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</sheets>
  <externalReferences>
    <externalReference r:id="rId4"/>
  </externalReferences>
  <definedNames>
    <definedName name="GMONEY">#REF!</definedName>
    <definedName name="MONEY">#REF!</definedName>
    <definedName name="_xlnm.Print_Area" localSheetId="0">'Sheet1'!$A$3:$N$114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<sst xmlns="http://schemas.openxmlformats.org/spreadsheetml/2006/main" count="238" uniqueCount="174">
  <si>
    <t>County</t>
  </si>
  <si>
    <t>District</t>
  </si>
  <si>
    <t xml:space="preserve">Total Program Formula Funding </t>
  </si>
  <si>
    <t>20% (25%) of Total Program/$200,000 Allowable Override</t>
  </si>
  <si>
    <t>Cost of Living Increase Calculated in FY 2001-02</t>
  </si>
  <si>
    <t>Total Maximum Allowable Override (Column D + E)</t>
  </si>
  <si>
    <t>Voter Approved &amp; Hold Harmless Override</t>
  </si>
  <si>
    <t>FY 08-09 Specific Ownership Tax Revenue Attributable to Bond &amp; Voter Approved Override</t>
  </si>
  <si>
    <t>Total Amount to Count Toward FY 2010 Override</t>
  </si>
  <si>
    <t>Override Percentage of Total Program Utilized</t>
  </si>
  <si>
    <t>Amount (Under) Over Limit</t>
  </si>
  <si>
    <t>Revenue Generated</t>
  </si>
  <si>
    <t>Difference Between Amt. Approved/ Generated by Mill (Under)/Over</t>
  </si>
  <si>
    <t>Assessed Valuation</t>
  </si>
  <si>
    <t>Override Mill</t>
  </si>
  <si>
    <t>Override as Percentage of Total Program</t>
  </si>
  <si>
    <t>ADAMS</t>
  </si>
  <si>
    <t>MAPLETON 1</t>
  </si>
  <si>
    <t>ADAMS 12 FIVE STAR</t>
  </si>
  <si>
    <t>ADAMS COUNTY 14</t>
  </si>
  <si>
    <t>BRIGHTON 27J</t>
  </si>
  <si>
    <t>STRASBURG</t>
  </si>
  <si>
    <t>WESTMINSTER 50</t>
  </si>
  <si>
    <t>ARAPAHOE</t>
  </si>
  <si>
    <t>ENGLEWOOD 1</t>
  </si>
  <si>
    <t>SHERIDAN 2</t>
  </si>
  <si>
    <t>CHERRY CREEK  5</t>
  </si>
  <si>
    <t>LITTLETON 6</t>
  </si>
  <si>
    <t>DEER TRAIL 26J</t>
  </si>
  <si>
    <t>ADAMS-ARAPAHOE 28J</t>
  </si>
  <si>
    <t>fixed mill</t>
  </si>
  <si>
    <t>BACA</t>
  </si>
  <si>
    <t>CAMPO</t>
  </si>
  <si>
    <t>BENT</t>
  </si>
  <si>
    <t>MC CLAVE RE-2</t>
  </si>
  <si>
    <t>BOULDER</t>
  </si>
  <si>
    <t>ST. VRAIN RE-1</t>
  </si>
  <si>
    <t>BOULDER VALLEY RE- 2</t>
  </si>
  <si>
    <t>CHAFFEE</t>
  </si>
  <si>
    <t>BUENA VISTA R-31</t>
  </si>
  <si>
    <t>SALIDA R-32</t>
  </si>
  <si>
    <t>CHEYENNE</t>
  </si>
  <si>
    <t>KIT CARSON R-1</t>
  </si>
  <si>
    <t>before override limit included hold harmless</t>
  </si>
  <si>
    <t>CHEYENNE COUNTY RE-5</t>
  </si>
  <si>
    <t>CLEAR CREEK</t>
  </si>
  <si>
    <t>CLEAR CREEK RE-1</t>
  </si>
  <si>
    <t>CONEJOS</t>
  </si>
  <si>
    <t>NORTH CONEJOS RE-1J</t>
  </si>
  <si>
    <t>DENVER</t>
  </si>
  <si>
    <t>DENVER COUNTY 1</t>
  </si>
  <si>
    <t>DOUGLAS</t>
  </si>
  <si>
    <t>DOUGLAS COUNTY RE-1</t>
  </si>
  <si>
    <t>EAGLE</t>
  </si>
  <si>
    <t>EAGLE COUNTY RE-50</t>
  </si>
  <si>
    <t>EL PASO</t>
  </si>
  <si>
    <t>HARRISON 2</t>
  </si>
  <si>
    <t>WIDEFIELD 3</t>
  </si>
  <si>
    <t>FOUNTAIN 8</t>
  </si>
  <si>
    <t>COLORADO SPRINGS 11</t>
  </si>
  <si>
    <t>mill limit</t>
  </si>
  <si>
    <t>CHEYENNE MOUNTAIN 12</t>
  </si>
  <si>
    <t>MANITOU SPRINGS 14</t>
  </si>
  <si>
    <t>ACADEMY 20</t>
  </si>
  <si>
    <t>LEWIS-PALMER 38</t>
  </si>
  <si>
    <t>FALCON</t>
  </si>
  <si>
    <t>MIAMI/YODER 60 JT</t>
  </si>
  <si>
    <t>FREMONT</t>
  </si>
  <si>
    <t>FREMONT RE-2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</si>
  <si>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</si>
  <si>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</si>
  <si>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</si>
  <si>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</si>
  <si>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</si>
  <si>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</si>
  <si>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</si>
  <si>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1-JT</t>
  </si>
  <si>
    <t>EAST GRAND 2</t>
  </si>
  <si>
    <t>GUNNISON</t>
  </si>
  <si>
    <t>GUNNISON WATERSHED RE-1J</t>
  </si>
  <si>
    <t>JEFFERSON</t>
  </si>
  <si>
    <t>JEFFERSON COUNTY R-1</t>
  </si>
  <si>
    <t>KIOWA</t>
  </si>
  <si>
    <t>PLAINVIEW RE-2</t>
  </si>
  <si>
    <t>KIT CARSON</t>
  </si>
  <si>
    <t>HI-PLAINS R-23</t>
  </si>
  <si>
    <t>LAKE</t>
  </si>
  <si>
    <t>LAKE COUNTY R-1</t>
  </si>
  <si>
    <t>LA PLATA</t>
  </si>
  <si>
    <t>DURANGO 9-R</t>
  </si>
  <si>
    <t xml:space="preserve"> </t>
  </si>
  <si>
    <t>BAYFIELD 10JT-R</t>
  </si>
  <si>
    <t>IGNACIO</t>
  </si>
  <si>
    <t>LARIMER</t>
  </si>
  <si>
    <t>POUDRE R-1</t>
  </si>
  <si>
    <t>THOMPSON R-2J</t>
  </si>
  <si>
    <t>PARK (ESTES PARK) R-3</t>
  </si>
  <si>
    <t>LAS ANIMAS</t>
  </si>
  <si>
    <t>PRIMERO REORGANIZED 2</t>
  </si>
  <si>
    <t>AGUILAR REORGANIZED 6</t>
  </si>
  <si>
    <t>KIM REORGANIZED 88</t>
  </si>
  <si>
    <t>LOGAN</t>
  </si>
  <si>
    <t>VALLEY</t>
  </si>
  <si>
    <t>FRENCHMAN RE-3</t>
  </si>
  <si>
    <t>PLATEAU RE-5</t>
  </si>
  <si>
    <t>MESA</t>
  </si>
  <si>
    <t>DEBEQUE 49JT</t>
  </si>
  <si>
    <t>MESA COUNTY VALLEY 51</t>
  </si>
  <si>
    <t>MINERAL</t>
  </si>
  <si>
    <t>CREEDE CONSOLIDATED 1</t>
  </si>
  <si>
    <t>MOFFAT</t>
  </si>
  <si>
    <t>MOFFAT COUNTY RE-1</t>
  </si>
  <si>
    <t>MONTEZUMA</t>
  </si>
  <si>
    <t>DOLORES</t>
  </si>
  <si>
    <t>MANCOS RE-6</t>
  </si>
  <si>
    <t>MONTROSE</t>
  </si>
  <si>
    <t>WEST END</t>
  </si>
  <si>
    <t>MORGAN</t>
  </si>
  <si>
    <t>BRUSH</t>
  </si>
  <si>
    <t>FORT MORGAN RE-3</t>
  </si>
  <si>
    <t>WELDON VALLEY RE-20(J)</t>
  </si>
  <si>
    <t>OTERO</t>
  </si>
  <si>
    <t>SWINK 33</t>
  </si>
  <si>
    <t>OURAY</t>
  </si>
  <si>
    <t>RIDGWAY R-2</t>
  </si>
  <si>
    <t>PARK</t>
  </si>
  <si>
    <t>PLATTE CANYON 1</t>
  </si>
  <si>
    <t>PARK COUNTY RE-2</t>
  </si>
  <si>
    <t>PITKIN</t>
  </si>
  <si>
    <t>ASPEN 1</t>
  </si>
  <si>
    <t>RIO BLANCO</t>
  </si>
  <si>
    <t>MEEKER RE-1</t>
  </si>
  <si>
    <t>RANGELY RE-4</t>
  </si>
  <si>
    <t>RIO GRANDE</t>
  </si>
  <si>
    <t>MONTE VISTA</t>
  </si>
  <si>
    <t>SARGENT RE-33J</t>
  </si>
  <si>
    <t>ROUTT</t>
  </si>
  <si>
    <t>HAYDEN RE-1</t>
  </si>
  <si>
    <t>STEAMBOAT SPRINGS RE-2</t>
  </si>
  <si>
    <t>SOUTH ROUTT RE-3</t>
  </si>
  <si>
    <t>SAN JUAN</t>
  </si>
  <si>
    <t>SILVERTON 1</t>
  </si>
  <si>
    <t>SAN MIGUEL</t>
  </si>
  <si>
    <t>TELLURIDE R-1</t>
  </si>
  <si>
    <t xml:space="preserve">NORWOOD </t>
  </si>
  <si>
    <t>SEDGWICK</t>
  </si>
  <si>
    <t>PLATTE VALLEY RE-3</t>
  </si>
  <si>
    <t>SUMMIT</t>
  </si>
  <si>
    <t>SUMMIT RE-1</t>
  </si>
  <si>
    <t>TELLER</t>
  </si>
  <si>
    <t>CRIPPLE CREEK-VICTOR RE-1</t>
  </si>
  <si>
    <t>WOODLAND PARK</t>
  </si>
  <si>
    <t>WASHINGTON</t>
  </si>
  <si>
    <t>ARICKAREE R-2</t>
  </si>
  <si>
    <t>WOODLIN R-104</t>
  </si>
  <si>
    <t>WELD</t>
  </si>
  <si>
    <t>GILCREST RE-1</t>
  </si>
  <si>
    <t>EATON</t>
  </si>
  <si>
    <t>KEENESBURG</t>
  </si>
  <si>
    <t>WINDSOR RE-4</t>
  </si>
  <si>
    <t>JOHNSTOWN-MILLIKEN</t>
  </si>
  <si>
    <t>PLATTE VALLEY  RE-7</t>
  </si>
  <si>
    <t>FORT LUPTON</t>
  </si>
  <si>
    <t>AULT-HIGHLAND</t>
  </si>
  <si>
    <t>PRAIRIE RE-11</t>
  </si>
  <si>
    <t>PAWNEE RE-12</t>
  </si>
  <si>
    <t>YUMA</t>
  </si>
  <si>
    <t>WRAY RD-2</t>
  </si>
  <si>
    <t>TOTALS</t>
  </si>
  <si>
    <t>NOTES:</t>
  </si>
  <si>
    <t>In FY 2002-03 the Override Limitation was revised to include</t>
  </si>
  <si>
    <t>20% of Total Program Funding or 200,000 plus the amount</t>
  </si>
  <si>
    <t xml:space="preserve">calculated as the cost of living increase in FY 2001-02.  </t>
  </si>
  <si>
    <t>Kit Carson, East Grand, and Rangely - okay to exceed override limit, election held prior to hold harmless amounts being included in the limit per discussion with Deb Godshall, Leg. Council.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</si>
</sst>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10" fontId="0" fillId="0" borderId="0" xfId="0" applyNumberFormat="1" applyFill="1" applyAlignment="1">
      <alignment wrapText="1"/>
    </xf>
    <xf numFmtId="3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39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0" fontId="18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6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0" fontId="18" fillId="0" borderId="0" xfId="0" applyNumberFormat="1" applyFont="1" applyFill="1" applyAlignment="1">
      <alignment/>
    </xf>
    <xf numFmtId="0" fontId="0" fillId="33" borderId="0" xfId="0" applyFill="1" applyAlignment="1">
      <alignment horizontal="left"/>
    </xf>
    <xf numFmtId="164" fontId="0" fillId="33" borderId="0" xfId="0" applyNumberForma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44</xdr:row>
      <xdr:rowOff>95250</xdr:rowOff>
    </xdr:from>
    <xdr:to>
      <xdr:col>0</xdr:col>
      <xdr:colOff>581025</xdr:colOff>
      <xdr:row>44</xdr:row>
      <xdr:rowOff>95250</xdr:rowOff>
    </xdr:to>
    <xdr:sp>
      <xdr:nvSpPr>
        <xdr:cNvPr id="1" name="Line 1"/>
        <xdr:cNvSpPr>
          <a:spLocks/>
        </xdr:cNvSpPr>
      </xdr:nvSpPr>
      <xdr:spPr>
        <a:xfrm>
          <a:off x="581025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LC\MILLS\OVERRIDE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verride Revenues"/>
      <sheetName val="Percent S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222"/>
  <sheetViews>
    <sheetView tabSelected="1"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C2" sqref="C2"/>
    </sheetView>
  </sheetViews>
  <sheetFormatPr defaultColWidth="9.140625" defaultRowHeight="12.75"/>
  <cols>
    <col min="1" max="1" width="14.28125" style="0" customWidth="1"/>
    <col min="2" max="2" width="27.7109375" style="0" customWidth="1"/>
    <col min="3" max="3" width="16.28125" style="0" customWidth="1"/>
    <col min="4" max="6" width="17.140625" style="10" customWidth="1"/>
    <col min="7" max="7" width="16.140625" style="10" customWidth="1"/>
    <col min="8" max="8" width="17.140625" style="10" customWidth="1"/>
    <col min="9" max="9" width="14.57421875" style="10" customWidth="1"/>
    <col min="10" max="10" width="15.421875" style="12" hidden="1" customWidth="1"/>
    <col min="11" max="11" width="14.57421875" style="10" customWidth="1"/>
    <col min="12" max="12" width="15.28125" style="14" customWidth="1"/>
    <col min="13" max="13" width="15.7109375" style="10" customWidth="1"/>
    <col min="14" max="14" width="16.00390625" style="15" customWidth="1"/>
    <col min="15" max="15" width="11.421875" style="0" hidden="1" customWidth="1"/>
    <col min="16" max="16" width="13.00390625" style="0" hidden="1" customWidth="1"/>
    <col min="17" max="17" width="14.57421875" style="37" bestFit="1" customWidth="1"/>
    <col min="18" max="18" width="9.28125" style="17" bestFit="1" customWidth="1"/>
    <col min="19" max="19" width="10.28125" style="12" customWidth="1"/>
    <col min="20" max="20" width="12.421875" style="0" customWidth="1"/>
    <col min="21" max="22" width="9.28125" style="0" bestFit="1" customWidth="1"/>
  </cols>
  <sheetData>
    <row r="1" spans="1:19" s="1" customFormat="1" ht="81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2" t="s">
        <v>9</v>
      </c>
      <c r="L1" s="4" t="s">
        <v>10</v>
      </c>
      <c r="M1" s="2" t="s">
        <v>11</v>
      </c>
      <c r="N1" s="4" t="s">
        <v>12</v>
      </c>
      <c r="O1" s="5"/>
      <c r="P1" s="5"/>
      <c r="Q1" s="6" t="s">
        <v>13</v>
      </c>
      <c r="R1" s="7" t="s">
        <v>14</v>
      </c>
      <c r="S1" s="3" t="s">
        <v>15</v>
      </c>
    </row>
    <row r="3" spans="1:20" ht="12.75">
      <c r="A3" s="8" t="s">
        <v>16</v>
      </c>
      <c r="B3" s="9" t="s">
        <v>17</v>
      </c>
      <c r="C3" s="10">
        <v>39835497.37</v>
      </c>
      <c r="D3" s="10">
        <f aca="true" t="shared" si="0" ref="D3:D75">IF((C3*0.2)&lt;200000,200000,(C3*0.2))</f>
        <v>7967099.473999999</v>
      </c>
      <c r="E3" s="10">
        <v>1023645.96</v>
      </c>
      <c r="F3" s="10">
        <f aca="true" t="shared" si="1" ref="F3:F75">D3+E3</f>
        <v>8990745.434</v>
      </c>
      <c r="G3" s="10">
        <v>4884049.99</v>
      </c>
      <c r="H3" s="11">
        <v>0</v>
      </c>
      <c r="I3" s="10">
        <f aca="true" t="shared" si="2" ref="I3:I66">G3+H3</f>
        <v>4884049.99</v>
      </c>
      <c r="J3" s="12">
        <f>(D3+E3-H3)/C3</f>
        <v>0.22569682889841125</v>
      </c>
      <c r="K3" s="13">
        <f aca="true" t="shared" si="3" ref="K3:K66">I3/C3</f>
        <v>0.12260547281827501</v>
      </c>
      <c r="L3" s="14">
        <f aca="true" t="shared" si="4" ref="L3:L66">I3-F3</f>
        <v>-4106695.444</v>
      </c>
      <c r="M3" s="10">
        <f aca="true" t="shared" si="5" ref="M3:M80">(Q3*R3)/1000</f>
        <v>4884304.4047799995</v>
      </c>
      <c r="N3" s="15">
        <f aca="true" t="shared" si="6" ref="N3:N66">M3-G3</f>
        <v>254.4147799992934</v>
      </c>
      <c r="Q3" s="16">
        <v>475774830</v>
      </c>
      <c r="R3" s="17">
        <v>10.266</v>
      </c>
      <c r="S3" s="18">
        <f aca="true" t="shared" si="7" ref="S3:S66">M3/C3</f>
        <v>0.12261185945323116</v>
      </c>
      <c r="T3" s="9"/>
    </row>
    <row r="4" spans="1:20" ht="12.75">
      <c r="A4" s="8" t="s">
        <v>16</v>
      </c>
      <c r="B4" s="9" t="s">
        <v>18</v>
      </c>
      <c r="C4" s="10">
        <v>295176111.77</v>
      </c>
      <c r="D4" s="10">
        <f t="shared" si="0"/>
        <v>59035222.354</v>
      </c>
      <c r="E4" s="10">
        <v>5923407.7</v>
      </c>
      <c r="F4" s="10">
        <f t="shared" si="1"/>
        <v>64958630.054000005</v>
      </c>
      <c r="G4" s="10">
        <v>35400000</v>
      </c>
      <c r="H4" s="11">
        <v>0</v>
      </c>
      <c r="I4" s="10">
        <f t="shared" si="2"/>
        <v>35400000</v>
      </c>
      <c r="J4" s="12">
        <f>(D4+E4-H4)/C4</f>
        <v>0.2200673681365364</v>
      </c>
      <c r="K4" s="13">
        <f t="shared" si="3"/>
        <v>0.11992840405589303</v>
      </c>
      <c r="L4" s="14">
        <f t="shared" si="4"/>
        <v>-29558630.054000005</v>
      </c>
      <c r="M4" s="10">
        <f t="shared" si="5"/>
        <v>35400649.978368</v>
      </c>
      <c r="N4" s="15">
        <f t="shared" si="6"/>
        <v>649.978367999196</v>
      </c>
      <c r="Q4" s="16">
        <v>1756507392</v>
      </c>
      <c r="R4" s="17">
        <v>20.154</v>
      </c>
      <c r="S4" s="18">
        <f t="shared" si="7"/>
        <v>0.11993060605782369</v>
      </c>
      <c r="T4" s="9"/>
    </row>
    <row r="5" spans="1:20" ht="12.75">
      <c r="A5" s="8" t="s">
        <v>16</v>
      </c>
      <c r="B5" s="9" t="s">
        <v>19</v>
      </c>
      <c r="C5" s="10">
        <v>52875972.940000005</v>
      </c>
      <c r="D5" s="10">
        <f t="shared" si="0"/>
        <v>10575194.588000001</v>
      </c>
      <c r="E5" s="10">
        <v>1501809.63</v>
      </c>
      <c r="F5" s="10">
        <f t="shared" si="1"/>
        <v>12077004.218000002</v>
      </c>
      <c r="G5" s="10">
        <v>4890000</v>
      </c>
      <c r="H5" s="11">
        <v>0</v>
      </c>
      <c r="I5" s="10">
        <f t="shared" si="2"/>
        <v>4890000</v>
      </c>
      <c r="J5" s="12">
        <f>(D5+E5-H5)/C5</f>
        <v>0.2284024963796723</v>
      </c>
      <c r="K5" s="13">
        <f t="shared" si="3"/>
        <v>0.09248056779113707</v>
      </c>
      <c r="L5" s="14">
        <f t="shared" si="4"/>
        <v>-7187004.218000002</v>
      </c>
      <c r="M5" s="10">
        <f t="shared" si="5"/>
        <v>4889863.400730001</v>
      </c>
      <c r="N5" s="15">
        <f t="shared" si="6"/>
        <v>-136.59926999919116</v>
      </c>
      <c r="Q5" s="16">
        <v>572114590</v>
      </c>
      <c r="R5" s="17">
        <v>8.547</v>
      </c>
      <c r="S5" s="18">
        <f t="shared" si="7"/>
        <v>0.09247798440094293</v>
      </c>
      <c r="T5" s="9"/>
    </row>
    <row r="6" spans="1:20" ht="12.75">
      <c r="A6" s="8" t="s">
        <v>16</v>
      </c>
      <c r="B6" s="9" t="s">
        <v>20</v>
      </c>
      <c r="C6" s="10">
        <v>100687190.15</v>
      </c>
      <c r="D6" s="10">
        <f t="shared" si="0"/>
        <v>20137438.03</v>
      </c>
      <c r="E6" s="10">
        <v>1480552.63</v>
      </c>
      <c r="F6" s="10">
        <f t="shared" si="1"/>
        <v>21617990.66</v>
      </c>
      <c r="G6" s="10">
        <v>750000</v>
      </c>
      <c r="H6" s="11">
        <v>0</v>
      </c>
      <c r="I6" s="10">
        <f t="shared" si="2"/>
        <v>750000</v>
      </c>
      <c r="J6" s="12">
        <f>(D6+E6-H6)/C6</f>
        <v>0.21470447857164676</v>
      </c>
      <c r="K6" s="13">
        <f t="shared" si="3"/>
        <v>0.007448812494247561</v>
      </c>
      <c r="L6" s="14">
        <f t="shared" si="4"/>
        <v>-20867990.66</v>
      </c>
      <c r="M6" s="10">
        <f t="shared" si="5"/>
        <v>750072.4534400001</v>
      </c>
      <c r="N6" s="15">
        <f t="shared" si="6"/>
        <v>72.45344000007026</v>
      </c>
      <c r="Q6" s="19">
        <v>808267730</v>
      </c>
      <c r="R6" s="17">
        <v>0.928</v>
      </c>
      <c r="S6" s="18">
        <f t="shared" si="7"/>
        <v>0.007449532083699726</v>
      </c>
      <c r="T6" s="9"/>
    </row>
    <row r="7" spans="1:20" ht="12.75">
      <c r="A7" s="8" t="s">
        <v>16</v>
      </c>
      <c r="B7" s="9" t="s">
        <v>21</v>
      </c>
      <c r="C7" s="10">
        <v>7146132.2299999995</v>
      </c>
      <c r="D7" s="10">
        <f t="shared" si="0"/>
        <v>1429226.446</v>
      </c>
      <c r="E7" s="10">
        <v>197482.31</v>
      </c>
      <c r="F7" s="10">
        <f t="shared" si="1"/>
        <v>1626708.756</v>
      </c>
      <c r="G7" s="10">
        <v>300000</v>
      </c>
      <c r="H7" s="11">
        <v>0</v>
      </c>
      <c r="I7" s="10">
        <f t="shared" si="2"/>
        <v>300000</v>
      </c>
      <c r="K7" s="13">
        <f t="shared" si="3"/>
        <v>0.04198075131335766</v>
      </c>
      <c r="L7" s="14">
        <f t="shared" si="4"/>
        <v>-1326708.756</v>
      </c>
      <c r="M7" s="10">
        <f t="shared" si="5"/>
        <v>299999.672</v>
      </c>
      <c r="N7" s="15">
        <f t="shared" si="6"/>
        <v>-0.3279999999795109</v>
      </c>
      <c r="Q7" s="20">
        <v>53571370</v>
      </c>
      <c r="R7" s="17">
        <v>5.6</v>
      </c>
      <c r="S7" s="18">
        <f t="shared" si="7"/>
        <v>0.041980705414402894</v>
      </c>
      <c r="T7" s="9"/>
    </row>
    <row r="8" spans="1:20" ht="12.75">
      <c r="A8" s="8" t="s">
        <v>16</v>
      </c>
      <c r="B8" s="9" t="s">
        <v>22</v>
      </c>
      <c r="C8" s="10">
        <v>79023130.82000001</v>
      </c>
      <c r="D8" s="10">
        <f t="shared" si="0"/>
        <v>15804626.164000003</v>
      </c>
      <c r="E8" s="10">
        <v>3049421.53</v>
      </c>
      <c r="F8" s="10">
        <f t="shared" si="1"/>
        <v>18854047.694000002</v>
      </c>
      <c r="G8" s="10">
        <v>8363712.48</v>
      </c>
      <c r="H8" s="11">
        <v>0</v>
      </c>
      <c r="I8" s="10">
        <f t="shared" si="2"/>
        <v>8363712.48</v>
      </c>
      <c r="J8" s="12">
        <f aca="true" t="shared" si="8" ref="J8:J16">(D8+E8-H8)/C8</f>
        <v>0.23858897386571554</v>
      </c>
      <c r="K8" s="13">
        <f t="shared" si="3"/>
        <v>0.10583878913948602</v>
      </c>
      <c r="L8" s="14">
        <f t="shared" si="4"/>
        <v>-10490335.214000002</v>
      </c>
      <c r="M8" s="10">
        <f t="shared" si="5"/>
        <v>8364153.3648500005</v>
      </c>
      <c r="N8" s="15">
        <f t="shared" si="6"/>
        <v>440.8848500000313</v>
      </c>
      <c r="Q8" s="20">
        <v>517295650</v>
      </c>
      <c r="R8" s="17">
        <v>16.169</v>
      </c>
      <c r="S8" s="18">
        <f t="shared" si="7"/>
        <v>0.10584436832681289</v>
      </c>
      <c r="T8" s="9"/>
    </row>
    <row r="9" spans="1:20" ht="12.75">
      <c r="A9" s="8" t="s">
        <v>23</v>
      </c>
      <c r="B9" s="9" t="s">
        <v>24</v>
      </c>
      <c r="C9" s="10">
        <v>23569393.11</v>
      </c>
      <c r="D9" s="10">
        <f t="shared" si="0"/>
        <v>4713878.622</v>
      </c>
      <c r="E9" s="10">
        <v>767975.61</v>
      </c>
      <c r="F9" s="10">
        <f t="shared" si="1"/>
        <v>5481854.232000001</v>
      </c>
      <c r="G9" s="10">
        <v>3155850</v>
      </c>
      <c r="H9" s="11">
        <v>0</v>
      </c>
      <c r="I9" s="10">
        <f t="shared" si="2"/>
        <v>3155850</v>
      </c>
      <c r="J9" s="12">
        <f t="shared" si="8"/>
        <v>0.23258359714294743</v>
      </c>
      <c r="K9" s="13">
        <f t="shared" si="3"/>
        <v>0.1338961077729676</v>
      </c>
      <c r="L9" s="14">
        <f t="shared" si="4"/>
        <v>-2326004.232000001</v>
      </c>
      <c r="M9" s="10">
        <f t="shared" si="5"/>
        <v>3155791.9566599997</v>
      </c>
      <c r="N9" s="15">
        <f t="shared" si="6"/>
        <v>-58.04334000032395</v>
      </c>
      <c r="Q9" s="20">
        <v>423994620</v>
      </c>
      <c r="R9" s="17">
        <v>7.443</v>
      </c>
      <c r="S9" s="18">
        <f t="shared" si="7"/>
        <v>0.1338936451155827</v>
      </c>
      <c r="T9" s="9"/>
    </row>
    <row r="10" spans="1:20" ht="12.75">
      <c r="A10" s="8" t="s">
        <v>23</v>
      </c>
      <c r="B10" s="9" t="s">
        <v>25</v>
      </c>
      <c r="C10" s="10">
        <v>12463432.579999998</v>
      </c>
      <c r="D10" s="10">
        <f t="shared" si="0"/>
        <v>2492686.516</v>
      </c>
      <c r="E10" s="10">
        <v>339255.29</v>
      </c>
      <c r="F10" s="10">
        <f t="shared" si="1"/>
        <v>2831941.806</v>
      </c>
      <c r="G10" s="10">
        <v>1000000</v>
      </c>
      <c r="H10" s="11">
        <v>0</v>
      </c>
      <c r="I10" s="10">
        <f t="shared" si="2"/>
        <v>1000000</v>
      </c>
      <c r="J10" s="12">
        <f t="shared" si="8"/>
        <v>0.22722005256757286</v>
      </c>
      <c r="K10" s="13">
        <f t="shared" si="3"/>
        <v>0.08023471813091801</v>
      </c>
      <c r="L10" s="14">
        <f t="shared" si="4"/>
        <v>-1831941.8059999999</v>
      </c>
      <c r="M10" s="10">
        <f t="shared" si="5"/>
        <v>1000039.67315</v>
      </c>
      <c r="N10" s="15">
        <f t="shared" si="6"/>
        <v>39.67315000004601</v>
      </c>
      <c r="Q10" s="20">
        <v>158159050</v>
      </c>
      <c r="R10" s="17">
        <v>6.323</v>
      </c>
      <c r="S10" s="18">
        <f t="shared" si="7"/>
        <v>0.08023790129492563</v>
      </c>
      <c r="T10" s="9"/>
    </row>
    <row r="11" spans="1:20" ht="12.75">
      <c r="A11" s="8" t="s">
        <v>23</v>
      </c>
      <c r="B11" s="9" t="s">
        <v>26</v>
      </c>
      <c r="C11" s="10">
        <v>351205021.32</v>
      </c>
      <c r="D11" s="10">
        <f t="shared" si="0"/>
        <v>70241004.264</v>
      </c>
      <c r="E11" s="10">
        <v>1003951.56</v>
      </c>
      <c r="F11" s="10">
        <f t="shared" si="1"/>
        <v>71244955.824</v>
      </c>
      <c r="G11" s="10">
        <v>59604511.44</v>
      </c>
      <c r="H11" s="11">
        <v>0</v>
      </c>
      <c r="I11" s="10">
        <f t="shared" si="2"/>
        <v>59604511.44</v>
      </c>
      <c r="J11" s="12">
        <f t="shared" si="8"/>
        <v>0.2028585911335398</v>
      </c>
      <c r="K11" s="13">
        <f t="shared" si="3"/>
        <v>0.16971429171478566</v>
      </c>
      <c r="L11" s="14">
        <f t="shared" si="4"/>
        <v>-11640444.384000003</v>
      </c>
      <c r="M11" s="10">
        <f t="shared" si="5"/>
        <v>59604474.8481</v>
      </c>
      <c r="N11" s="15">
        <f t="shared" si="6"/>
        <v>-36.59189999848604</v>
      </c>
      <c r="Q11" s="20">
        <v>4735775850</v>
      </c>
      <c r="R11" s="17">
        <v>12.586</v>
      </c>
      <c r="S11" s="18">
        <f t="shared" si="7"/>
        <v>0.1697141875252161</v>
      </c>
      <c r="T11" s="9"/>
    </row>
    <row r="12" spans="1:20" ht="12.75">
      <c r="A12" s="8" t="s">
        <v>23</v>
      </c>
      <c r="B12" s="9" t="s">
        <v>27</v>
      </c>
      <c r="C12" s="10">
        <v>105837011.26</v>
      </c>
      <c r="D12" s="10">
        <f t="shared" si="0"/>
        <v>21167402.252000004</v>
      </c>
      <c r="E12" s="10">
        <v>3157850.7</v>
      </c>
      <c r="F12" s="10">
        <f t="shared" si="1"/>
        <v>24325252.952000003</v>
      </c>
      <c r="G12" s="10">
        <v>16813580.59</v>
      </c>
      <c r="H12" s="11">
        <v>0</v>
      </c>
      <c r="I12" s="10">
        <f t="shared" si="2"/>
        <v>16813580.59</v>
      </c>
      <c r="J12" s="12">
        <f t="shared" si="8"/>
        <v>0.2298369224754694</v>
      </c>
      <c r="K12" s="13">
        <f t="shared" si="3"/>
        <v>0.15886295720025229</v>
      </c>
      <c r="L12" s="14">
        <f t="shared" si="4"/>
        <v>-7511672.362000003</v>
      </c>
      <c r="M12" s="10">
        <f t="shared" si="5"/>
        <v>16813781.64868</v>
      </c>
      <c r="N12" s="15">
        <f t="shared" si="6"/>
        <v>201.05868000164628</v>
      </c>
      <c r="Q12" s="20">
        <v>1328942590</v>
      </c>
      <c r="R12" s="17">
        <v>12.652000000000001</v>
      </c>
      <c r="S12" s="18">
        <f t="shared" si="7"/>
        <v>0.15886485690128888</v>
      </c>
      <c r="T12" s="9"/>
    </row>
    <row r="13" spans="1:20" ht="12.75">
      <c r="A13" s="8" t="s">
        <v>23</v>
      </c>
      <c r="B13" s="9" t="s">
        <v>28</v>
      </c>
      <c r="C13" s="10">
        <v>2157119.57</v>
      </c>
      <c r="D13" s="10">
        <f t="shared" si="0"/>
        <v>431423.914</v>
      </c>
      <c r="E13" s="10">
        <v>0</v>
      </c>
      <c r="F13" s="10">
        <f t="shared" si="1"/>
        <v>431423.914</v>
      </c>
      <c r="G13" s="10">
        <v>6508.04</v>
      </c>
      <c r="H13" s="11">
        <v>0</v>
      </c>
      <c r="I13" s="10">
        <f t="shared" si="2"/>
        <v>6508.04</v>
      </c>
      <c r="J13" s="12">
        <f t="shared" si="8"/>
        <v>0.2</v>
      </c>
      <c r="K13" s="13">
        <f t="shared" si="3"/>
        <v>0.003017004755095704</v>
      </c>
      <c r="L13" s="14">
        <f t="shared" si="4"/>
        <v>-424915.874</v>
      </c>
      <c r="M13" s="10">
        <f t="shared" si="5"/>
        <v>6517.99596</v>
      </c>
      <c r="N13" s="15">
        <f t="shared" si="6"/>
        <v>9.955960000000232</v>
      </c>
      <c r="Q13" s="20">
        <v>22245720</v>
      </c>
      <c r="R13" s="17">
        <v>0.293</v>
      </c>
      <c r="S13" s="18">
        <f t="shared" si="7"/>
        <v>0.0030216201506159442</v>
      </c>
      <c r="T13" s="9"/>
    </row>
    <row r="14" spans="1:20" ht="12.75">
      <c r="A14" s="8" t="s">
        <v>23</v>
      </c>
      <c r="B14" s="9" t="s">
        <v>29</v>
      </c>
      <c r="C14" s="10">
        <v>257934791.47</v>
      </c>
      <c r="D14" s="10">
        <f t="shared" si="0"/>
        <v>51586958.294</v>
      </c>
      <c r="E14" s="10">
        <v>2551560.32</v>
      </c>
      <c r="F14" s="10">
        <f t="shared" si="1"/>
        <v>54138518.614</v>
      </c>
      <c r="G14" s="10">
        <v>22339028</v>
      </c>
      <c r="H14" s="11">
        <v>0</v>
      </c>
      <c r="I14" s="10">
        <f t="shared" si="2"/>
        <v>22339028</v>
      </c>
      <c r="J14" s="12">
        <f t="shared" si="8"/>
        <v>0.20989226891594717</v>
      </c>
      <c r="K14" s="13">
        <f t="shared" si="3"/>
        <v>0.08660726950671259</v>
      </c>
      <c r="L14" s="14">
        <f t="shared" si="4"/>
        <v>-31799490.614</v>
      </c>
      <c r="M14" s="10">
        <f t="shared" si="5"/>
        <v>21504272.93786</v>
      </c>
      <c r="N14" s="15">
        <f t="shared" si="6"/>
        <v>-834755.0621399991</v>
      </c>
      <c r="Q14" s="20">
        <v>1777653380</v>
      </c>
      <c r="R14" s="17">
        <v>12.097</v>
      </c>
      <c r="S14" s="18">
        <f t="shared" si="7"/>
        <v>0.08337096680639583</v>
      </c>
      <c r="T14" s="9" t="s">
        <v>30</v>
      </c>
    </row>
    <row r="15" spans="1:20" ht="12.75">
      <c r="A15" s="21" t="s">
        <v>31</v>
      </c>
      <c r="B15" s="5" t="s">
        <v>32</v>
      </c>
      <c r="C15" s="10">
        <v>714882.72</v>
      </c>
      <c r="D15" s="10">
        <f t="shared" si="0"/>
        <v>200000</v>
      </c>
      <c r="E15" s="10">
        <v>0</v>
      </c>
      <c r="F15" s="10">
        <f t="shared" si="1"/>
        <v>200000</v>
      </c>
      <c r="G15" s="10">
        <v>154645.62</v>
      </c>
      <c r="H15" s="11">
        <v>0</v>
      </c>
      <c r="I15" s="10">
        <f t="shared" si="2"/>
        <v>154645.62</v>
      </c>
      <c r="J15" s="12">
        <f t="shared" si="8"/>
        <v>0.27976616919765523</v>
      </c>
      <c r="K15" s="13">
        <f t="shared" si="3"/>
        <v>0.2163230634529815</v>
      </c>
      <c r="L15" s="14">
        <f t="shared" si="4"/>
        <v>-45354.380000000005</v>
      </c>
      <c r="M15" s="10">
        <f t="shared" si="5"/>
        <v>154649.175912</v>
      </c>
      <c r="N15" s="15">
        <f t="shared" si="6"/>
        <v>3.5559120000107214</v>
      </c>
      <c r="Q15" s="22">
        <v>11737187</v>
      </c>
      <c r="R15" s="17">
        <v>13.176</v>
      </c>
      <c r="S15" s="18">
        <f t="shared" si="7"/>
        <v>0.21632803757237273</v>
      </c>
      <c r="T15" s="9"/>
    </row>
    <row r="16" spans="1:20" ht="12.75">
      <c r="A16" s="8" t="s">
        <v>33</v>
      </c>
      <c r="B16" t="s">
        <v>34</v>
      </c>
      <c r="C16" s="23">
        <v>2483220.52</v>
      </c>
      <c r="D16" s="10">
        <f t="shared" si="0"/>
        <v>496644.10400000005</v>
      </c>
      <c r="E16" s="10">
        <v>0</v>
      </c>
      <c r="F16" s="10">
        <f t="shared" si="1"/>
        <v>496644.10400000005</v>
      </c>
      <c r="G16" s="10">
        <v>125782.95</v>
      </c>
      <c r="H16" s="11">
        <v>0</v>
      </c>
      <c r="I16" s="10">
        <f t="shared" si="2"/>
        <v>125782.95</v>
      </c>
      <c r="J16" s="12">
        <f t="shared" si="8"/>
        <v>0.2</v>
      </c>
      <c r="K16" s="13">
        <f t="shared" si="3"/>
        <v>0.050653153429966014</v>
      </c>
      <c r="L16" s="14">
        <f t="shared" si="4"/>
        <v>-370861.15400000004</v>
      </c>
      <c r="M16" s="10">
        <f t="shared" si="5"/>
        <v>125789.850338</v>
      </c>
      <c r="N16" s="15">
        <f t="shared" si="6"/>
        <v>6.900338000006741</v>
      </c>
      <c r="Q16" s="22">
        <v>18070658</v>
      </c>
      <c r="R16" s="17">
        <v>6.961</v>
      </c>
      <c r="S16" s="18">
        <f t="shared" si="7"/>
        <v>0.05065593221579854</v>
      </c>
      <c r="T16" s="9"/>
    </row>
    <row r="17" spans="1:20" ht="12.75">
      <c r="A17" s="8" t="s">
        <v>35</v>
      </c>
      <c r="B17" s="9" t="s">
        <v>36</v>
      </c>
      <c r="C17" s="23">
        <v>177065699.53</v>
      </c>
      <c r="D17" s="10">
        <f t="shared" si="0"/>
        <v>35413139.906</v>
      </c>
      <c r="E17" s="10">
        <v>3107770.19</v>
      </c>
      <c r="F17" s="10">
        <f t="shared" si="1"/>
        <v>38520910.096</v>
      </c>
      <c r="G17" s="10">
        <v>17454190</v>
      </c>
      <c r="H17" s="11">
        <v>0</v>
      </c>
      <c r="I17" s="10">
        <f t="shared" si="2"/>
        <v>17454190</v>
      </c>
      <c r="K17" s="13">
        <f t="shared" si="3"/>
        <v>0.09857465362478496</v>
      </c>
      <c r="L17" s="14">
        <f t="shared" si="4"/>
        <v>-21066720.096</v>
      </c>
      <c r="M17" s="10">
        <f t="shared" si="5"/>
        <v>17454190.37484</v>
      </c>
      <c r="N17" s="14">
        <f t="shared" si="6"/>
        <v>0.37483999878168106</v>
      </c>
      <c r="Q17" s="16">
        <v>2384452237</v>
      </c>
      <c r="R17" s="17">
        <v>7.32</v>
      </c>
      <c r="S17" s="18">
        <f t="shared" si="7"/>
        <v>0.09857465574173929</v>
      </c>
      <c r="T17" s="9"/>
    </row>
    <row r="18" spans="1:20" ht="12.75">
      <c r="A18" s="8" t="s">
        <v>35</v>
      </c>
      <c r="B18" s="9" t="s">
        <v>37</v>
      </c>
      <c r="C18" s="23">
        <v>197694395.17000002</v>
      </c>
      <c r="D18" s="10">
        <f t="shared" si="0"/>
        <v>39538879.034</v>
      </c>
      <c r="E18" s="10">
        <v>5484100.719999999</v>
      </c>
      <c r="F18" s="10">
        <f t="shared" si="1"/>
        <v>45022979.754</v>
      </c>
      <c r="G18" s="10">
        <v>32662468</v>
      </c>
      <c r="H18" s="11">
        <v>0</v>
      </c>
      <c r="I18" s="10">
        <f t="shared" si="2"/>
        <v>32662468</v>
      </c>
      <c r="J18" s="12">
        <f aca="true" t="shared" si="9" ref="J18:J29">(D18+E18-H18)/C18</f>
        <v>0.22774029438358204</v>
      </c>
      <c r="K18" s="13">
        <f t="shared" si="3"/>
        <v>0.16521696516440496</v>
      </c>
      <c r="L18" s="14">
        <f t="shared" si="4"/>
        <v>-12360511.754</v>
      </c>
      <c r="M18" s="10">
        <f t="shared" si="5"/>
        <v>32662663.42027</v>
      </c>
      <c r="N18" s="15">
        <f t="shared" si="6"/>
        <v>195.4202699996531</v>
      </c>
      <c r="Q18" s="20">
        <v>4878665186</v>
      </c>
      <c r="R18" s="17">
        <v>6.695</v>
      </c>
      <c r="S18" s="18">
        <f t="shared" si="7"/>
        <v>0.16521795366116954</v>
      </c>
      <c r="T18" s="9"/>
    </row>
    <row r="19" spans="1:19" s="5" customFormat="1" ht="12.75">
      <c r="A19" s="21" t="s">
        <v>38</v>
      </c>
      <c r="B19" s="24" t="s">
        <v>39</v>
      </c>
      <c r="C19" s="25">
        <v>6932120.7700000005</v>
      </c>
      <c r="D19" s="25">
        <f t="shared" si="0"/>
        <v>1386424.154</v>
      </c>
      <c r="E19" s="25">
        <v>179452.74</v>
      </c>
      <c r="F19" s="25">
        <f t="shared" si="1"/>
        <v>1565876.894</v>
      </c>
      <c r="G19" s="25">
        <v>1216631</v>
      </c>
      <c r="H19" s="11">
        <v>0</v>
      </c>
      <c r="I19" s="10">
        <f t="shared" si="2"/>
        <v>1216631</v>
      </c>
      <c r="J19" s="26">
        <f t="shared" si="9"/>
        <v>0.2258871341042721</v>
      </c>
      <c r="K19" s="13">
        <f t="shared" si="3"/>
        <v>0.17550631911451825</v>
      </c>
      <c r="L19" s="14">
        <f t="shared" si="4"/>
        <v>-349245.8940000001</v>
      </c>
      <c r="M19" s="25">
        <f t="shared" si="5"/>
        <v>1216630.98902</v>
      </c>
      <c r="N19" s="14">
        <f t="shared" si="6"/>
        <v>-0.010980000020936131</v>
      </c>
      <c r="Q19" s="27">
        <v>189094030</v>
      </c>
      <c r="R19" s="17">
        <v>6.434</v>
      </c>
      <c r="S19" s="28">
        <f t="shared" si="7"/>
        <v>0.17550631753058737</v>
      </c>
    </row>
    <row r="20" spans="1:23" ht="12.75">
      <c r="A20" s="8" t="s">
        <v>38</v>
      </c>
      <c r="B20" s="9" t="s">
        <v>40</v>
      </c>
      <c r="C20" s="10">
        <v>7727152.59</v>
      </c>
      <c r="D20" s="10">
        <f t="shared" si="0"/>
        <v>1545430.5180000002</v>
      </c>
      <c r="E20" s="10">
        <v>173421.01</v>
      </c>
      <c r="F20" s="10">
        <f t="shared" si="1"/>
        <v>1718851.5280000002</v>
      </c>
      <c r="G20" s="10">
        <v>1545331</v>
      </c>
      <c r="H20" s="11">
        <v>0</v>
      </c>
      <c r="I20" s="10">
        <f t="shared" si="2"/>
        <v>1545331</v>
      </c>
      <c r="J20" s="12">
        <f t="shared" si="9"/>
        <v>0.22244306786751317</v>
      </c>
      <c r="K20" s="13">
        <f t="shared" si="3"/>
        <v>0.19998712099976793</v>
      </c>
      <c r="L20" s="14">
        <f t="shared" si="4"/>
        <v>-173520.52800000017</v>
      </c>
      <c r="M20" s="10">
        <f t="shared" si="5"/>
        <v>1545331.2527100001</v>
      </c>
      <c r="N20" s="15">
        <f t="shared" si="6"/>
        <v>0.2527100001461804</v>
      </c>
      <c r="Q20" s="20">
        <v>205550845</v>
      </c>
      <c r="R20" s="17">
        <v>7.518</v>
      </c>
      <c r="S20" s="18">
        <f t="shared" si="7"/>
        <v>0.19998715370392345</v>
      </c>
      <c r="T20" s="9">
        <v>4.826</v>
      </c>
      <c r="W20">
        <v>664635</v>
      </c>
    </row>
    <row r="21" spans="1:23" ht="12.75">
      <c r="A21" s="29" t="s">
        <v>41</v>
      </c>
      <c r="B21" s="30" t="s">
        <v>42</v>
      </c>
      <c r="C21" s="10">
        <v>1308804.48</v>
      </c>
      <c r="D21" s="10">
        <f t="shared" si="0"/>
        <v>261760.896</v>
      </c>
      <c r="E21" s="10">
        <v>0</v>
      </c>
      <c r="F21" s="10">
        <f t="shared" si="1"/>
        <v>261760.896</v>
      </c>
      <c r="G21" s="10">
        <v>273409.77</v>
      </c>
      <c r="H21" s="11">
        <v>0</v>
      </c>
      <c r="I21" s="10">
        <f t="shared" si="2"/>
        <v>273409.77</v>
      </c>
      <c r="J21" s="12">
        <f t="shared" si="9"/>
        <v>0.2</v>
      </c>
      <c r="K21" s="13">
        <f t="shared" si="3"/>
        <v>0.20890039282261627</v>
      </c>
      <c r="L21" s="14">
        <f t="shared" si="4"/>
        <v>11648.87400000001</v>
      </c>
      <c r="M21" s="10">
        <f t="shared" si="5"/>
        <v>273439.515948</v>
      </c>
      <c r="N21" s="15">
        <f t="shared" si="6"/>
        <v>29.745947999996133</v>
      </c>
      <c r="Q21" s="20">
        <v>69790586</v>
      </c>
      <c r="R21" s="17">
        <v>3.918</v>
      </c>
      <c r="S21" s="18">
        <f t="shared" si="7"/>
        <v>0.20892312039457567</v>
      </c>
      <c r="T21" s="9" t="s">
        <v>43</v>
      </c>
      <c r="W21">
        <f>W20/Q20</f>
        <v>0.0032334335575219843</v>
      </c>
    </row>
    <row r="22" spans="1:23" ht="12.75">
      <c r="A22" s="8" t="s">
        <v>41</v>
      </c>
      <c r="B22" s="9" t="s">
        <v>44</v>
      </c>
      <c r="C22" s="10">
        <v>2241949.16</v>
      </c>
      <c r="D22" s="10">
        <f t="shared" si="0"/>
        <v>448389.83200000005</v>
      </c>
      <c r="E22" s="10">
        <v>0</v>
      </c>
      <c r="F22" s="10">
        <f t="shared" si="1"/>
        <v>448389.83200000005</v>
      </c>
      <c r="G22" s="10">
        <v>217915</v>
      </c>
      <c r="H22" s="11">
        <v>0</v>
      </c>
      <c r="I22" s="10">
        <f t="shared" si="2"/>
        <v>217915</v>
      </c>
      <c r="J22" s="12">
        <f t="shared" si="9"/>
        <v>0.2</v>
      </c>
      <c r="K22" s="13">
        <f t="shared" si="3"/>
        <v>0.09719890347558104</v>
      </c>
      <c r="L22" s="14">
        <f t="shared" si="4"/>
        <v>-230474.83200000005</v>
      </c>
      <c r="M22" s="10">
        <f t="shared" si="5"/>
        <v>217860.90291</v>
      </c>
      <c r="N22" s="15">
        <f t="shared" si="6"/>
        <v>-54.09708999999566</v>
      </c>
      <c r="Q22" s="20">
        <v>111437802</v>
      </c>
      <c r="R22" s="17">
        <v>1.955</v>
      </c>
      <c r="S22" s="18">
        <f t="shared" si="7"/>
        <v>0.09717477398550821</v>
      </c>
      <c r="T22" s="9"/>
      <c r="W22">
        <v>4.826</v>
      </c>
    </row>
    <row r="23" spans="1:23" ht="12.75">
      <c r="A23" s="8" t="s">
        <v>45</v>
      </c>
      <c r="B23" s="9" t="s">
        <v>46</v>
      </c>
      <c r="C23" s="10">
        <v>7062748.86</v>
      </c>
      <c r="D23" s="10">
        <f t="shared" si="0"/>
        <v>1412549.772</v>
      </c>
      <c r="E23" s="10">
        <v>585726.86</v>
      </c>
      <c r="F23" s="10">
        <f t="shared" si="1"/>
        <v>1998276.6320000002</v>
      </c>
      <c r="G23" s="10">
        <v>1064046</v>
      </c>
      <c r="H23" s="11">
        <v>0</v>
      </c>
      <c r="I23" s="10">
        <f t="shared" si="2"/>
        <v>1064046</v>
      </c>
      <c r="J23" s="12">
        <f t="shared" si="9"/>
        <v>0.28293185438282736</v>
      </c>
      <c r="K23" s="13">
        <f t="shared" si="3"/>
        <v>0.15065607189096625</v>
      </c>
      <c r="L23" s="14">
        <f t="shared" si="4"/>
        <v>-934230.6320000002</v>
      </c>
      <c r="M23" s="10">
        <f t="shared" si="5"/>
        <v>1064096.99638</v>
      </c>
      <c r="N23" s="15">
        <f t="shared" si="6"/>
        <v>50.99637999990955</v>
      </c>
      <c r="Q23" s="20">
        <v>525220630</v>
      </c>
      <c r="R23" s="17">
        <v>2.026</v>
      </c>
      <c r="S23" s="18">
        <f t="shared" si="7"/>
        <v>0.15066329236291148</v>
      </c>
      <c r="T23" s="9"/>
      <c r="W23">
        <f>W22+3.233</f>
        <v>8.059</v>
      </c>
    </row>
    <row r="24" spans="1:23" ht="12.75">
      <c r="A24" s="8" t="s">
        <v>47</v>
      </c>
      <c r="B24" t="s">
        <v>48</v>
      </c>
      <c r="C24" s="10">
        <v>7976667.91</v>
      </c>
      <c r="D24" s="10">
        <f t="shared" si="0"/>
        <v>1595333.5820000002</v>
      </c>
      <c r="E24" s="10">
        <v>0</v>
      </c>
      <c r="F24" s="10">
        <f t="shared" si="1"/>
        <v>1595333.5820000002</v>
      </c>
      <c r="G24" s="10">
        <v>189856.48</v>
      </c>
      <c r="H24" s="11">
        <v>0</v>
      </c>
      <c r="I24" s="10">
        <f t="shared" si="2"/>
        <v>189856.48</v>
      </c>
      <c r="J24" s="12">
        <f t="shared" si="9"/>
        <v>0.2</v>
      </c>
      <c r="K24" s="13">
        <f t="shared" si="3"/>
        <v>0.023801477276242784</v>
      </c>
      <c r="L24" s="14">
        <f t="shared" si="4"/>
        <v>-1405477.1020000002</v>
      </c>
      <c r="M24" s="10">
        <f t="shared" si="5"/>
        <v>189863.007402</v>
      </c>
      <c r="N24" s="15">
        <f t="shared" si="6"/>
        <v>6.527401999977883</v>
      </c>
      <c r="Q24" s="20">
        <v>22938626</v>
      </c>
      <c r="R24" s="17">
        <v>8.277</v>
      </c>
      <c r="S24" s="18">
        <f t="shared" si="7"/>
        <v>0.023802295588108542</v>
      </c>
      <c r="T24" s="9"/>
      <c r="W24">
        <f>W22*Q20/1000</f>
        <v>991988.3779699999</v>
      </c>
    </row>
    <row r="25" spans="1:20" s="5" customFormat="1" ht="12.75">
      <c r="A25" s="21" t="s">
        <v>49</v>
      </c>
      <c r="B25" s="24" t="s">
        <v>50</v>
      </c>
      <c r="C25" s="25">
        <v>553299213.59</v>
      </c>
      <c r="D25" s="25">
        <f t="shared" si="0"/>
        <v>110659842.71800001</v>
      </c>
      <c r="E25" s="25">
        <v>13961260.089999974</v>
      </c>
      <c r="F25" s="25">
        <f t="shared" si="1"/>
        <v>124621102.80799998</v>
      </c>
      <c r="G25" s="23">
        <v>77187028</v>
      </c>
      <c r="H25" s="11">
        <v>0</v>
      </c>
      <c r="I25" s="10">
        <f t="shared" si="2"/>
        <v>77187028</v>
      </c>
      <c r="J25" s="26">
        <f t="shared" si="9"/>
        <v>0.22523274884020603</v>
      </c>
      <c r="K25" s="13">
        <f t="shared" si="3"/>
        <v>0.13950323098994374</v>
      </c>
      <c r="L25" s="14">
        <f t="shared" si="4"/>
        <v>-47434074.80799998</v>
      </c>
      <c r="M25" s="25">
        <f t="shared" si="5"/>
        <v>77171540.82997</v>
      </c>
      <c r="N25" s="14">
        <f t="shared" si="6"/>
        <v>-15487.170029997826</v>
      </c>
      <c r="Q25" s="22">
        <v>11270854510</v>
      </c>
      <c r="R25" s="17">
        <v>6.847</v>
      </c>
      <c r="S25" s="28">
        <f t="shared" si="7"/>
        <v>0.13947524040248294</v>
      </c>
      <c r="T25" s="24"/>
    </row>
    <row r="26" spans="1:23" ht="12.75">
      <c r="A26" s="8" t="s">
        <v>51</v>
      </c>
      <c r="B26" s="9" t="s">
        <v>52</v>
      </c>
      <c r="C26" s="10">
        <v>393574769.58</v>
      </c>
      <c r="D26" s="10">
        <f t="shared" si="0"/>
        <v>78714953.916</v>
      </c>
      <c r="E26" s="10">
        <v>4936260.97</v>
      </c>
      <c r="F26" s="10">
        <f t="shared" si="1"/>
        <v>83651214.88599999</v>
      </c>
      <c r="G26" s="10">
        <v>33713000</v>
      </c>
      <c r="H26" s="11">
        <v>0</v>
      </c>
      <c r="I26" s="10">
        <f t="shared" si="2"/>
        <v>33713000</v>
      </c>
      <c r="J26" s="12">
        <f t="shared" si="9"/>
        <v>0.21254211741079765</v>
      </c>
      <c r="K26" s="13">
        <f t="shared" si="3"/>
        <v>0.08565843800398218</v>
      </c>
      <c r="L26" s="14">
        <f t="shared" si="4"/>
        <v>-49938214.88599999</v>
      </c>
      <c r="M26" s="10">
        <f t="shared" si="5"/>
        <v>33712929.224832</v>
      </c>
      <c r="N26" s="15">
        <f t="shared" si="6"/>
        <v>-70.77516800165176</v>
      </c>
      <c r="Q26" s="20">
        <v>4911557288</v>
      </c>
      <c r="R26" s="17">
        <v>6.864</v>
      </c>
      <c r="S26" s="18">
        <f t="shared" si="7"/>
        <v>0.08565825817749564</v>
      </c>
      <c r="T26" s="9"/>
      <c r="W26">
        <v>991988</v>
      </c>
    </row>
    <row r="27" spans="1:23" ht="12.75">
      <c r="A27" s="8" t="s">
        <v>53</v>
      </c>
      <c r="B27" s="9" t="s">
        <v>54</v>
      </c>
      <c r="C27" s="10">
        <v>45800404.35</v>
      </c>
      <c r="D27" s="10">
        <f t="shared" si="0"/>
        <v>9160080.870000001</v>
      </c>
      <c r="E27" s="10">
        <v>3140096.46</v>
      </c>
      <c r="F27" s="10">
        <f t="shared" si="1"/>
        <v>12300177.330000002</v>
      </c>
      <c r="G27" s="10">
        <v>8061630.9</v>
      </c>
      <c r="H27" s="11">
        <v>0</v>
      </c>
      <c r="I27" s="10">
        <f t="shared" si="2"/>
        <v>8061630.9</v>
      </c>
      <c r="J27" s="12">
        <f t="shared" si="9"/>
        <v>0.2685604527856096</v>
      </c>
      <c r="K27" s="13">
        <f t="shared" si="3"/>
        <v>0.1760165879408879</v>
      </c>
      <c r="L27" s="14">
        <f t="shared" si="4"/>
        <v>-4238546.430000002</v>
      </c>
      <c r="M27" s="10">
        <f t="shared" si="5"/>
        <v>8063002.062584001</v>
      </c>
      <c r="N27" s="15">
        <f t="shared" si="6"/>
        <v>1371.162584000267</v>
      </c>
      <c r="Q27" s="20">
        <v>3268342952</v>
      </c>
      <c r="R27" s="17">
        <v>2.467</v>
      </c>
      <c r="S27" s="18">
        <f t="shared" si="7"/>
        <v>0.1760465257242647</v>
      </c>
      <c r="T27" s="9"/>
      <c r="W27">
        <f>W26+W20</f>
        <v>1656623</v>
      </c>
    </row>
    <row r="28" spans="1:20" ht="12.75">
      <c r="A28" s="8" t="s">
        <v>55</v>
      </c>
      <c r="B28" s="9" t="s">
        <v>56</v>
      </c>
      <c r="C28" s="10">
        <v>76616423.39</v>
      </c>
      <c r="D28" s="10">
        <f t="shared" si="0"/>
        <v>15323284.678000001</v>
      </c>
      <c r="E28" s="10">
        <v>5661380.25</v>
      </c>
      <c r="F28" s="10">
        <f t="shared" si="1"/>
        <v>20984664.928000003</v>
      </c>
      <c r="G28" s="10">
        <v>5750000</v>
      </c>
      <c r="H28" s="11">
        <v>0</v>
      </c>
      <c r="I28" s="10">
        <f t="shared" si="2"/>
        <v>5750000</v>
      </c>
      <c r="J28" s="12">
        <f t="shared" si="9"/>
        <v>0.2738925154621473</v>
      </c>
      <c r="K28" s="13">
        <f t="shared" si="3"/>
        <v>0.07504918326363029</v>
      </c>
      <c r="L28" s="14">
        <f t="shared" si="4"/>
        <v>-15234664.928000003</v>
      </c>
      <c r="M28" s="10">
        <f t="shared" si="5"/>
        <v>5749468.88922</v>
      </c>
      <c r="N28" s="15">
        <f t="shared" si="6"/>
        <v>-531.1107799997553</v>
      </c>
      <c r="Q28" s="20">
        <v>583169580</v>
      </c>
      <c r="R28" s="17">
        <v>9.859</v>
      </c>
      <c r="S28" s="18">
        <f t="shared" si="7"/>
        <v>0.0750422511888022</v>
      </c>
      <c r="T28" s="9"/>
    </row>
    <row r="29" spans="1:20" ht="12.75">
      <c r="A29" s="8" t="s">
        <v>55</v>
      </c>
      <c r="B29" s="9" t="s">
        <v>57</v>
      </c>
      <c r="C29" s="10">
        <v>57193715.47</v>
      </c>
      <c r="D29" s="10">
        <f t="shared" si="0"/>
        <v>11438743.094</v>
      </c>
      <c r="E29" s="10">
        <v>4239435.37</v>
      </c>
      <c r="F29" s="10">
        <f t="shared" si="1"/>
        <v>15678178.464000002</v>
      </c>
      <c r="G29" s="10">
        <v>3950000</v>
      </c>
      <c r="H29" s="11">
        <v>0</v>
      </c>
      <c r="I29" s="10">
        <f t="shared" si="2"/>
        <v>3950000</v>
      </c>
      <c r="J29" s="12">
        <f t="shared" si="9"/>
        <v>0.27412414694799336</v>
      </c>
      <c r="K29" s="13">
        <f t="shared" si="3"/>
        <v>0.06906353202515592</v>
      </c>
      <c r="L29" s="14">
        <f t="shared" si="4"/>
        <v>-11728178.464000002</v>
      </c>
      <c r="M29" s="10">
        <f t="shared" si="5"/>
        <v>3950060.0217</v>
      </c>
      <c r="N29" s="15">
        <f t="shared" si="6"/>
        <v>60.02169999992475</v>
      </c>
      <c r="Q29" s="20">
        <v>308477940</v>
      </c>
      <c r="R29" s="17">
        <v>12.805</v>
      </c>
      <c r="S29" s="18">
        <f t="shared" si="7"/>
        <v>0.06906458147087746</v>
      </c>
      <c r="T29" s="9"/>
    </row>
    <row r="30" spans="1:20" ht="12.75">
      <c r="A30" s="8" t="s">
        <v>55</v>
      </c>
      <c r="B30" s="9" t="s">
        <v>58</v>
      </c>
      <c r="C30" s="10">
        <v>47790747.29</v>
      </c>
      <c r="D30" s="10">
        <f t="shared" si="0"/>
        <v>9558149.458</v>
      </c>
      <c r="E30" s="10">
        <v>2450915.07</v>
      </c>
      <c r="F30" s="10">
        <f t="shared" si="1"/>
        <v>12009064.528</v>
      </c>
      <c r="G30" s="23">
        <v>788138</v>
      </c>
      <c r="H30" s="11">
        <v>0</v>
      </c>
      <c r="I30" s="10">
        <f t="shared" si="2"/>
        <v>788138</v>
      </c>
      <c r="K30" s="13">
        <f t="shared" si="3"/>
        <v>0.016491434946967535</v>
      </c>
      <c r="L30" s="14">
        <f t="shared" si="4"/>
        <v>-11220926.528</v>
      </c>
      <c r="M30" s="10">
        <f t="shared" si="5"/>
        <v>788138.12</v>
      </c>
      <c r="N30" s="15">
        <f t="shared" si="6"/>
        <v>0.11999999999534339</v>
      </c>
      <c r="Q30" s="20">
        <v>157627624</v>
      </c>
      <c r="R30" s="17">
        <v>5</v>
      </c>
      <c r="S30" s="18">
        <f t="shared" si="7"/>
        <v>0.016491437457913833</v>
      </c>
      <c r="T30" s="9" t="s">
        <v>30</v>
      </c>
    </row>
    <row r="31" spans="1:20" s="5" customFormat="1" ht="12.75">
      <c r="A31" s="21" t="s">
        <v>55</v>
      </c>
      <c r="B31" s="24" t="s">
        <v>59</v>
      </c>
      <c r="C31" s="25">
        <v>214435146.10999998</v>
      </c>
      <c r="D31" s="25">
        <f t="shared" si="0"/>
        <v>42887029.222</v>
      </c>
      <c r="E31" s="25">
        <v>13979440.599999994</v>
      </c>
      <c r="F31" s="25">
        <f t="shared" si="1"/>
        <v>56866469.822</v>
      </c>
      <c r="G31" s="25">
        <v>30398822</v>
      </c>
      <c r="H31" s="11">
        <v>0</v>
      </c>
      <c r="I31" s="10">
        <f t="shared" si="2"/>
        <v>30398822</v>
      </c>
      <c r="J31" s="26">
        <f>(D31+E31-H31)/C31</f>
        <v>0.26519192797261365</v>
      </c>
      <c r="K31" s="13">
        <f t="shared" si="3"/>
        <v>0.14176231159609512</v>
      </c>
      <c r="L31" s="14">
        <f t="shared" si="4"/>
        <v>-26467647.821999997</v>
      </c>
      <c r="M31" s="25">
        <f t="shared" si="5"/>
        <v>26998190.024040002</v>
      </c>
      <c r="N31" s="14">
        <f t="shared" si="6"/>
        <v>-3400631.9759599976</v>
      </c>
      <c r="Q31" s="27">
        <v>2521545720</v>
      </c>
      <c r="R31" s="17">
        <v>10.707</v>
      </c>
      <c r="S31" s="28">
        <f t="shared" si="7"/>
        <v>0.12590375464939219</v>
      </c>
      <c r="T31" s="24" t="s">
        <v>60</v>
      </c>
    </row>
    <row r="32" spans="1:20" ht="12.75">
      <c r="A32" s="8" t="s">
        <v>55</v>
      </c>
      <c r="B32" s="9" t="s">
        <v>61</v>
      </c>
      <c r="C32" s="10">
        <v>30764103.76</v>
      </c>
      <c r="D32" s="10">
        <f t="shared" si="0"/>
        <v>6152820.752</v>
      </c>
      <c r="E32" s="10">
        <v>2610812.97</v>
      </c>
      <c r="F32" s="10">
        <f t="shared" si="1"/>
        <v>8763633.722000001</v>
      </c>
      <c r="G32" s="10">
        <v>3100000</v>
      </c>
      <c r="H32" s="11">
        <v>0</v>
      </c>
      <c r="I32" s="10">
        <f t="shared" si="2"/>
        <v>3100000</v>
      </c>
      <c r="J32" s="12">
        <f>(D32+E32-H32)/C31</f>
        <v>0.04086845781103659</v>
      </c>
      <c r="K32" s="13">
        <f t="shared" si="3"/>
        <v>0.10076679054862217</v>
      </c>
      <c r="L32" s="14">
        <f t="shared" si="4"/>
        <v>-5663633.722000001</v>
      </c>
      <c r="M32" s="10">
        <f t="shared" si="5"/>
        <v>3100142.6855</v>
      </c>
      <c r="N32" s="15">
        <f t="shared" si="6"/>
        <v>142.68550000013784</v>
      </c>
      <c r="Q32" s="20">
        <v>391086500</v>
      </c>
      <c r="R32" s="17">
        <v>7.927</v>
      </c>
      <c r="S32" s="18">
        <f t="shared" si="7"/>
        <v>0.10077142860020051</v>
      </c>
      <c r="T32" s="9"/>
    </row>
    <row r="33" spans="1:20" ht="12.75">
      <c r="A33" s="8" t="s">
        <v>55</v>
      </c>
      <c r="B33" s="9" t="s">
        <v>62</v>
      </c>
      <c r="C33" s="10">
        <v>9843944.8</v>
      </c>
      <c r="D33" s="10">
        <f t="shared" si="0"/>
        <v>1968788.9600000002</v>
      </c>
      <c r="E33" s="10">
        <v>691421.59</v>
      </c>
      <c r="F33" s="10">
        <f t="shared" si="1"/>
        <v>2660210.5500000003</v>
      </c>
      <c r="G33" s="10">
        <v>1900000</v>
      </c>
      <c r="H33" s="11">
        <v>0</v>
      </c>
      <c r="I33" s="10">
        <f t="shared" si="2"/>
        <v>1900000</v>
      </c>
      <c r="J33" s="12">
        <f>(D33+E33-H33)/C32</f>
        <v>0.08647125138938226</v>
      </c>
      <c r="K33" s="13">
        <f t="shared" si="3"/>
        <v>0.1930120534605192</v>
      </c>
      <c r="L33" s="14">
        <f t="shared" si="4"/>
        <v>-760210.5500000003</v>
      </c>
      <c r="M33" s="10">
        <f t="shared" si="5"/>
        <v>1900005.2158499998</v>
      </c>
      <c r="N33" s="15">
        <f t="shared" si="6"/>
        <v>5.21584999980405</v>
      </c>
      <c r="Q33" s="20">
        <v>115256610</v>
      </c>
      <c r="R33" s="17">
        <v>16.485</v>
      </c>
      <c r="S33" s="18">
        <f t="shared" si="7"/>
        <v>0.19301258331416077</v>
      </c>
      <c r="T33" s="9"/>
    </row>
    <row r="34" spans="1:20" s="5" customFormat="1" ht="12.75">
      <c r="A34" s="21" t="s">
        <v>55</v>
      </c>
      <c r="B34" s="24" t="s">
        <v>63</v>
      </c>
      <c r="C34" s="25">
        <v>146941511.98</v>
      </c>
      <c r="D34" s="25">
        <f t="shared" si="0"/>
        <v>29388302.395999998</v>
      </c>
      <c r="E34" s="25">
        <v>12423538.810000002</v>
      </c>
      <c r="F34" s="25">
        <f t="shared" si="1"/>
        <v>41811841.206</v>
      </c>
      <c r="G34" s="25">
        <v>26750862</v>
      </c>
      <c r="H34" s="11">
        <v>0</v>
      </c>
      <c r="I34" s="10">
        <f t="shared" si="2"/>
        <v>26750862</v>
      </c>
      <c r="J34" s="26">
        <f>(D34+E34-H34)/C33</f>
        <v>4.247468068492216</v>
      </c>
      <c r="K34" s="13">
        <f t="shared" si="3"/>
        <v>0.18205108712669993</v>
      </c>
      <c r="L34" s="14">
        <f t="shared" si="4"/>
        <v>-15060979.206</v>
      </c>
      <c r="M34" s="25">
        <f t="shared" si="5"/>
        <v>18164929.596</v>
      </c>
      <c r="N34" s="14">
        <f t="shared" si="6"/>
        <v>-8585932.404</v>
      </c>
      <c r="Q34" s="27">
        <v>1401074400</v>
      </c>
      <c r="R34" s="17">
        <v>12.965</v>
      </c>
      <c r="S34" s="28">
        <f t="shared" si="7"/>
        <v>0.12362013532617253</v>
      </c>
      <c r="T34" s="24" t="s">
        <v>60</v>
      </c>
    </row>
    <row r="35" spans="1:20" ht="12.75">
      <c r="A35" s="8" t="s">
        <v>55</v>
      </c>
      <c r="B35" s="9" t="s">
        <v>64</v>
      </c>
      <c r="C35" s="10">
        <v>38769890.660000004</v>
      </c>
      <c r="D35" s="10">
        <v>85102737.80000001</v>
      </c>
      <c r="E35" s="10">
        <v>2978693.21</v>
      </c>
      <c r="F35" s="10">
        <f t="shared" si="1"/>
        <v>88081431.01</v>
      </c>
      <c r="G35" s="10">
        <v>4000000</v>
      </c>
      <c r="H35" s="11">
        <v>0</v>
      </c>
      <c r="I35" s="10">
        <f t="shared" si="2"/>
        <v>4000000</v>
      </c>
      <c r="J35" s="12">
        <f>(D35+E35-H35)/C34</f>
        <v>0.5994319088127299</v>
      </c>
      <c r="K35" s="13">
        <f t="shared" si="3"/>
        <v>0.10317284707039201</v>
      </c>
      <c r="L35" s="14">
        <f t="shared" si="4"/>
        <v>-84081431.01</v>
      </c>
      <c r="M35" s="10">
        <f t="shared" si="5"/>
        <v>3999869.73696</v>
      </c>
      <c r="N35" s="15">
        <f t="shared" si="6"/>
        <v>-130.26304000010714</v>
      </c>
      <c r="Q35" s="22">
        <v>462092160</v>
      </c>
      <c r="R35" s="17">
        <v>8.656</v>
      </c>
      <c r="S35" s="18">
        <f t="shared" si="7"/>
        <v>0.10316948716821579</v>
      </c>
      <c r="T35" s="9"/>
    </row>
    <row r="36" spans="1:20" ht="12.75">
      <c r="A36" s="8" t="s">
        <v>55</v>
      </c>
      <c r="B36" s="9" t="s">
        <v>65</v>
      </c>
      <c r="C36" s="10">
        <v>94139641.97999999</v>
      </c>
      <c r="D36" s="10">
        <f t="shared" si="0"/>
        <v>18827928.395999998</v>
      </c>
      <c r="E36" s="10">
        <v>3075849.87</v>
      </c>
      <c r="F36" s="10">
        <f t="shared" si="1"/>
        <v>21903778.266</v>
      </c>
      <c r="G36" s="10">
        <v>7500000</v>
      </c>
      <c r="H36" s="11">
        <v>0</v>
      </c>
      <c r="I36" s="10">
        <f t="shared" si="2"/>
        <v>7500000</v>
      </c>
      <c r="K36" s="13">
        <f t="shared" si="3"/>
        <v>0.07966888169803513</v>
      </c>
      <c r="L36" s="14">
        <f t="shared" si="4"/>
        <v>-14403778.265999999</v>
      </c>
      <c r="M36" s="10">
        <f t="shared" si="5"/>
        <v>6856183.684000001</v>
      </c>
      <c r="N36" s="15">
        <f t="shared" si="6"/>
        <v>-643816.3159999987</v>
      </c>
      <c r="Q36" s="22">
        <v>699610580</v>
      </c>
      <c r="R36" s="17">
        <v>9.8</v>
      </c>
      <c r="S36" s="18">
        <f t="shared" si="7"/>
        <v>0.0728299315760793</v>
      </c>
      <c r="T36" s="9" t="s">
        <v>60</v>
      </c>
    </row>
    <row r="37" spans="1:20" ht="12.75">
      <c r="A37" s="8" t="s">
        <v>55</v>
      </c>
      <c r="B37" t="s">
        <v>66</v>
      </c>
      <c r="C37" s="10">
        <v>3157608.73</v>
      </c>
      <c r="D37" s="10">
        <f t="shared" si="0"/>
        <v>631521.746</v>
      </c>
      <c r="E37" s="10">
        <v>73715.73</v>
      </c>
      <c r="F37" s="10">
        <f t="shared" si="1"/>
        <v>705237.476</v>
      </c>
      <c r="G37" s="10">
        <v>40575.48</v>
      </c>
      <c r="H37" s="11">
        <v>0</v>
      </c>
      <c r="I37" s="10">
        <f t="shared" si="2"/>
        <v>40575.48</v>
      </c>
      <c r="J37" s="12">
        <f>(D37+E37-H37)/C35</f>
        <v>0.018190339564914313</v>
      </c>
      <c r="K37" s="13">
        <f t="shared" si="3"/>
        <v>0.012850065815469165</v>
      </c>
      <c r="L37" s="14">
        <f t="shared" si="4"/>
        <v>-664661.996</v>
      </c>
      <c r="M37" s="10">
        <f t="shared" si="5"/>
        <v>40579.726538999996</v>
      </c>
      <c r="N37" s="15">
        <f t="shared" si="6"/>
        <v>4.246538999992481</v>
      </c>
      <c r="Q37" s="22">
        <v>15147341</v>
      </c>
      <c r="R37" s="17">
        <v>2.679</v>
      </c>
      <c r="S37" s="18">
        <f t="shared" si="7"/>
        <v>0.012851410674621486</v>
      </c>
      <c r="T37" s="9"/>
    </row>
    <row r="38" spans="1:20" ht="12.75">
      <c r="A38" s="8" t="s">
        <v>67</v>
      </c>
      <c r="B38" s="9" t="s">
        <v>68</v>
      </c>
      <c r="C38" s="10">
        <v>11745169.72</v>
      </c>
      <c r="D38" s="10">
        <f t="shared" si="0"/>
        <v>2349033.944</v>
      </c>
      <c r="E38" s="10">
        <v>46591.46</v>
      </c>
      <c r="F38" s="10">
        <f t="shared" si="1"/>
        <v>2395625.404</v>
      </c>
      <c r="G38" s="10">
        <v>350000</v>
      </c>
      <c r="H38" s="11">
        <v>0</v>
      </c>
      <c r="I38" s="10">
        <f t="shared" si="2"/>
        <v>350000</v>
      </c>
      <c r="J38" s="12">
        <f aca="true" t="shared" si="10" ref="J38:J51">(D38+E38-H38)/C37</f>
        <v>0.7586834243392785</v>
      </c>
      <c r="K38" s="13">
        <f t="shared" si="3"/>
        <v>0.029799484242787083</v>
      </c>
      <c r="L38" s="14">
        <f t="shared" si="4"/>
        <v>-2045625.404</v>
      </c>
      <c r="M38" s="10">
        <f t="shared" si="5"/>
        <v>349939.599605</v>
      </c>
      <c r="N38" s="15">
        <f t="shared" si="6"/>
        <v>-60.40039500000421</v>
      </c>
      <c r="Q38" s="22">
        <v>169956095</v>
      </c>
      <c r="R38" s="17">
        <v>2.059</v>
      </c>
      <c r="S38" s="18">
        <f t="shared" si="7"/>
        <v>0.029794341669589768</v>
      </c>
      <c r="T38" s="9"/>
    </row>
    <row r="39" spans="1:20" ht="12.75">
      <c r="A39" s="8" t="s">
        <v>69</v>
      </c>
      <c r="B39" s="9" t="s">
        <v>70</v>
      </c>
      <c r="C39" s="10">
        <v>40519436.75</v>
      </c>
      <c r="D39" s="10">
        <f t="shared" si="0"/>
        <v>8103887.350000001</v>
      </c>
      <c r="E39" s="10">
        <v>831665.81</v>
      </c>
      <c r="F39" s="10">
        <f t="shared" si="1"/>
        <v>8935553.16</v>
      </c>
      <c r="G39" s="10">
        <v>4000000</v>
      </c>
      <c r="H39" s="11">
        <v>0</v>
      </c>
      <c r="I39" s="10">
        <f t="shared" si="2"/>
        <v>4000000</v>
      </c>
      <c r="J39" s="12">
        <f t="shared" si="10"/>
        <v>0.7607853588343038</v>
      </c>
      <c r="K39" s="13">
        <f t="shared" si="3"/>
        <v>0.09871805535401476</v>
      </c>
      <c r="L39" s="14">
        <f t="shared" si="4"/>
        <v>-4935553.16</v>
      </c>
      <c r="M39" s="10">
        <f t="shared" si="5"/>
        <v>4000120.8004590003</v>
      </c>
      <c r="N39" s="15">
        <f t="shared" si="6"/>
        <v>120.80045900028199</v>
      </c>
      <c r="Q39" s="20">
        <v>1416975133</v>
      </c>
      <c r="R39" s="17">
        <v>2.823</v>
      </c>
      <c r="S39" s="18">
        <f t="shared" si="7"/>
        <v>0.09872103665061435</v>
      </c>
      <c r="T39" s="9"/>
    </row>
    <row r="40" spans="1:20" ht="12.75">
      <c r="A40" s="8" t="s">
        <v>69</v>
      </c>
      <c r="B40" s="9" t="s">
        <v>71</v>
      </c>
      <c r="C40" s="10">
        <v>33370586.05</v>
      </c>
      <c r="D40" s="10">
        <f t="shared" si="0"/>
        <v>6674117.210000001</v>
      </c>
      <c r="E40" s="10">
        <v>53981.400000002235</v>
      </c>
      <c r="F40" s="10">
        <f t="shared" si="1"/>
        <v>6728098.610000003</v>
      </c>
      <c r="G40" s="10">
        <v>4300000</v>
      </c>
      <c r="H40" s="11">
        <v>0</v>
      </c>
      <c r="I40" s="10">
        <f t="shared" si="2"/>
        <v>4300000</v>
      </c>
      <c r="J40" s="12">
        <f t="shared" si="10"/>
        <v>0.16604620275231252</v>
      </c>
      <c r="K40" s="13">
        <f t="shared" si="3"/>
        <v>0.1288559929261416</v>
      </c>
      <c r="L40" s="14">
        <f t="shared" si="4"/>
        <v>-2428098.610000003</v>
      </c>
      <c r="M40" s="10">
        <f t="shared" si="5"/>
        <v>4300071.419349999</v>
      </c>
      <c r="N40" s="15">
        <f t="shared" si="6"/>
        <v>71.41934999916703</v>
      </c>
      <c r="Q40" s="20">
        <v>1995392770</v>
      </c>
      <c r="R40" s="17">
        <v>2.155</v>
      </c>
      <c r="S40" s="18">
        <f t="shared" si="7"/>
        <v>0.12885813311480632</v>
      </c>
      <c r="T40" s="9"/>
    </row>
    <row r="41" spans="1:20" ht="12.75">
      <c r="A41" s="8" t="s">
        <v>69</v>
      </c>
      <c r="B41" s="9" t="s">
        <v>72</v>
      </c>
      <c r="C41" s="10">
        <v>9163052.040000001</v>
      </c>
      <c r="D41" s="10">
        <f t="shared" si="0"/>
        <v>1832610.4080000003</v>
      </c>
      <c r="E41" s="10">
        <v>0</v>
      </c>
      <c r="F41" s="10">
        <f t="shared" si="1"/>
        <v>1832610.4080000003</v>
      </c>
      <c r="G41" s="10">
        <v>996000</v>
      </c>
      <c r="H41" s="11">
        <v>0</v>
      </c>
      <c r="I41" s="10">
        <f t="shared" si="2"/>
        <v>996000</v>
      </c>
      <c r="J41" s="12">
        <f t="shared" si="10"/>
        <v>0.054916938085958496</v>
      </c>
      <c r="K41" s="13">
        <f t="shared" si="3"/>
        <v>0.1086974073324154</v>
      </c>
      <c r="L41" s="14">
        <f t="shared" si="4"/>
        <v>-836610.4080000003</v>
      </c>
      <c r="M41" s="10">
        <f t="shared" si="5"/>
        <v>996389.866395</v>
      </c>
      <c r="N41" s="15">
        <f t="shared" si="6"/>
        <v>389.8663950000191</v>
      </c>
      <c r="Q41" s="20">
        <v>2012908821</v>
      </c>
      <c r="R41" s="17">
        <v>0.495</v>
      </c>
      <c r="S41" s="18">
        <f t="shared" si="7"/>
        <v>0.10873995498938582</v>
      </c>
      <c r="T41" s="9"/>
    </row>
    <row r="42" spans="1:20" ht="12.75">
      <c r="A42" s="8" t="s">
        <v>73</v>
      </c>
      <c r="B42" s="9" t="s">
        <v>74</v>
      </c>
      <c r="C42" s="10">
        <v>3183217.55</v>
      </c>
      <c r="D42" s="10">
        <f t="shared" si="0"/>
        <v>636643.51</v>
      </c>
      <c r="E42" s="10">
        <v>96176.64</v>
      </c>
      <c r="F42" s="10">
        <f t="shared" si="1"/>
        <v>732820.15</v>
      </c>
      <c r="G42" s="10">
        <v>520488</v>
      </c>
      <c r="H42" s="11">
        <v>0</v>
      </c>
      <c r="I42" s="10">
        <f t="shared" si="2"/>
        <v>520488</v>
      </c>
      <c r="J42" s="12">
        <f t="shared" si="10"/>
        <v>0.07997555255617646</v>
      </c>
      <c r="K42" s="13">
        <f t="shared" si="3"/>
        <v>0.16351003091196203</v>
      </c>
      <c r="L42" s="14">
        <f t="shared" si="4"/>
        <v>-212332.15000000002</v>
      </c>
      <c r="M42" s="10">
        <f t="shared" si="5"/>
        <v>520363.29573899996</v>
      </c>
      <c r="N42" s="15">
        <f t="shared" si="6"/>
        <v>-124.70426100003533</v>
      </c>
      <c r="Q42" s="20">
        <v>338117801</v>
      </c>
      <c r="R42" s="17">
        <v>1.539</v>
      </c>
      <c r="S42" s="18">
        <f t="shared" si="7"/>
        <v>0.16347085537367687</v>
      </c>
      <c r="T42" s="9"/>
    </row>
    <row r="43" spans="1:20" ht="12.75">
      <c r="A43" s="8" t="s">
        <v>75</v>
      </c>
      <c r="B43" s="9" t="s">
        <v>76</v>
      </c>
      <c r="C43" s="10">
        <v>3971769.4699999997</v>
      </c>
      <c r="D43" s="10">
        <f t="shared" si="0"/>
        <v>794353.894</v>
      </c>
      <c r="E43">
        <v>45796.09</v>
      </c>
      <c r="F43" s="10">
        <f t="shared" si="1"/>
        <v>840149.9839999999</v>
      </c>
      <c r="G43" s="10">
        <v>596630</v>
      </c>
      <c r="H43" s="11">
        <v>0</v>
      </c>
      <c r="I43" s="10">
        <f t="shared" si="2"/>
        <v>596630</v>
      </c>
      <c r="J43" s="12">
        <f t="shared" si="10"/>
        <v>0.2639310605710879</v>
      </c>
      <c r="K43" s="13">
        <f t="shared" si="3"/>
        <v>0.15021768118883297</v>
      </c>
      <c r="L43" s="14">
        <f t="shared" si="4"/>
        <v>-243519.98399999994</v>
      </c>
      <c r="M43" s="10">
        <f t="shared" si="5"/>
        <v>596558.70348</v>
      </c>
      <c r="N43" s="15">
        <f t="shared" si="6"/>
        <v>-71.29651999997441</v>
      </c>
      <c r="Q43" s="20">
        <v>285298280</v>
      </c>
      <c r="R43" s="17">
        <v>2.091</v>
      </c>
      <c r="S43" s="18">
        <f t="shared" si="7"/>
        <v>0.15019973036854026</v>
      </c>
      <c r="T43" s="9"/>
    </row>
    <row r="44" spans="1:20" ht="12.75">
      <c r="A44" s="29" t="s">
        <v>75</v>
      </c>
      <c r="B44" s="30" t="s">
        <v>77</v>
      </c>
      <c r="C44" s="10">
        <v>9853602.45</v>
      </c>
      <c r="D44" s="10">
        <f t="shared" si="0"/>
        <v>1970720.49</v>
      </c>
      <c r="E44" s="10">
        <v>680000</v>
      </c>
      <c r="F44" s="10">
        <f t="shared" si="1"/>
        <v>2650720.49</v>
      </c>
      <c r="G44" s="10">
        <v>2114125.51</v>
      </c>
      <c r="H44" s="11">
        <v>0</v>
      </c>
      <c r="I44" s="10">
        <f t="shared" si="2"/>
        <v>2114125.51</v>
      </c>
      <c r="J44" s="12">
        <f t="shared" si="10"/>
        <v>0.6673903180992024</v>
      </c>
      <c r="K44" s="13">
        <f t="shared" si="3"/>
        <v>0.21455356259070507</v>
      </c>
      <c r="L44" s="14">
        <f t="shared" si="4"/>
        <v>-536594.9800000004</v>
      </c>
      <c r="M44" s="10">
        <f t="shared" si="5"/>
        <v>2114585.1724799997</v>
      </c>
      <c r="N44" s="15">
        <f t="shared" si="6"/>
        <v>459.66247999994084</v>
      </c>
      <c r="Q44" s="20">
        <v>696503680</v>
      </c>
      <c r="R44" s="17">
        <v>3.0359999999999996</v>
      </c>
      <c r="S44" s="18">
        <f t="shared" si="7"/>
        <v>0.21460021177127964</v>
      </c>
      <c r="T44" s="9" t="s">
        <v>43</v>
      </c>
    </row>
    <row r="45" spans="1:20" ht="12.75">
      <c r="A45" s="8" t="s">
        <v>78</v>
      </c>
      <c r="B45" s="9" t="s">
        <v>79</v>
      </c>
      <c r="C45" s="10">
        <v>12201458.38</v>
      </c>
      <c r="D45" s="10">
        <f t="shared" si="0"/>
        <v>2440291.6760000004</v>
      </c>
      <c r="E45" s="10">
        <v>271620.42</v>
      </c>
      <c r="F45" s="10">
        <f t="shared" si="1"/>
        <v>2711912.0960000004</v>
      </c>
      <c r="G45" s="10">
        <v>1300000</v>
      </c>
      <c r="H45" s="11">
        <v>0</v>
      </c>
      <c r="I45" s="10">
        <f t="shared" si="2"/>
        <v>1300000</v>
      </c>
      <c r="J45" s="12">
        <f t="shared" si="10"/>
        <v>0.27522036836385666</v>
      </c>
      <c r="K45" s="13">
        <f t="shared" si="3"/>
        <v>0.10654464077268769</v>
      </c>
      <c r="L45" s="14">
        <f t="shared" si="4"/>
        <v>-1411912.0960000004</v>
      </c>
      <c r="M45" s="10">
        <f t="shared" si="5"/>
        <v>1300307.415502</v>
      </c>
      <c r="N45" s="15">
        <f t="shared" si="6"/>
        <v>307.4155019999016</v>
      </c>
      <c r="Q45" s="20">
        <v>721991902</v>
      </c>
      <c r="R45" s="17">
        <v>1.801</v>
      </c>
      <c r="S45" s="18">
        <f t="shared" si="7"/>
        <v>0.10656983575286348</v>
      </c>
      <c r="T45" s="9"/>
    </row>
    <row r="46" spans="1:20" ht="12.75">
      <c r="A46" s="8" t="s">
        <v>80</v>
      </c>
      <c r="B46" s="9" t="s">
        <v>81</v>
      </c>
      <c r="C46" s="10">
        <v>575408048.72</v>
      </c>
      <c r="D46" s="10">
        <f t="shared" si="0"/>
        <v>115081609.74400002</v>
      </c>
      <c r="E46" s="10">
        <v>14199549.600000024</v>
      </c>
      <c r="F46" s="10">
        <f t="shared" si="1"/>
        <v>129281159.34400004</v>
      </c>
      <c r="G46" s="10">
        <v>74302585</v>
      </c>
      <c r="H46" s="11">
        <v>0</v>
      </c>
      <c r="I46" s="10">
        <f t="shared" si="2"/>
        <v>74302585</v>
      </c>
      <c r="J46" s="12">
        <f t="shared" si="10"/>
        <v>10.59554975460237</v>
      </c>
      <c r="K46" s="13">
        <f t="shared" si="3"/>
        <v>0.12913024968157244</v>
      </c>
      <c r="L46" s="14">
        <f t="shared" si="4"/>
        <v>-54978574.34400004</v>
      </c>
      <c r="M46" s="10">
        <f t="shared" si="5"/>
        <v>74299194.45233701</v>
      </c>
      <c r="N46" s="15">
        <f t="shared" si="6"/>
        <v>-3390.547662988305</v>
      </c>
      <c r="Q46" s="20">
        <v>7354171479</v>
      </c>
      <c r="R46" s="17">
        <v>10.103</v>
      </c>
      <c r="S46" s="18">
        <f t="shared" si="7"/>
        <v>0.12912435725849888</v>
      </c>
      <c r="T46" s="9"/>
    </row>
    <row r="47" spans="1:20" ht="12.75">
      <c r="A47" s="8" t="s">
        <v>82</v>
      </c>
      <c r="B47" t="s">
        <v>83</v>
      </c>
      <c r="C47" s="10">
        <v>1071906.11</v>
      </c>
      <c r="D47" s="10">
        <f t="shared" si="0"/>
        <v>214381.22200000004</v>
      </c>
      <c r="E47" s="10">
        <v>32213.38</v>
      </c>
      <c r="F47" s="10">
        <f t="shared" si="1"/>
        <v>246594.60200000004</v>
      </c>
      <c r="G47" s="10">
        <v>64538.16</v>
      </c>
      <c r="H47" s="11">
        <v>0</v>
      </c>
      <c r="I47" s="10">
        <f t="shared" si="2"/>
        <v>64538.16</v>
      </c>
      <c r="J47" s="12">
        <f t="shared" si="10"/>
        <v>0.0004285560526109285</v>
      </c>
      <c r="K47" s="13">
        <f t="shared" si="3"/>
        <v>0.060208780785846995</v>
      </c>
      <c r="L47" s="14">
        <f t="shared" si="4"/>
        <v>-182056.44200000004</v>
      </c>
      <c r="M47" s="10">
        <f t="shared" si="5"/>
        <v>64534.90144</v>
      </c>
      <c r="N47" s="15">
        <f t="shared" si="6"/>
        <v>-3.258560000002035</v>
      </c>
      <c r="Q47" s="22">
        <v>17768420</v>
      </c>
      <c r="R47" s="17">
        <v>3.632</v>
      </c>
      <c r="S47" s="18">
        <f t="shared" si="7"/>
        <v>0.06020574081810206</v>
      </c>
      <c r="T47" s="9"/>
    </row>
    <row r="48" spans="1:20" ht="12.75">
      <c r="A48" s="8" t="s">
        <v>84</v>
      </c>
      <c r="B48" t="s">
        <v>85</v>
      </c>
      <c r="C48" s="10">
        <v>1450108.42</v>
      </c>
      <c r="D48" s="10">
        <f t="shared" si="0"/>
        <v>290021.684</v>
      </c>
      <c r="E48" s="10">
        <v>60736.42</v>
      </c>
      <c r="F48" s="10">
        <f t="shared" si="1"/>
        <v>350758.104</v>
      </c>
      <c r="G48" s="10">
        <v>139360.24</v>
      </c>
      <c r="H48" s="11">
        <v>0</v>
      </c>
      <c r="I48" s="10">
        <f t="shared" si="2"/>
        <v>139360.24</v>
      </c>
      <c r="J48" s="12">
        <f t="shared" si="10"/>
        <v>0.32722838383671493</v>
      </c>
      <c r="K48" s="13">
        <f t="shared" si="3"/>
        <v>0.09610332446728362</v>
      </c>
      <c r="L48" s="14">
        <f t="shared" si="4"/>
        <v>-211397.864</v>
      </c>
      <c r="M48" s="10">
        <f t="shared" si="5"/>
        <v>139358.46457700004</v>
      </c>
      <c r="N48" s="15">
        <f t="shared" si="6"/>
        <v>-1.775422999955481</v>
      </c>
      <c r="Q48" s="22">
        <v>11187161</v>
      </c>
      <c r="R48" s="17">
        <v>12.457</v>
      </c>
      <c r="S48" s="18">
        <f t="shared" si="7"/>
        <v>0.0961021001291752</v>
      </c>
      <c r="T48" s="9"/>
    </row>
    <row r="49" spans="1:20" ht="12.75">
      <c r="A49" s="8" t="s">
        <v>86</v>
      </c>
      <c r="B49" s="9" t="s">
        <v>87</v>
      </c>
      <c r="C49" s="10">
        <v>8530329.64</v>
      </c>
      <c r="D49" s="10">
        <f t="shared" si="0"/>
        <v>1706065.9280000003</v>
      </c>
      <c r="E49" s="10">
        <v>127581.31</v>
      </c>
      <c r="F49" s="10">
        <f t="shared" si="1"/>
        <v>1833647.2380000004</v>
      </c>
      <c r="G49" s="10">
        <v>667783</v>
      </c>
      <c r="H49" s="11">
        <v>0</v>
      </c>
      <c r="I49" s="10">
        <f t="shared" si="2"/>
        <v>667783</v>
      </c>
      <c r="J49" s="12">
        <f t="shared" si="10"/>
        <v>1.2644897531179085</v>
      </c>
      <c r="K49" s="13">
        <f t="shared" si="3"/>
        <v>0.07828337569379089</v>
      </c>
      <c r="L49" s="14">
        <f t="shared" si="4"/>
        <v>-1165864.2380000004</v>
      </c>
      <c r="M49" s="10">
        <f t="shared" si="5"/>
        <v>667768.959589</v>
      </c>
      <c r="N49" s="15">
        <f t="shared" si="6"/>
        <v>-14.040411000023596</v>
      </c>
      <c r="Q49" s="20">
        <v>106383457</v>
      </c>
      <c r="R49" s="17">
        <v>6.277</v>
      </c>
      <c r="S49" s="18">
        <f t="shared" si="7"/>
        <v>0.07828172975376364</v>
      </c>
      <c r="T49" s="9"/>
    </row>
    <row r="50" spans="1:21" ht="12.75">
      <c r="A50" s="8" t="s">
        <v>88</v>
      </c>
      <c r="B50" s="9" t="s">
        <v>89</v>
      </c>
      <c r="C50" s="10">
        <v>32807497.14</v>
      </c>
      <c r="D50" s="10">
        <f t="shared" si="0"/>
        <v>6561499.428</v>
      </c>
      <c r="E50" s="10">
        <v>0</v>
      </c>
      <c r="F50" s="10">
        <f t="shared" si="1"/>
        <v>6561499.428</v>
      </c>
      <c r="G50" s="10">
        <v>5021262.39</v>
      </c>
      <c r="H50" s="11">
        <v>0</v>
      </c>
      <c r="I50" s="10">
        <f t="shared" si="2"/>
        <v>5021262.39</v>
      </c>
      <c r="J50" s="12">
        <f t="shared" si="10"/>
        <v>0.7691964677697966</v>
      </c>
      <c r="K50" s="13">
        <f t="shared" si="3"/>
        <v>0.15305228462179482</v>
      </c>
      <c r="L50" s="14">
        <f t="shared" si="4"/>
        <v>-1540237.0380000006</v>
      </c>
      <c r="M50" s="10">
        <f t="shared" si="5"/>
        <v>5020300.21995</v>
      </c>
      <c r="N50" s="15">
        <f t="shared" si="6"/>
        <v>-962.1700499998406</v>
      </c>
      <c r="Q50" s="20">
        <v>2198992650</v>
      </c>
      <c r="R50" s="17">
        <v>2.283</v>
      </c>
      <c r="S50" s="18">
        <f t="shared" si="7"/>
        <v>0.15302295687253392</v>
      </c>
      <c r="T50" s="9"/>
      <c r="U50" t="s">
        <v>90</v>
      </c>
    </row>
    <row r="51" spans="1:20" ht="12.75">
      <c r="A51" s="8" t="s">
        <v>88</v>
      </c>
      <c r="B51" t="s">
        <v>91</v>
      </c>
      <c r="C51" s="10">
        <v>9956222.65</v>
      </c>
      <c r="D51" s="10">
        <f t="shared" si="0"/>
        <v>1991244.5300000003</v>
      </c>
      <c r="E51" s="10">
        <v>0</v>
      </c>
      <c r="F51" s="10">
        <f t="shared" si="1"/>
        <v>1991244.5300000003</v>
      </c>
      <c r="G51" s="10">
        <v>1033407.54</v>
      </c>
      <c r="H51" s="11">
        <v>0</v>
      </c>
      <c r="I51" s="10">
        <f t="shared" si="2"/>
        <v>1033407.54</v>
      </c>
      <c r="J51" s="12">
        <f t="shared" si="10"/>
        <v>0.06069480160289973</v>
      </c>
      <c r="K51" s="13">
        <f t="shared" si="3"/>
        <v>0.10379514162431874</v>
      </c>
      <c r="L51" s="14">
        <f t="shared" si="4"/>
        <v>-957836.9900000002</v>
      </c>
      <c r="M51" s="10">
        <f t="shared" si="5"/>
        <v>1033595.8734400001</v>
      </c>
      <c r="N51" s="15">
        <f t="shared" si="6"/>
        <v>188.33344000007492</v>
      </c>
      <c r="Q51" s="20">
        <v>448220240</v>
      </c>
      <c r="R51" s="17">
        <v>2.306</v>
      </c>
      <c r="S51" s="18">
        <f t="shared" si="7"/>
        <v>0.10381405777822778</v>
      </c>
      <c r="T51" s="9"/>
    </row>
    <row r="52" spans="1:20" ht="12.75">
      <c r="A52" s="8" t="s">
        <v>88</v>
      </c>
      <c r="B52" t="s">
        <v>92</v>
      </c>
      <c r="C52" s="10">
        <v>6397289.73</v>
      </c>
      <c r="D52" s="10">
        <f t="shared" si="0"/>
        <v>1279457.9460000002</v>
      </c>
      <c r="E52" s="10">
        <v>0</v>
      </c>
      <c r="F52" s="10">
        <f t="shared" si="1"/>
        <v>1279457.9460000002</v>
      </c>
      <c r="G52" s="10">
        <v>1100000</v>
      </c>
      <c r="H52" s="11">
        <v>0</v>
      </c>
      <c r="I52" s="10">
        <f t="shared" si="2"/>
        <v>1100000</v>
      </c>
      <c r="K52" s="13">
        <f t="shared" si="3"/>
        <v>0.17194781640755857</v>
      </c>
      <c r="L52" s="14">
        <f t="shared" si="4"/>
        <v>-179457.94600000023</v>
      </c>
      <c r="M52" s="10">
        <f t="shared" si="5"/>
        <v>1099883.268228</v>
      </c>
      <c r="N52" s="15">
        <f t="shared" si="6"/>
        <v>-116.73177199997008</v>
      </c>
      <c r="Q52" s="20">
        <v>846715372</v>
      </c>
      <c r="R52" s="17">
        <v>1.299</v>
      </c>
      <c r="S52" s="18">
        <f t="shared" si="7"/>
        <v>0.1719295693409215</v>
      </c>
      <c r="T52" s="9"/>
    </row>
    <row r="53" spans="1:20" ht="12.75">
      <c r="A53" s="8" t="s">
        <v>93</v>
      </c>
      <c r="B53" s="9" t="s">
        <v>94</v>
      </c>
      <c r="C53" s="10">
        <v>173900618.54000002</v>
      </c>
      <c r="D53" s="10">
        <f t="shared" si="0"/>
        <v>34780123.708000004</v>
      </c>
      <c r="E53" s="10">
        <v>5532198.71</v>
      </c>
      <c r="F53" s="10">
        <f t="shared" si="1"/>
        <v>40312322.418000005</v>
      </c>
      <c r="G53" s="10">
        <v>19012147</v>
      </c>
      <c r="H53" s="11">
        <v>0</v>
      </c>
      <c r="I53" s="10">
        <f t="shared" si="2"/>
        <v>19012147</v>
      </c>
      <c r="J53" s="12">
        <f>(D53+E53-H53)/C51</f>
        <v>4.048957504782198</v>
      </c>
      <c r="K53" s="13">
        <f t="shared" si="3"/>
        <v>0.10932765598891123</v>
      </c>
      <c r="L53" s="14">
        <f t="shared" si="4"/>
        <v>-21300175.418000005</v>
      </c>
      <c r="M53" s="10">
        <f t="shared" si="5"/>
        <v>19008162.407952</v>
      </c>
      <c r="N53" s="15">
        <f t="shared" si="6"/>
        <v>-3984.5920480005443</v>
      </c>
      <c r="Q53" s="20">
        <v>2391866416</v>
      </c>
      <c r="R53" s="17">
        <v>7.947</v>
      </c>
      <c r="S53" s="18">
        <f t="shared" si="7"/>
        <v>0.10930474294764976</v>
      </c>
      <c r="T53" s="9"/>
    </row>
    <row r="54" spans="1:20" s="5" customFormat="1" ht="12.75">
      <c r="A54" s="21" t="s">
        <v>93</v>
      </c>
      <c r="B54" s="24" t="s">
        <v>95</v>
      </c>
      <c r="C54" s="25">
        <v>99594353.17</v>
      </c>
      <c r="D54" s="25">
        <f t="shared" si="0"/>
        <v>19918870.634</v>
      </c>
      <c r="E54" s="25">
        <v>3311063.72</v>
      </c>
      <c r="F54" s="25">
        <f t="shared" si="1"/>
        <v>23229934.354</v>
      </c>
      <c r="G54" s="25">
        <v>14040000</v>
      </c>
      <c r="H54" s="11">
        <v>0</v>
      </c>
      <c r="I54" s="10">
        <f t="shared" si="2"/>
        <v>14040000</v>
      </c>
      <c r="J54" s="26">
        <f>(D54+E54-H54)/C53</f>
        <v>0.1335816660632333</v>
      </c>
      <c r="K54" s="13">
        <f t="shared" si="3"/>
        <v>0.14097184783192263</v>
      </c>
      <c r="L54" s="14">
        <f t="shared" si="4"/>
        <v>-9189934.353999998</v>
      </c>
      <c r="M54" s="25">
        <f t="shared" si="5"/>
        <v>13088866.848448</v>
      </c>
      <c r="N54" s="14">
        <f t="shared" si="6"/>
        <v>-951133.1515519992</v>
      </c>
      <c r="Q54" s="27">
        <v>1346729792</v>
      </c>
      <c r="R54" s="17">
        <v>9.719</v>
      </c>
      <c r="S54" s="28">
        <f t="shared" si="7"/>
        <v>0.13142177675581967</v>
      </c>
      <c r="T54" s="24"/>
    </row>
    <row r="55" spans="1:20" ht="12.75">
      <c r="A55" s="8" t="s">
        <v>93</v>
      </c>
      <c r="B55" s="9" t="s">
        <v>96</v>
      </c>
      <c r="C55" s="10">
        <v>8880204.719999999</v>
      </c>
      <c r="D55" s="10">
        <f t="shared" si="0"/>
        <v>1776040.944</v>
      </c>
      <c r="E55" s="10">
        <v>487185.26</v>
      </c>
      <c r="F55" s="10">
        <f t="shared" si="1"/>
        <v>2263226.204</v>
      </c>
      <c r="G55" s="10">
        <v>1921000</v>
      </c>
      <c r="H55" s="11">
        <v>0</v>
      </c>
      <c r="I55" s="10">
        <f t="shared" si="2"/>
        <v>1921000</v>
      </c>
      <c r="J55" s="12">
        <f>(D55+E55-H55)/C54</f>
        <v>0.022724443022756967</v>
      </c>
      <c r="K55" s="13">
        <f t="shared" si="3"/>
        <v>0.2163238416872894</v>
      </c>
      <c r="L55" s="14">
        <f t="shared" si="4"/>
        <v>-342226.2039999999</v>
      </c>
      <c r="M55" s="10">
        <f t="shared" si="5"/>
        <v>1921105.76112</v>
      </c>
      <c r="N55" s="15">
        <f t="shared" si="6"/>
        <v>105.76111999992281</v>
      </c>
      <c r="Q55" s="20">
        <v>365785560</v>
      </c>
      <c r="R55" s="17">
        <v>5.252</v>
      </c>
      <c r="S55" s="18">
        <f t="shared" si="7"/>
        <v>0.21633575144875716</v>
      </c>
      <c r="T55" s="9"/>
    </row>
    <row r="56" spans="1:20" ht="12.75">
      <c r="A56" s="8" t="s">
        <v>97</v>
      </c>
      <c r="B56" t="s">
        <v>98</v>
      </c>
      <c r="C56" s="10">
        <v>2317573.5</v>
      </c>
      <c r="D56" s="10">
        <f t="shared" si="0"/>
        <v>463514.7</v>
      </c>
      <c r="E56" s="10">
        <v>0</v>
      </c>
      <c r="F56" s="10">
        <f t="shared" si="1"/>
        <v>463514.7</v>
      </c>
      <c r="G56" s="10">
        <v>428694.86</v>
      </c>
      <c r="H56" s="11">
        <v>0</v>
      </c>
      <c r="I56" s="10">
        <f t="shared" si="2"/>
        <v>428694.86</v>
      </c>
      <c r="J56" s="12">
        <f>(D56+E56-H56)/C55</f>
        <v>0.052196398012770144</v>
      </c>
      <c r="K56" s="13">
        <f t="shared" si="3"/>
        <v>0.18497573431867426</v>
      </c>
      <c r="L56" s="14">
        <f t="shared" si="4"/>
        <v>-34819.840000000026</v>
      </c>
      <c r="M56" s="10">
        <f t="shared" si="5"/>
        <v>428493.98704000004</v>
      </c>
      <c r="N56" s="15">
        <f t="shared" si="6"/>
        <v>-200.87295999994967</v>
      </c>
      <c r="Q56" s="22">
        <v>523831280</v>
      </c>
      <c r="R56" s="17">
        <v>0.8180000000000001</v>
      </c>
      <c r="S56" s="18">
        <f t="shared" si="7"/>
        <v>0.18488906049365858</v>
      </c>
      <c r="T56" s="9"/>
    </row>
    <row r="57" spans="1:20" ht="12.75">
      <c r="A57" s="8" t="s">
        <v>97</v>
      </c>
      <c r="B57" t="s">
        <v>99</v>
      </c>
      <c r="C57" s="10">
        <v>1718738.65</v>
      </c>
      <c r="D57" s="10">
        <f t="shared" si="0"/>
        <v>343747.73</v>
      </c>
      <c r="E57" s="10">
        <v>0</v>
      </c>
      <c r="F57" s="10">
        <f t="shared" si="1"/>
        <v>343747.73</v>
      </c>
      <c r="G57" s="10">
        <v>29636.04</v>
      </c>
      <c r="H57" s="11">
        <v>0</v>
      </c>
      <c r="I57" s="10">
        <f t="shared" si="2"/>
        <v>29636.04</v>
      </c>
      <c r="J57" s="12">
        <f>(D57+E57-H57)/C56</f>
        <v>0.1483222560147499</v>
      </c>
      <c r="K57" s="13">
        <f t="shared" si="3"/>
        <v>0.017242900774937484</v>
      </c>
      <c r="L57" s="14">
        <f t="shared" si="4"/>
        <v>-314111.69</v>
      </c>
      <c r="M57" s="10">
        <f t="shared" si="5"/>
        <v>29617.3206</v>
      </c>
      <c r="N57" s="15">
        <f t="shared" si="6"/>
        <v>-18.71940000000177</v>
      </c>
      <c r="Q57" s="22">
        <v>70517430</v>
      </c>
      <c r="R57" s="17">
        <v>0.42</v>
      </c>
      <c r="S57" s="18">
        <f t="shared" si="7"/>
        <v>0.01723200941574218</v>
      </c>
      <c r="T57" s="9"/>
    </row>
    <row r="58" spans="1:20" ht="12.75">
      <c r="A58" s="8" t="s">
        <v>97</v>
      </c>
      <c r="B58" t="s">
        <v>100</v>
      </c>
      <c r="C58" s="10">
        <v>787001.97</v>
      </c>
      <c r="D58" s="10">
        <f t="shared" si="0"/>
        <v>200000</v>
      </c>
      <c r="E58" s="10">
        <v>0</v>
      </c>
      <c r="F58" s="10">
        <f t="shared" si="1"/>
        <v>200000</v>
      </c>
      <c r="G58" s="10">
        <v>199997.66</v>
      </c>
      <c r="H58" s="11">
        <v>0</v>
      </c>
      <c r="I58" s="10">
        <f t="shared" si="2"/>
        <v>199997.66</v>
      </c>
      <c r="J58" s="12">
        <f>(D58+E58-H58)/C57</f>
        <v>0.11636440479185128</v>
      </c>
      <c r="K58" s="13">
        <f t="shared" si="3"/>
        <v>0.2541259966604658</v>
      </c>
      <c r="L58" s="14">
        <f t="shared" si="4"/>
        <v>-2.3399999999965075</v>
      </c>
      <c r="M58" s="10">
        <f t="shared" si="5"/>
        <v>199993.86635999999</v>
      </c>
      <c r="N58" s="15">
        <f t="shared" si="6"/>
        <v>-3.7936400000180583</v>
      </c>
      <c r="Q58" s="22">
        <v>14632270</v>
      </c>
      <c r="R58" s="17">
        <v>13.668</v>
      </c>
      <c r="S58" s="18">
        <f t="shared" si="7"/>
        <v>0.2541211762913376</v>
      </c>
      <c r="T58" s="9"/>
    </row>
    <row r="59" spans="1:20" ht="12.75">
      <c r="A59" s="8" t="s">
        <v>101</v>
      </c>
      <c r="B59" t="s">
        <v>102</v>
      </c>
      <c r="C59" s="10">
        <v>16305940.49</v>
      </c>
      <c r="D59" s="10">
        <f t="shared" si="0"/>
        <v>3261188.098</v>
      </c>
      <c r="E59" s="10">
        <v>0</v>
      </c>
      <c r="F59" s="10">
        <f t="shared" si="1"/>
        <v>3261188.098</v>
      </c>
      <c r="G59" s="10">
        <v>500000</v>
      </c>
      <c r="H59" s="11">
        <v>0</v>
      </c>
      <c r="I59" s="10">
        <f t="shared" si="2"/>
        <v>500000</v>
      </c>
      <c r="K59" s="13">
        <f t="shared" si="3"/>
        <v>0.03066367133540299</v>
      </c>
      <c r="L59" s="14">
        <f t="shared" si="4"/>
        <v>-2761188.098</v>
      </c>
      <c r="M59" s="10">
        <f t="shared" si="5"/>
        <v>500058.86897999997</v>
      </c>
      <c r="N59" s="15">
        <f t="shared" si="6"/>
        <v>58.86897999997018</v>
      </c>
      <c r="Q59" s="22">
        <v>163524810</v>
      </c>
      <c r="R59" s="17">
        <v>3.058</v>
      </c>
      <c r="S59" s="18">
        <f t="shared" si="7"/>
        <v>0.03066728161351213</v>
      </c>
      <c r="T59" s="9"/>
    </row>
    <row r="60" spans="1:20" ht="12.75">
      <c r="A60" s="8" t="s">
        <v>101</v>
      </c>
      <c r="B60" t="s">
        <v>103</v>
      </c>
      <c r="C60" s="10">
        <v>2141346.12</v>
      </c>
      <c r="D60" s="10">
        <f t="shared" si="0"/>
        <v>428269.22400000005</v>
      </c>
      <c r="E60" s="10">
        <v>0</v>
      </c>
      <c r="F60" s="10">
        <f t="shared" si="1"/>
        <v>428269.22400000005</v>
      </c>
      <c r="G60" s="10">
        <v>18622.72</v>
      </c>
      <c r="H60" s="11">
        <v>0</v>
      </c>
      <c r="I60" s="10">
        <f t="shared" si="2"/>
        <v>18622.72</v>
      </c>
      <c r="J60" s="12">
        <f>(D60+E60-H60)/C58</f>
        <v>0.5441780838236022</v>
      </c>
      <c r="K60" s="13">
        <f t="shared" si="3"/>
        <v>0.008696735117254188</v>
      </c>
      <c r="L60" s="14">
        <f t="shared" si="4"/>
        <v>-409646.5040000001</v>
      </c>
      <c r="M60" s="10">
        <f t="shared" si="5"/>
        <v>18620.495740000002</v>
      </c>
      <c r="N60" s="15">
        <f t="shared" si="6"/>
        <v>-2.224259999999049</v>
      </c>
      <c r="Q60" s="22">
        <v>9078740</v>
      </c>
      <c r="R60" s="17">
        <v>2.051</v>
      </c>
      <c r="S60" s="18">
        <f t="shared" si="7"/>
        <v>0.008695696396806698</v>
      </c>
      <c r="T60" s="9"/>
    </row>
    <row r="61" spans="1:20" ht="12.75">
      <c r="A61" s="8" t="s">
        <v>101</v>
      </c>
      <c r="B61" t="s">
        <v>104</v>
      </c>
      <c r="C61" s="10">
        <v>1935336.37</v>
      </c>
      <c r="D61" s="10">
        <f>IF((C61*0.25)&lt;200000,200000,(C61*0.25))</f>
        <v>483834.0925</v>
      </c>
      <c r="E61" s="10">
        <v>0</v>
      </c>
      <c r="F61" s="10">
        <f t="shared" si="1"/>
        <v>483834.0925</v>
      </c>
      <c r="G61" s="10">
        <v>481496.36</v>
      </c>
      <c r="H61" s="11">
        <v>0</v>
      </c>
      <c r="I61" s="10">
        <f t="shared" si="2"/>
        <v>481496.36</v>
      </c>
      <c r="J61" s="12">
        <f>(D61+E61-H61)/C60</f>
        <v>0.2259485694447192</v>
      </c>
      <c r="K61" s="13">
        <f t="shared" si="3"/>
        <v>0.24879207948745363</v>
      </c>
      <c r="L61" s="14">
        <f t="shared" si="4"/>
        <v>-2337.732500000042</v>
      </c>
      <c r="M61" s="10">
        <f t="shared" si="5"/>
        <v>481466.31120000005</v>
      </c>
      <c r="N61" s="15">
        <f t="shared" si="6"/>
        <v>-30.04879999993136</v>
      </c>
      <c r="Q61" s="22">
        <v>71710800</v>
      </c>
      <c r="R61" s="17">
        <v>6.714</v>
      </c>
      <c r="S61" s="18">
        <f t="shared" si="7"/>
        <v>0.24877655309087177</v>
      </c>
      <c r="T61" s="9"/>
    </row>
    <row r="62" spans="1:20" ht="12.75">
      <c r="A62" s="8" t="s">
        <v>105</v>
      </c>
      <c r="B62" s="31" t="s">
        <v>106</v>
      </c>
      <c r="C62" s="10">
        <v>1923271.88</v>
      </c>
      <c r="D62" s="10">
        <f t="shared" si="0"/>
        <v>384654.376</v>
      </c>
      <c r="E62" s="10">
        <v>31853.88</v>
      </c>
      <c r="F62" s="10">
        <f t="shared" si="1"/>
        <v>416508.256</v>
      </c>
      <c r="G62" s="10">
        <v>5221.77</v>
      </c>
      <c r="H62" s="11">
        <v>0</v>
      </c>
      <c r="I62" s="10">
        <f t="shared" si="2"/>
        <v>5221.77</v>
      </c>
      <c r="J62" s="12">
        <f>(D62+E62-H62)/C61</f>
        <v>0.21521233334751</v>
      </c>
      <c r="K62" s="13">
        <f t="shared" si="3"/>
        <v>0.0027150451552382707</v>
      </c>
      <c r="L62" s="14">
        <f t="shared" si="4"/>
        <v>-411286.486</v>
      </c>
      <c r="M62" s="10">
        <f t="shared" si="5"/>
        <v>5375.91712</v>
      </c>
      <c r="N62" s="15">
        <f t="shared" si="6"/>
        <v>154.14711999999963</v>
      </c>
      <c r="Q62" s="22">
        <v>383994080</v>
      </c>
      <c r="R62" s="17">
        <v>0.014</v>
      </c>
      <c r="S62" s="18">
        <f t="shared" si="7"/>
        <v>0.002795193532388151</v>
      </c>
      <c r="T62" s="9"/>
    </row>
    <row r="63" spans="1:20" ht="12.75">
      <c r="A63" s="8" t="s">
        <v>105</v>
      </c>
      <c r="B63" s="9" t="s">
        <v>107</v>
      </c>
      <c r="C63" s="10">
        <v>146831863.4</v>
      </c>
      <c r="D63" s="10">
        <f t="shared" si="0"/>
        <v>29366372.680000003</v>
      </c>
      <c r="E63" s="10">
        <v>964429.94</v>
      </c>
      <c r="F63" s="10">
        <f t="shared" si="1"/>
        <v>30330802.620000005</v>
      </c>
      <c r="G63" s="23">
        <v>8001460.9799999995</v>
      </c>
      <c r="H63" s="11">
        <v>0</v>
      </c>
      <c r="I63" s="10">
        <f t="shared" si="2"/>
        <v>8001460.9799999995</v>
      </c>
      <c r="J63" s="12">
        <f>(D63+E63-H63)/C62</f>
        <v>15.770418595211826</v>
      </c>
      <c r="K63" s="13">
        <f t="shared" si="3"/>
        <v>0.054494036884912264</v>
      </c>
      <c r="L63" s="14">
        <f t="shared" si="4"/>
        <v>-22329341.640000004</v>
      </c>
      <c r="M63" s="10">
        <f t="shared" si="5"/>
        <v>8000714.33415</v>
      </c>
      <c r="N63" s="14">
        <f t="shared" si="6"/>
        <v>-746.6458499999717</v>
      </c>
      <c r="Q63" s="22">
        <v>2028064470</v>
      </c>
      <c r="R63" s="17">
        <v>3.945</v>
      </c>
      <c r="S63" s="18">
        <f t="shared" si="7"/>
        <v>0.05448895184524369</v>
      </c>
      <c r="T63" s="9"/>
    </row>
    <row r="64" spans="1:20" ht="12.75">
      <c r="A64" s="8" t="s">
        <v>108</v>
      </c>
      <c r="B64" s="9" t="s">
        <v>109</v>
      </c>
      <c r="C64" s="10">
        <v>1584131.54</v>
      </c>
      <c r="D64" s="10">
        <f t="shared" si="0"/>
        <v>316826.308</v>
      </c>
      <c r="E64" s="10">
        <v>0</v>
      </c>
      <c r="F64" s="10">
        <f t="shared" si="1"/>
        <v>316826.308</v>
      </c>
      <c r="G64" s="10">
        <v>70000</v>
      </c>
      <c r="H64" s="11">
        <v>0</v>
      </c>
      <c r="I64" s="10">
        <f t="shared" si="2"/>
        <v>70000</v>
      </c>
      <c r="J64" s="12">
        <f>(D64+E64-H64)/C63</f>
        <v>0.0021577490107641036</v>
      </c>
      <c r="K64" s="13">
        <f t="shared" si="3"/>
        <v>0.04418824967022625</v>
      </c>
      <c r="L64" s="14">
        <f t="shared" si="4"/>
        <v>-246826.30800000002</v>
      </c>
      <c r="M64" s="10">
        <f t="shared" si="5"/>
        <v>69985.3688</v>
      </c>
      <c r="N64" s="15">
        <f t="shared" si="6"/>
        <v>-14.631200000003446</v>
      </c>
      <c r="Q64" s="20">
        <v>32918800</v>
      </c>
      <c r="R64" s="17">
        <v>2.126</v>
      </c>
      <c r="S64" s="18">
        <f t="shared" si="7"/>
        <v>0.044179013568532315</v>
      </c>
      <c r="T64" s="9"/>
    </row>
    <row r="65" spans="1:20" ht="12.75">
      <c r="A65" s="8" t="s">
        <v>110</v>
      </c>
      <c r="B65" s="9" t="s">
        <v>111</v>
      </c>
      <c r="C65" s="10">
        <v>15973087.74</v>
      </c>
      <c r="D65" s="10">
        <f t="shared" si="0"/>
        <v>3194617.5480000004</v>
      </c>
      <c r="E65" s="10">
        <v>0</v>
      </c>
      <c r="F65" s="10">
        <f t="shared" si="1"/>
        <v>3194617.5480000004</v>
      </c>
      <c r="G65" s="10">
        <v>2177847.37</v>
      </c>
      <c r="H65" s="11">
        <v>0</v>
      </c>
      <c r="I65" s="10">
        <f t="shared" si="2"/>
        <v>2177847.37</v>
      </c>
      <c r="J65" s="12">
        <f>(D65+E65-H65)/C64</f>
        <v>2.016636540170143</v>
      </c>
      <c r="K65" s="13">
        <f t="shared" si="3"/>
        <v>0.13634479478543202</v>
      </c>
      <c r="L65" s="14">
        <f t="shared" si="4"/>
        <v>-1016770.1780000003</v>
      </c>
      <c r="M65" s="10">
        <f t="shared" si="5"/>
        <v>2177875.4482989996</v>
      </c>
      <c r="N65" s="15">
        <f t="shared" si="6"/>
        <v>28.078298999462277</v>
      </c>
      <c r="Q65" s="20">
        <v>509921669</v>
      </c>
      <c r="R65" s="17">
        <v>4.271</v>
      </c>
      <c r="S65" s="18">
        <f t="shared" si="7"/>
        <v>0.13634655263585246</v>
      </c>
      <c r="T65" s="9"/>
    </row>
    <row r="66" spans="1:20" ht="12.75">
      <c r="A66" s="8" t="s">
        <v>112</v>
      </c>
      <c r="B66" s="9" t="s">
        <v>113</v>
      </c>
      <c r="C66" s="10">
        <v>5255676.68</v>
      </c>
      <c r="D66" s="10">
        <f t="shared" si="0"/>
        <v>1051135.336</v>
      </c>
      <c r="E66" s="10">
        <v>70570.4700000002</v>
      </c>
      <c r="F66" s="10">
        <f t="shared" si="1"/>
        <v>1121705.806</v>
      </c>
      <c r="G66" s="10">
        <v>390000</v>
      </c>
      <c r="H66" s="11">
        <v>0</v>
      </c>
      <c r="I66" s="10">
        <f t="shared" si="2"/>
        <v>390000</v>
      </c>
      <c r="K66" s="13">
        <f t="shared" si="3"/>
        <v>0.07420547795188955</v>
      </c>
      <c r="L66" s="14">
        <f t="shared" si="4"/>
        <v>-731705.8060000001</v>
      </c>
      <c r="M66" s="10">
        <f t="shared" si="5"/>
        <v>390020.33568</v>
      </c>
      <c r="N66" s="15">
        <f t="shared" si="6"/>
        <v>20.33568000001833</v>
      </c>
      <c r="Q66" s="20">
        <v>60637490</v>
      </c>
      <c r="R66" s="17">
        <v>6.432</v>
      </c>
      <c r="S66" s="18">
        <f t="shared" si="7"/>
        <v>0.07420934723100205</v>
      </c>
      <c r="T66" s="9"/>
    </row>
    <row r="67" spans="1:20" ht="12.75">
      <c r="A67" s="8" t="s">
        <v>112</v>
      </c>
      <c r="B67" s="9" t="s">
        <v>114</v>
      </c>
      <c r="C67" s="10">
        <v>3393704.31</v>
      </c>
      <c r="D67" s="10">
        <f t="shared" si="0"/>
        <v>678740.8620000001</v>
      </c>
      <c r="E67" s="10">
        <v>63148.97</v>
      </c>
      <c r="F67" s="10">
        <f t="shared" si="1"/>
        <v>741889.832</v>
      </c>
      <c r="G67" s="10">
        <v>57800</v>
      </c>
      <c r="H67" s="11">
        <v>0</v>
      </c>
      <c r="I67" s="10">
        <f aca="true" t="shared" si="11" ref="I67:I105">G67+H67</f>
        <v>57800</v>
      </c>
      <c r="J67" s="12">
        <f>(D67+E67-H67)/C65</f>
        <v>0.046446237826776</v>
      </c>
      <c r="K67" s="13">
        <f aca="true" t="shared" si="12" ref="K67:K105">I67/C67</f>
        <v>0.017031536845942833</v>
      </c>
      <c r="L67" s="14">
        <f aca="true" t="shared" si="13" ref="L67:L105">I67-F67</f>
        <v>-684089.832</v>
      </c>
      <c r="M67" s="10">
        <f t="shared" si="5"/>
        <v>57778.14735</v>
      </c>
      <c r="N67" s="15">
        <f aca="true" t="shared" si="14" ref="N67:N105">M67-G67</f>
        <v>-21.85265000000072</v>
      </c>
      <c r="Q67" s="20">
        <v>53056150</v>
      </c>
      <c r="R67" s="17">
        <v>1.089</v>
      </c>
      <c r="S67" s="18">
        <f aca="true" t="shared" si="15" ref="S67:S105">M67/C67</f>
        <v>0.01702509767269618</v>
      </c>
      <c r="T67" s="9"/>
    </row>
    <row r="68" spans="1:20" ht="12.75">
      <c r="A68" s="8" t="s">
        <v>115</v>
      </c>
      <c r="B68" s="9" t="s">
        <v>116</v>
      </c>
      <c r="C68" s="10">
        <v>3146976.06</v>
      </c>
      <c r="D68" s="10">
        <f t="shared" si="0"/>
        <v>629395.212</v>
      </c>
      <c r="E68" s="10">
        <v>0</v>
      </c>
      <c r="F68" s="10">
        <f t="shared" si="1"/>
        <v>629395.212</v>
      </c>
      <c r="G68" s="10">
        <v>248000</v>
      </c>
      <c r="H68" s="11">
        <v>0</v>
      </c>
      <c r="I68" s="10">
        <f t="shared" si="11"/>
        <v>248000</v>
      </c>
      <c r="K68" s="13">
        <f t="shared" si="12"/>
        <v>0.07880581080747084</v>
      </c>
      <c r="L68" s="14">
        <f t="shared" si="13"/>
        <v>-381395.21200000006</v>
      </c>
      <c r="M68" s="10">
        <f t="shared" si="5"/>
        <v>247989.33746699998</v>
      </c>
      <c r="N68" s="15">
        <f t="shared" si="14"/>
        <v>-10.662533000024268</v>
      </c>
      <c r="Q68" s="20">
        <v>44836257</v>
      </c>
      <c r="R68" s="17">
        <v>5.531</v>
      </c>
      <c r="S68" s="18">
        <f t="shared" si="15"/>
        <v>0.0788024226237679</v>
      </c>
      <c r="T68" s="9"/>
    </row>
    <row r="69" spans="1:20" ht="12.75">
      <c r="A69" s="8" t="s">
        <v>117</v>
      </c>
      <c r="B69" s="9" t="s">
        <v>118</v>
      </c>
      <c r="C69" s="10">
        <v>10683385.47</v>
      </c>
      <c r="D69" s="10">
        <f t="shared" si="0"/>
        <v>2136677.094</v>
      </c>
      <c r="E69" s="10">
        <v>0</v>
      </c>
      <c r="F69" s="10">
        <f t="shared" si="1"/>
        <v>2136677.094</v>
      </c>
      <c r="G69" s="10">
        <v>400000</v>
      </c>
      <c r="H69" s="11">
        <v>0</v>
      </c>
      <c r="I69" s="10">
        <f t="shared" si="11"/>
        <v>400000</v>
      </c>
      <c r="J69" s="12">
        <f>(D69+E69-H69)/C67</f>
        <v>0.6296002535353471</v>
      </c>
      <c r="K69" s="13">
        <f t="shared" si="12"/>
        <v>0.0374413149392802</v>
      </c>
      <c r="L69" s="14">
        <f t="shared" si="13"/>
        <v>-1736677.094</v>
      </c>
      <c r="M69" s="10">
        <f t="shared" si="5"/>
        <v>400080.721551</v>
      </c>
      <c r="N69" s="15">
        <f t="shared" si="14"/>
        <v>80.72155100002419</v>
      </c>
      <c r="Q69" s="20">
        <v>163766157</v>
      </c>
      <c r="R69" s="17">
        <v>2.443</v>
      </c>
      <c r="S69" s="18">
        <f t="shared" si="15"/>
        <v>0.03744887074181364</v>
      </c>
      <c r="T69" s="9"/>
    </row>
    <row r="70" spans="1:20" ht="12.75">
      <c r="A70" s="8" t="s">
        <v>117</v>
      </c>
      <c r="B70" s="9" t="s">
        <v>119</v>
      </c>
      <c r="C70" s="10">
        <v>22215118.07</v>
      </c>
      <c r="D70" s="10">
        <f t="shared" si="0"/>
        <v>4443023.614</v>
      </c>
      <c r="E70" s="10">
        <v>0</v>
      </c>
      <c r="F70" s="10">
        <f t="shared" si="1"/>
        <v>4443023.614</v>
      </c>
      <c r="G70" s="10">
        <v>550000</v>
      </c>
      <c r="H70" s="11">
        <v>0</v>
      </c>
      <c r="I70" s="10">
        <f t="shared" si="11"/>
        <v>550000</v>
      </c>
      <c r="J70" s="12">
        <f>(D70+E70-H70)/C69</f>
        <v>0.4158816160360822</v>
      </c>
      <c r="K70" s="13">
        <f t="shared" si="12"/>
        <v>0.024757914779788517</v>
      </c>
      <c r="L70" s="14">
        <f t="shared" si="13"/>
        <v>-3893023.614</v>
      </c>
      <c r="M70" s="10">
        <f>(Q70*R70)/1000</f>
        <v>549839.6766499999</v>
      </c>
      <c r="N70" s="15">
        <f t="shared" si="14"/>
        <v>-160.3233500000788</v>
      </c>
      <c r="Q70" s="20">
        <v>199578830</v>
      </c>
      <c r="R70" s="17">
        <v>2.755</v>
      </c>
      <c r="S70" s="18">
        <f t="shared" si="15"/>
        <v>0.02475069792190395</v>
      </c>
      <c r="T70" s="9"/>
    </row>
    <row r="71" spans="1:20" ht="12.75">
      <c r="A71" s="8" t="s">
        <v>117</v>
      </c>
      <c r="B71" t="s">
        <v>120</v>
      </c>
      <c r="C71" s="10">
        <v>2377662.27</v>
      </c>
      <c r="D71" s="10">
        <f t="shared" si="0"/>
        <v>475532.454</v>
      </c>
      <c r="E71" s="10">
        <v>1230.74</v>
      </c>
      <c r="F71" s="10">
        <f t="shared" si="1"/>
        <v>476763.194</v>
      </c>
      <c r="G71" s="10">
        <v>9617.9</v>
      </c>
      <c r="H71" s="11">
        <v>0</v>
      </c>
      <c r="I71" s="10">
        <f t="shared" si="11"/>
        <v>9617.9</v>
      </c>
      <c r="J71" s="12">
        <f>(D71+E71-H71)/C70</f>
        <v>0.02146120459489415</v>
      </c>
      <c r="K71" s="13">
        <f t="shared" si="12"/>
        <v>0.004045107718347232</v>
      </c>
      <c r="L71" s="14">
        <f t="shared" si="13"/>
        <v>-467145.294</v>
      </c>
      <c r="M71" s="10">
        <f t="shared" si="5"/>
        <v>9594.0811</v>
      </c>
      <c r="N71" s="15">
        <f t="shared" si="14"/>
        <v>-23.818900000000212</v>
      </c>
      <c r="Q71" s="20">
        <v>13589350</v>
      </c>
      <c r="R71" s="17">
        <v>0.706</v>
      </c>
      <c r="S71" s="18">
        <f t="shared" si="15"/>
        <v>0.004035089937310566</v>
      </c>
      <c r="T71" s="9"/>
    </row>
    <row r="72" spans="1:20" ht="12.75">
      <c r="A72" s="8" t="s">
        <v>121</v>
      </c>
      <c r="B72" s="9" t="s">
        <v>122</v>
      </c>
      <c r="C72" s="10">
        <v>3253765.6700000004</v>
      </c>
      <c r="D72" s="10">
        <f t="shared" si="0"/>
        <v>650753.1340000001</v>
      </c>
      <c r="E72" s="10">
        <v>0</v>
      </c>
      <c r="F72" s="10">
        <f t="shared" si="1"/>
        <v>650753.1340000001</v>
      </c>
      <c r="G72" s="10">
        <v>15862</v>
      </c>
      <c r="H72" s="11">
        <v>0</v>
      </c>
      <c r="I72" s="10">
        <f t="shared" si="11"/>
        <v>15862</v>
      </c>
      <c r="J72" s="12">
        <f>(D72+E72-H72)/C71</f>
        <v>0.27369452012206935</v>
      </c>
      <c r="K72" s="13">
        <f t="shared" si="12"/>
        <v>0.00487496691794649</v>
      </c>
      <c r="L72" s="14">
        <f t="shared" si="13"/>
        <v>-634891.1340000001</v>
      </c>
      <c r="M72" s="10">
        <f t="shared" si="5"/>
        <v>15859.861693</v>
      </c>
      <c r="N72" s="15">
        <f t="shared" si="14"/>
        <v>-2.1383069999992586</v>
      </c>
      <c r="Q72" s="22">
        <v>14698667</v>
      </c>
      <c r="R72" s="17">
        <v>1.079</v>
      </c>
      <c r="S72" s="18">
        <f t="shared" si="15"/>
        <v>0.004874309738783371</v>
      </c>
      <c r="T72" s="9"/>
    </row>
    <row r="73" spans="1:20" ht="12.75">
      <c r="A73" s="8" t="s">
        <v>123</v>
      </c>
      <c r="B73" s="9" t="s">
        <v>123</v>
      </c>
      <c r="C73" s="10">
        <v>2833625.39</v>
      </c>
      <c r="D73" s="10">
        <f t="shared" si="0"/>
        <v>566725.0780000001</v>
      </c>
      <c r="E73" s="10">
        <v>27492.28</v>
      </c>
      <c r="F73" s="10">
        <f t="shared" si="1"/>
        <v>594217.3580000001</v>
      </c>
      <c r="G73" s="10">
        <v>155000</v>
      </c>
      <c r="H73" s="11">
        <v>0</v>
      </c>
      <c r="I73" s="10">
        <f t="shared" si="11"/>
        <v>155000</v>
      </c>
      <c r="K73" s="13">
        <f t="shared" si="12"/>
        <v>0.054700243916151525</v>
      </c>
      <c r="L73" s="14">
        <f t="shared" si="13"/>
        <v>-439217.3580000001</v>
      </c>
      <c r="M73" s="10">
        <f t="shared" si="5"/>
        <v>155012.01413099997</v>
      </c>
      <c r="N73" s="15">
        <f t="shared" si="14"/>
        <v>12.01413099997444</v>
      </c>
      <c r="Q73" s="20">
        <v>62479651</v>
      </c>
      <c r="R73" s="17">
        <v>2.481</v>
      </c>
      <c r="S73" s="18">
        <f t="shared" si="15"/>
        <v>0.05470448376064275</v>
      </c>
      <c r="T73" s="9"/>
    </row>
    <row r="74" spans="1:20" s="5" customFormat="1" ht="12.75">
      <c r="A74" s="21" t="s">
        <v>123</v>
      </c>
      <c r="B74" s="24" t="s">
        <v>124</v>
      </c>
      <c r="C74" s="25">
        <v>3388497.2199999997</v>
      </c>
      <c r="D74" s="25">
        <f t="shared" si="0"/>
        <v>677699.444</v>
      </c>
      <c r="E74" s="25">
        <v>0</v>
      </c>
      <c r="F74" s="25">
        <f t="shared" si="1"/>
        <v>677699.444</v>
      </c>
      <c r="G74" s="25">
        <v>448662.43642108986</v>
      </c>
      <c r="H74" s="11">
        <v>0</v>
      </c>
      <c r="I74" s="10">
        <f t="shared" si="11"/>
        <v>448662.43642108986</v>
      </c>
      <c r="J74" s="26">
        <f>(D74+E74-H74)/C72</f>
        <v>0.20828157671231437</v>
      </c>
      <c r="K74" s="13">
        <f t="shared" si="12"/>
        <v>0.1324074972742902</v>
      </c>
      <c r="L74" s="14">
        <f t="shared" si="13"/>
        <v>-229037.00757891015</v>
      </c>
      <c r="M74" s="25">
        <f t="shared" si="5"/>
        <v>447516.07346999994</v>
      </c>
      <c r="N74" s="14">
        <f t="shared" si="14"/>
        <v>-1146.362951089919</v>
      </c>
      <c r="Q74" s="27">
        <v>139413107</v>
      </c>
      <c r="R74" s="17">
        <v>3.21</v>
      </c>
      <c r="S74" s="28">
        <f t="shared" si="15"/>
        <v>0.13206918713954263</v>
      </c>
      <c r="T74" s="24"/>
    </row>
    <row r="75" spans="1:20" ht="12.75">
      <c r="A75" s="8" t="s">
        <v>125</v>
      </c>
      <c r="B75" s="9" t="s">
        <v>126</v>
      </c>
      <c r="C75" s="10">
        <v>8963614.930000002</v>
      </c>
      <c r="D75" s="10">
        <f t="shared" si="0"/>
        <v>1792722.9860000005</v>
      </c>
      <c r="E75" s="10">
        <v>739613.15</v>
      </c>
      <c r="F75" s="10">
        <f t="shared" si="1"/>
        <v>2532336.1360000004</v>
      </c>
      <c r="G75" s="10">
        <v>557733</v>
      </c>
      <c r="H75" s="11">
        <v>0</v>
      </c>
      <c r="I75" s="10">
        <f t="shared" si="11"/>
        <v>557733</v>
      </c>
      <c r="J75" s="12">
        <f>(D75+E75-H75)/C74</f>
        <v>0.7473331012501172</v>
      </c>
      <c r="K75" s="13">
        <f t="shared" si="12"/>
        <v>0.06222188306342159</v>
      </c>
      <c r="L75" s="14">
        <f t="shared" si="13"/>
        <v>-1974603.1360000004</v>
      </c>
      <c r="M75" s="10">
        <f t="shared" si="5"/>
        <v>557733.7130750001</v>
      </c>
      <c r="N75" s="15">
        <f t="shared" si="14"/>
        <v>0.7130750000942498</v>
      </c>
      <c r="Q75" s="20">
        <v>133909655</v>
      </c>
      <c r="R75" s="17">
        <v>4.165</v>
      </c>
      <c r="S75" s="18">
        <f t="shared" si="15"/>
        <v>0.06222196261558951</v>
      </c>
      <c r="T75" s="9" t="s">
        <v>30</v>
      </c>
    </row>
    <row r="76" spans="1:20" ht="12.75">
      <c r="A76" s="8" t="s">
        <v>125</v>
      </c>
      <c r="B76" t="s">
        <v>127</v>
      </c>
      <c r="C76" s="10">
        <v>4479205.24</v>
      </c>
      <c r="D76" s="10">
        <f aca="true" t="shared" si="16" ref="D76:D105">IF((C76*0.2)&lt;200000,200000,(C76*0.2))</f>
        <v>895841.0480000001</v>
      </c>
      <c r="E76" s="10">
        <v>139332.39</v>
      </c>
      <c r="F76" s="10">
        <f aca="true" t="shared" si="17" ref="F76:F105">D76+E76</f>
        <v>1035173.4380000001</v>
      </c>
      <c r="G76" s="10">
        <v>757952.78</v>
      </c>
      <c r="H76" s="11">
        <v>0</v>
      </c>
      <c r="I76" s="10">
        <f t="shared" si="11"/>
        <v>757952.78</v>
      </c>
      <c r="J76" s="12">
        <f>(D76+E76-H76)/C75</f>
        <v>0.11548615665487985</v>
      </c>
      <c r="K76" s="13">
        <f t="shared" si="12"/>
        <v>0.1692159075970361</v>
      </c>
      <c r="L76" s="14">
        <f t="shared" si="13"/>
        <v>-277220.65800000005</v>
      </c>
      <c r="M76" s="10">
        <f t="shared" si="5"/>
        <v>758114.717322</v>
      </c>
      <c r="N76" s="15">
        <f t="shared" si="14"/>
        <v>161.9373219999252</v>
      </c>
      <c r="Q76" s="20">
        <v>335004294</v>
      </c>
      <c r="R76" s="17">
        <v>2.263</v>
      </c>
      <c r="S76" s="18">
        <f t="shared" si="15"/>
        <v>0.16925206073432794</v>
      </c>
      <c r="T76" s="9"/>
    </row>
    <row r="77" spans="1:20" ht="12.75">
      <c r="A77" s="8" t="s">
        <v>128</v>
      </c>
      <c r="B77" s="9" t="s">
        <v>129</v>
      </c>
      <c r="C77" s="10">
        <v>15171320.040000001</v>
      </c>
      <c r="D77" s="10">
        <f t="shared" si="16"/>
        <v>3034264.0080000004</v>
      </c>
      <c r="E77" s="10">
        <v>1114082.5</v>
      </c>
      <c r="F77" s="10">
        <f t="shared" si="17"/>
        <v>4148346.5080000004</v>
      </c>
      <c r="G77" s="10">
        <v>3265941.63</v>
      </c>
      <c r="H77" s="11">
        <v>0</v>
      </c>
      <c r="I77" s="10">
        <f t="shared" si="11"/>
        <v>3265941.63</v>
      </c>
      <c r="J77" s="12">
        <f>(D77+E77-H77)/C76</f>
        <v>0.9261345005927882</v>
      </c>
      <c r="K77" s="13">
        <f t="shared" si="12"/>
        <v>0.2152707622928769</v>
      </c>
      <c r="L77" s="14">
        <f t="shared" si="13"/>
        <v>-882404.8780000005</v>
      </c>
      <c r="M77" s="10">
        <f t="shared" si="5"/>
        <v>3268194.330892</v>
      </c>
      <c r="N77" s="15">
        <f t="shared" si="14"/>
        <v>2252.7008919999935</v>
      </c>
      <c r="Q77" s="22">
        <v>3355435658</v>
      </c>
      <c r="R77" s="17">
        <v>0.974</v>
      </c>
      <c r="S77" s="18">
        <f t="shared" si="15"/>
        <v>0.21541924646472618</v>
      </c>
      <c r="T77" s="9"/>
    </row>
    <row r="78" spans="1:20" ht="12.75">
      <c r="A78" s="8" t="s">
        <v>130</v>
      </c>
      <c r="B78" s="9" t="s">
        <v>131</v>
      </c>
      <c r="C78" s="10">
        <v>4881712.23</v>
      </c>
      <c r="D78" s="10">
        <f t="shared" si="16"/>
        <v>976342.4460000001</v>
      </c>
      <c r="E78" s="10">
        <v>0</v>
      </c>
      <c r="F78" s="10">
        <f t="shared" si="17"/>
        <v>976342.4460000001</v>
      </c>
      <c r="G78" s="10">
        <v>404670</v>
      </c>
      <c r="H78" s="11">
        <v>0</v>
      </c>
      <c r="I78" s="10">
        <f t="shared" si="11"/>
        <v>404670</v>
      </c>
      <c r="J78" s="12">
        <f>(D78+E78-H78)/C77</f>
        <v>0.06435448223528478</v>
      </c>
      <c r="K78" s="13">
        <f t="shared" si="12"/>
        <v>0.08289509519081176</v>
      </c>
      <c r="L78" s="14">
        <f t="shared" si="13"/>
        <v>-571672.4460000001</v>
      </c>
      <c r="M78" s="10">
        <f t="shared" si="5"/>
        <v>404623.23273000005</v>
      </c>
      <c r="N78" s="15">
        <f t="shared" si="14"/>
        <v>-46.76726999995299</v>
      </c>
      <c r="Q78" s="20">
        <v>615864890</v>
      </c>
      <c r="R78" s="17">
        <v>0.657</v>
      </c>
      <c r="S78" s="18">
        <f t="shared" si="15"/>
        <v>0.08288551509518209</v>
      </c>
      <c r="T78" s="9"/>
    </row>
    <row r="79" spans="1:20" ht="12.75">
      <c r="A79" s="29" t="s">
        <v>130</v>
      </c>
      <c r="B79" s="32" t="s">
        <v>132</v>
      </c>
      <c r="C79" s="10">
        <v>3486730.07</v>
      </c>
      <c r="D79" s="10">
        <f t="shared" si="16"/>
        <v>697346.014</v>
      </c>
      <c r="E79" s="10">
        <v>19606.4</v>
      </c>
      <c r="F79" s="10">
        <f t="shared" si="17"/>
        <v>716952.414</v>
      </c>
      <c r="G79" s="10">
        <v>671262.95</v>
      </c>
      <c r="H79" s="11">
        <v>0</v>
      </c>
      <c r="I79" s="10">
        <f t="shared" si="11"/>
        <v>671262.95</v>
      </c>
      <c r="J79" s="12">
        <f>(D79+E79-H79)/C78</f>
        <v>0.14686494824378452</v>
      </c>
      <c r="K79" s="13">
        <f t="shared" si="12"/>
        <v>0.19251933373781355</v>
      </c>
      <c r="L79" s="14">
        <f t="shared" si="13"/>
        <v>-45689.464000000036</v>
      </c>
      <c r="M79" s="10">
        <f t="shared" si="5"/>
        <v>670996.4713300001</v>
      </c>
      <c r="N79" s="15">
        <f t="shared" si="14"/>
        <v>-266.4786699998658</v>
      </c>
      <c r="Q79" s="20">
        <v>545082430</v>
      </c>
      <c r="R79" s="17">
        <v>1.231</v>
      </c>
      <c r="S79" s="18">
        <f t="shared" si="15"/>
        <v>0.1924429072107667</v>
      </c>
      <c r="T79" s="9"/>
    </row>
    <row r="80" spans="1:20" s="5" customFormat="1" ht="12.75">
      <c r="A80" s="21" t="s">
        <v>133</v>
      </c>
      <c r="B80" s="24" t="s">
        <v>134</v>
      </c>
      <c r="C80" s="25">
        <v>8436285.89</v>
      </c>
      <c r="D80" s="10">
        <f t="shared" si="16"/>
        <v>1687257.1780000003</v>
      </c>
      <c r="E80" s="25">
        <v>0</v>
      </c>
      <c r="F80" s="25">
        <f t="shared" si="17"/>
        <v>1687257.1780000003</v>
      </c>
      <c r="G80" s="25">
        <v>195000</v>
      </c>
      <c r="H80" s="11">
        <v>0</v>
      </c>
      <c r="I80" s="10">
        <f t="shared" si="11"/>
        <v>195000</v>
      </c>
      <c r="J80" s="26"/>
      <c r="K80" s="13">
        <f t="shared" si="12"/>
        <v>0.023114437151915912</v>
      </c>
      <c r="L80" s="14">
        <f t="shared" si="13"/>
        <v>-1492257.1780000003</v>
      </c>
      <c r="M80" s="25">
        <f t="shared" si="5"/>
        <v>184448.04</v>
      </c>
      <c r="N80" s="14">
        <f t="shared" si="14"/>
        <v>-10551.959999999992</v>
      </c>
      <c r="Q80" s="27">
        <v>46112010</v>
      </c>
      <c r="R80" s="17">
        <v>4</v>
      </c>
      <c r="S80" s="28">
        <f t="shared" si="15"/>
        <v>0.02186365450448242</v>
      </c>
      <c r="T80" s="24"/>
    </row>
    <row r="81" spans="1:20" ht="12.75">
      <c r="A81" s="8" t="s">
        <v>133</v>
      </c>
      <c r="B81" s="9" t="s">
        <v>135</v>
      </c>
      <c r="C81" s="10">
        <v>3691363.7199999997</v>
      </c>
      <c r="D81" s="10">
        <f t="shared" si="16"/>
        <v>738272.744</v>
      </c>
      <c r="E81" s="10">
        <v>0</v>
      </c>
      <c r="F81" s="10">
        <f t="shared" si="17"/>
        <v>738272.744</v>
      </c>
      <c r="G81" s="10">
        <v>75000</v>
      </c>
      <c r="H81" s="11">
        <v>0</v>
      </c>
      <c r="I81" s="10">
        <f t="shared" si="11"/>
        <v>75000</v>
      </c>
      <c r="J81" s="12">
        <f>(D81+E81-H81)/C79</f>
        <v>0.21173785443046927</v>
      </c>
      <c r="K81" s="13">
        <f t="shared" si="12"/>
        <v>0.020317694404820126</v>
      </c>
      <c r="L81" s="14">
        <f t="shared" si="13"/>
        <v>-663272.744</v>
      </c>
      <c r="M81" s="10">
        <f aca="true" t="shared" si="18" ref="M81:M105">(Q81*R81)/1000</f>
        <v>74994.54795200001</v>
      </c>
      <c r="N81" s="15">
        <f t="shared" si="14"/>
        <v>-5.452047999991919</v>
      </c>
      <c r="Q81" s="20">
        <v>28450132</v>
      </c>
      <c r="R81" s="17">
        <v>2.636</v>
      </c>
      <c r="S81" s="18">
        <f t="shared" si="15"/>
        <v>0.02031621743088487</v>
      </c>
      <c r="T81" s="9"/>
    </row>
    <row r="82" spans="1:20" ht="12.75">
      <c r="A82" s="8" t="s">
        <v>136</v>
      </c>
      <c r="B82" s="9" t="s">
        <v>137</v>
      </c>
      <c r="C82" s="10">
        <v>3714240.09</v>
      </c>
      <c r="D82" s="10">
        <f t="shared" si="16"/>
        <v>742848.018</v>
      </c>
      <c r="E82" s="10">
        <v>0</v>
      </c>
      <c r="F82" s="10">
        <f t="shared" si="17"/>
        <v>742848.018</v>
      </c>
      <c r="G82" s="10">
        <v>584000</v>
      </c>
      <c r="H82" s="11">
        <v>0</v>
      </c>
      <c r="I82" s="10">
        <f t="shared" si="11"/>
        <v>584000</v>
      </c>
      <c r="J82" s="12">
        <f>(D82+E82-H82)/C81</f>
        <v>0.20123945358600429</v>
      </c>
      <c r="K82" s="13">
        <f t="shared" si="12"/>
        <v>0.15723270059259956</v>
      </c>
      <c r="L82" s="14">
        <f t="shared" si="13"/>
        <v>-158848.01800000004</v>
      </c>
      <c r="M82" s="10">
        <f t="shared" si="18"/>
        <v>583975.888773</v>
      </c>
      <c r="N82" s="15">
        <f t="shared" si="14"/>
        <v>-24.111227000015788</v>
      </c>
      <c r="Q82" s="20">
        <v>103596929</v>
      </c>
      <c r="R82" s="17">
        <v>5.637</v>
      </c>
      <c r="S82" s="18">
        <f t="shared" si="15"/>
        <v>0.15722620902866838</v>
      </c>
      <c r="T82" s="9"/>
    </row>
    <row r="83" spans="1:20" s="5" customFormat="1" ht="12.75">
      <c r="A83" s="21" t="s">
        <v>136</v>
      </c>
      <c r="B83" s="24" t="s">
        <v>138</v>
      </c>
      <c r="C83" s="25">
        <v>15442652.2</v>
      </c>
      <c r="D83" s="25">
        <f t="shared" si="16"/>
        <v>3088530.44</v>
      </c>
      <c r="E83" s="25">
        <v>773723.74</v>
      </c>
      <c r="F83" s="25">
        <f t="shared" si="17"/>
        <v>3862254.1799999997</v>
      </c>
      <c r="G83" s="25">
        <v>2512161.06</v>
      </c>
      <c r="H83" s="11">
        <v>0</v>
      </c>
      <c r="I83" s="10">
        <f t="shared" si="11"/>
        <v>2512161.06</v>
      </c>
      <c r="J83" s="26">
        <f>(D83+E83-H83)/C82</f>
        <v>1.039850436809</v>
      </c>
      <c r="K83" s="13">
        <f t="shared" si="12"/>
        <v>0.16267678812322148</v>
      </c>
      <c r="L83" s="14">
        <f t="shared" si="13"/>
        <v>-1350093.1199999996</v>
      </c>
      <c r="M83" s="25">
        <f t="shared" si="18"/>
        <v>2512886.079375</v>
      </c>
      <c r="N83" s="14">
        <f t="shared" si="14"/>
        <v>725.019375000149</v>
      </c>
      <c r="Q83" s="27">
        <v>1139630875</v>
      </c>
      <c r="R83" s="17">
        <v>2.205</v>
      </c>
      <c r="S83" s="28">
        <f t="shared" si="15"/>
        <v>0.16272373727195646</v>
      </c>
      <c r="T83" s="24"/>
    </row>
    <row r="84" spans="1:20" ht="12.75">
      <c r="A84" s="8" t="s">
        <v>136</v>
      </c>
      <c r="B84" s="9" t="s">
        <v>139</v>
      </c>
      <c r="C84" s="10">
        <v>3582311.71</v>
      </c>
      <c r="D84" s="10">
        <f t="shared" si="16"/>
        <v>716462.3420000001</v>
      </c>
      <c r="E84" s="10">
        <v>13739.38</v>
      </c>
      <c r="F84" s="10">
        <f t="shared" si="17"/>
        <v>730201.7220000001</v>
      </c>
      <c r="G84" s="10">
        <v>560000</v>
      </c>
      <c r="H84" s="11">
        <v>0</v>
      </c>
      <c r="I84" s="10">
        <f t="shared" si="11"/>
        <v>560000</v>
      </c>
      <c r="J84" s="12">
        <f>(D84+E84-H84)/C83</f>
        <v>0.047284735325451424</v>
      </c>
      <c r="K84" s="13">
        <f t="shared" si="12"/>
        <v>0.15632363829109666</v>
      </c>
      <c r="L84" s="14">
        <f t="shared" si="13"/>
        <v>-170201.72200000007</v>
      </c>
      <c r="M84" s="10">
        <f t="shared" si="18"/>
        <v>559953.425781</v>
      </c>
      <c r="N84" s="15">
        <f t="shared" si="14"/>
        <v>-46.574218999943696</v>
      </c>
      <c r="Q84" s="20">
        <v>166603221</v>
      </c>
      <c r="R84" s="17">
        <v>3.361</v>
      </c>
      <c r="S84" s="18">
        <f t="shared" si="15"/>
        <v>0.15631063712794555</v>
      </c>
      <c r="T84" s="9"/>
    </row>
    <row r="85" spans="1:20" ht="12.75">
      <c r="A85" s="8" t="s">
        <v>140</v>
      </c>
      <c r="B85" t="s">
        <v>141</v>
      </c>
      <c r="C85" s="10">
        <v>1018102.77</v>
      </c>
      <c r="D85" s="10">
        <f t="shared" si="16"/>
        <v>203620.554</v>
      </c>
      <c r="E85" s="10">
        <v>25108.4</v>
      </c>
      <c r="F85" s="10">
        <f t="shared" si="17"/>
        <v>228728.954</v>
      </c>
      <c r="G85" s="10">
        <v>19817.92</v>
      </c>
      <c r="H85" s="11">
        <v>0</v>
      </c>
      <c r="I85" s="10">
        <f t="shared" si="11"/>
        <v>19817.92</v>
      </c>
      <c r="J85" s="12">
        <f>(D85+E85-H85)/C84</f>
        <v>0.06384953977106587</v>
      </c>
      <c r="K85" s="13">
        <f t="shared" si="12"/>
        <v>0.019465539809895613</v>
      </c>
      <c r="L85" s="14">
        <f t="shared" si="13"/>
        <v>-208911.03399999999</v>
      </c>
      <c r="M85" s="10">
        <f t="shared" si="18"/>
        <v>19815.731040000002</v>
      </c>
      <c r="N85" s="15">
        <f t="shared" si="14"/>
        <v>-2.188959999995859</v>
      </c>
      <c r="Q85" s="20">
        <v>58975390</v>
      </c>
      <c r="R85" s="17">
        <v>0.336</v>
      </c>
      <c r="S85" s="18">
        <f t="shared" si="15"/>
        <v>0.019463389771545363</v>
      </c>
      <c r="T85" s="9"/>
    </row>
    <row r="86" spans="1:20" ht="12.75">
      <c r="A86" s="8" t="s">
        <v>142</v>
      </c>
      <c r="B86" s="9" t="s">
        <v>143</v>
      </c>
      <c r="C86" s="10">
        <v>6755071.67</v>
      </c>
      <c r="D86" s="10">
        <f t="shared" si="16"/>
        <v>1351014.334</v>
      </c>
      <c r="E86" s="10">
        <v>2296.63</v>
      </c>
      <c r="F86" s="10">
        <f t="shared" si="17"/>
        <v>1353310.964</v>
      </c>
      <c r="G86" s="10">
        <v>992351.46</v>
      </c>
      <c r="H86" s="11">
        <v>0</v>
      </c>
      <c r="I86" s="10">
        <f t="shared" si="11"/>
        <v>992351.46</v>
      </c>
      <c r="J86" s="12">
        <f>(D86+E86-H86)/C85</f>
        <v>1.32924789508234</v>
      </c>
      <c r="K86" s="13">
        <f t="shared" si="12"/>
        <v>0.146904653048633</v>
      </c>
      <c r="L86" s="14">
        <f t="shared" si="13"/>
        <v>-360959.50399999996</v>
      </c>
      <c r="M86" s="10">
        <f t="shared" si="18"/>
        <v>992628.235027</v>
      </c>
      <c r="N86" s="15">
        <f t="shared" si="14"/>
        <v>276.77502699999604</v>
      </c>
      <c r="Q86" s="20">
        <v>893454757</v>
      </c>
      <c r="R86" s="17">
        <v>1.111</v>
      </c>
      <c r="S86" s="18">
        <f t="shared" si="15"/>
        <v>0.14694562597098249</v>
      </c>
      <c r="T86" s="9"/>
    </row>
    <row r="87" spans="1:20" ht="12.75">
      <c r="A87" s="8" t="s">
        <v>142</v>
      </c>
      <c r="B87" s="9" t="s">
        <v>144</v>
      </c>
      <c r="C87" s="10">
        <v>2840523.86</v>
      </c>
      <c r="D87" s="10">
        <f t="shared" si="16"/>
        <v>568104.772</v>
      </c>
      <c r="E87" s="10">
        <v>6362.14</v>
      </c>
      <c r="F87" s="10">
        <f t="shared" si="17"/>
        <v>574466.912</v>
      </c>
      <c r="G87" s="10">
        <v>371650.3</v>
      </c>
      <c r="H87" s="11">
        <v>0</v>
      </c>
      <c r="I87" s="10">
        <f t="shared" si="11"/>
        <v>371650.3</v>
      </c>
      <c r="K87" s="13">
        <f t="shared" si="12"/>
        <v>0.13083864748807286</v>
      </c>
      <c r="L87" s="14">
        <f t="shared" si="13"/>
        <v>-202816.61200000002</v>
      </c>
      <c r="M87" s="10">
        <f t="shared" si="18"/>
        <v>371614.45393600006</v>
      </c>
      <c r="N87" s="15">
        <f t="shared" si="14"/>
        <v>-35.84606399992481</v>
      </c>
      <c r="Q87" s="20">
        <v>130988528</v>
      </c>
      <c r="R87" s="17">
        <v>2.837</v>
      </c>
      <c r="S87" s="18">
        <f t="shared" si="15"/>
        <v>0.13082602796232104</v>
      </c>
      <c r="T87" s="9"/>
    </row>
    <row r="88" spans="1:20" ht="12.75">
      <c r="A88" s="8" t="s">
        <v>145</v>
      </c>
      <c r="B88" t="s">
        <v>146</v>
      </c>
      <c r="C88" s="10">
        <v>1613979.81</v>
      </c>
      <c r="D88" s="10">
        <f t="shared" si="16"/>
        <v>322795.96200000006</v>
      </c>
      <c r="E88" s="10">
        <v>3088.39</v>
      </c>
      <c r="F88" s="10">
        <f t="shared" si="17"/>
        <v>325884.3520000001</v>
      </c>
      <c r="G88" s="10">
        <v>74228.81</v>
      </c>
      <c r="H88" s="11">
        <v>0</v>
      </c>
      <c r="I88" s="10">
        <f t="shared" si="11"/>
        <v>74228.81</v>
      </c>
      <c r="J88" s="12">
        <f>(D88+E88-H88)/C86</f>
        <v>0.04824291553371485</v>
      </c>
      <c r="K88" s="13">
        <f t="shared" si="12"/>
        <v>0.0459911639167283</v>
      </c>
      <c r="L88" s="14">
        <f t="shared" si="13"/>
        <v>-251655.54200000007</v>
      </c>
      <c r="M88" s="10">
        <f t="shared" si="18"/>
        <v>74215.97567999999</v>
      </c>
      <c r="N88" s="15">
        <f t="shared" si="14"/>
        <v>-12.83432000000903</v>
      </c>
      <c r="Q88" s="16">
        <v>30120120</v>
      </c>
      <c r="R88" s="17">
        <v>2.464</v>
      </c>
      <c r="S88" s="18">
        <f t="shared" si="15"/>
        <v>0.045983211946127124</v>
      </c>
      <c r="T88" s="9"/>
    </row>
    <row r="89" spans="1:20" ht="12.75">
      <c r="A89" s="8" t="s">
        <v>147</v>
      </c>
      <c r="B89" s="9" t="s">
        <v>148</v>
      </c>
      <c r="C89" s="10">
        <v>21890044.94</v>
      </c>
      <c r="D89" s="10">
        <f t="shared" si="16"/>
        <v>4378008.988000001</v>
      </c>
      <c r="E89" s="10">
        <v>650000</v>
      </c>
      <c r="F89" s="10">
        <f t="shared" si="17"/>
        <v>5028008.988000001</v>
      </c>
      <c r="G89" s="10">
        <v>4004718.01</v>
      </c>
      <c r="H89" s="11">
        <v>0</v>
      </c>
      <c r="I89" s="10">
        <f t="shared" si="11"/>
        <v>4004718.01</v>
      </c>
      <c r="J89" s="12">
        <f aca="true" t="shared" si="19" ref="J89:J94">(D89+E89-H89)/C88</f>
        <v>3.1152861744906217</v>
      </c>
      <c r="K89" s="13">
        <f t="shared" si="12"/>
        <v>0.18294699809784856</v>
      </c>
      <c r="L89" s="14">
        <f t="shared" si="13"/>
        <v>-1023290.978000001</v>
      </c>
      <c r="M89" s="10">
        <f t="shared" si="18"/>
        <v>4005445.56888</v>
      </c>
      <c r="N89" s="15">
        <f t="shared" si="14"/>
        <v>727.5588800003752</v>
      </c>
      <c r="Q89" s="20">
        <v>1929405380</v>
      </c>
      <c r="R89" s="17">
        <v>2.076</v>
      </c>
      <c r="S89" s="18">
        <f t="shared" si="15"/>
        <v>0.18298023507301214</v>
      </c>
      <c r="T89" s="9"/>
    </row>
    <row r="90" spans="1:20" ht="12.75">
      <c r="A90" s="8" t="s">
        <v>149</v>
      </c>
      <c r="B90" s="9" t="s">
        <v>150</v>
      </c>
      <c r="C90" s="10">
        <v>3788630.75</v>
      </c>
      <c r="D90" s="10">
        <f t="shared" si="16"/>
        <v>757726.15</v>
      </c>
      <c r="E90" s="10">
        <v>235967.64</v>
      </c>
      <c r="F90" s="10">
        <f t="shared" si="17"/>
        <v>993693.79</v>
      </c>
      <c r="G90" s="10">
        <v>584000</v>
      </c>
      <c r="H90" s="11">
        <v>0</v>
      </c>
      <c r="I90" s="10">
        <f t="shared" si="11"/>
        <v>584000</v>
      </c>
      <c r="J90" s="12">
        <f t="shared" si="19"/>
        <v>0.045394780719897415</v>
      </c>
      <c r="K90" s="13">
        <f t="shared" si="12"/>
        <v>0.15414539936360913</v>
      </c>
      <c r="L90" s="14">
        <f t="shared" si="13"/>
        <v>-409693.79000000004</v>
      </c>
      <c r="M90" s="10">
        <f t="shared" si="18"/>
        <v>583900.386288</v>
      </c>
      <c r="N90" s="15">
        <f t="shared" si="14"/>
        <v>-99.6137119999621</v>
      </c>
      <c r="Q90" s="20">
        <v>223545324</v>
      </c>
      <c r="R90" s="17">
        <v>2.612</v>
      </c>
      <c r="S90" s="18">
        <f t="shared" si="15"/>
        <v>0.1541191065632353</v>
      </c>
      <c r="T90" s="9"/>
    </row>
    <row r="91" spans="1:20" ht="12.75">
      <c r="A91" s="8" t="s">
        <v>149</v>
      </c>
      <c r="B91" s="9" t="s">
        <v>151</v>
      </c>
      <c r="C91" s="10">
        <v>19301199.650000002</v>
      </c>
      <c r="D91" s="10">
        <f t="shared" si="16"/>
        <v>3860239.9300000006</v>
      </c>
      <c r="E91" s="10">
        <v>1157745.67</v>
      </c>
      <c r="F91" s="10">
        <f t="shared" si="17"/>
        <v>5017985.600000001</v>
      </c>
      <c r="G91" s="10">
        <v>1100000</v>
      </c>
      <c r="H91" s="11">
        <v>0</v>
      </c>
      <c r="I91" s="10">
        <f t="shared" si="11"/>
        <v>1100000</v>
      </c>
      <c r="J91" s="12">
        <f t="shared" si="19"/>
        <v>1.3244852642343148</v>
      </c>
      <c r="K91" s="13">
        <f t="shared" si="12"/>
        <v>0.05699127618733273</v>
      </c>
      <c r="L91" s="14">
        <f t="shared" si="13"/>
        <v>-3917985.6000000006</v>
      </c>
      <c r="M91" s="10">
        <f t="shared" si="18"/>
        <v>1100100.725451</v>
      </c>
      <c r="N91" s="15">
        <f t="shared" si="14"/>
        <v>100.72545100003481</v>
      </c>
      <c r="Q91" s="20">
        <v>263244969</v>
      </c>
      <c r="R91" s="17">
        <v>4.179</v>
      </c>
      <c r="S91" s="18">
        <f t="shared" si="15"/>
        <v>0.05699649479823913</v>
      </c>
      <c r="T91" s="9"/>
    </row>
    <row r="92" spans="1:20" ht="12.75">
      <c r="A92" s="8" t="s">
        <v>152</v>
      </c>
      <c r="B92" t="s">
        <v>153</v>
      </c>
      <c r="C92" s="10">
        <v>1423503.28</v>
      </c>
      <c r="D92" s="10">
        <f t="shared" si="16"/>
        <v>284700.656</v>
      </c>
      <c r="E92" s="10">
        <v>0</v>
      </c>
      <c r="F92" s="10">
        <f t="shared" si="17"/>
        <v>284700.656</v>
      </c>
      <c r="G92" s="10">
        <v>7823.44</v>
      </c>
      <c r="H92" s="11">
        <v>0</v>
      </c>
      <c r="I92" s="10">
        <f t="shared" si="11"/>
        <v>7823.44</v>
      </c>
      <c r="J92" s="12">
        <f t="shared" si="19"/>
        <v>0.014750412469828007</v>
      </c>
      <c r="K92" s="13">
        <f t="shared" si="12"/>
        <v>0.005495905847157584</v>
      </c>
      <c r="L92" s="14">
        <f t="shared" si="13"/>
        <v>-276877.216</v>
      </c>
      <c r="M92" s="10">
        <f t="shared" si="18"/>
        <v>7819.715529</v>
      </c>
      <c r="N92" s="15">
        <f t="shared" si="14"/>
        <v>-3.7244709999995393</v>
      </c>
      <c r="Q92" s="22">
        <v>40940919</v>
      </c>
      <c r="R92" s="17">
        <v>0.191</v>
      </c>
      <c r="S92" s="18">
        <f t="shared" si="15"/>
        <v>0.0054932894352024255</v>
      </c>
      <c r="T92" s="9"/>
    </row>
    <row r="93" spans="1:20" ht="12.75">
      <c r="A93" s="8" t="s">
        <v>152</v>
      </c>
      <c r="B93" t="s">
        <v>154</v>
      </c>
      <c r="C93" s="10">
        <v>1312373.53</v>
      </c>
      <c r="D93" s="10">
        <f t="shared" si="16"/>
        <v>262474.706</v>
      </c>
      <c r="E93" s="10">
        <v>0</v>
      </c>
      <c r="F93" s="10">
        <f t="shared" si="17"/>
        <v>262474.706</v>
      </c>
      <c r="G93" s="10">
        <v>156952.78</v>
      </c>
      <c r="H93" s="11">
        <v>0</v>
      </c>
      <c r="I93" s="10">
        <f t="shared" si="11"/>
        <v>156952.78</v>
      </c>
      <c r="J93" s="12">
        <f t="shared" si="19"/>
        <v>0.18438644272038487</v>
      </c>
      <c r="K93" s="13">
        <f t="shared" si="12"/>
        <v>0.11959459438350604</v>
      </c>
      <c r="L93" s="14">
        <f t="shared" si="13"/>
        <v>-105521.926</v>
      </c>
      <c r="M93" s="10">
        <f t="shared" si="18"/>
        <v>156935.674953</v>
      </c>
      <c r="N93" s="15">
        <f t="shared" si="14"/>
        <v>-17.10504699999001</v>
      </c>
      <c r="Q93" s="20">
        <v>23239401</v>
      </c>
      <c r="R93" s="17">
        <v>6.753</v>
      </c>
      <c r="S93" s="18">
        <f t="shared" si="15"/>
        <v>0.11958156071084428</v>
      </c>
      <c r="T93" s="9"/>
    </row>
    <row r="94" spans="1:20" ht="12.75">
      <c r="A94" s="8" t="s">
        <v>155</v>
      </c>
      <c r="B94" s="9" t="s">
        <v>156</v>
      </c>
      <c r="C94" s="10">
        <v>13206219.26</v>
      </c>
      <c r="D94" s="10">
        <f t="shared" si="16"/>
        <v>2641243.852</v>
      </c>
      <c r="E94" s="10">
        <v>464593.64</v>
      </c>
      <c r="F94" s="10">
        <f t="shared" si="17"/>
        <v>3105837.492</v>
      </c>
      <c r="G94" s="10">
        <v>2073000</v>
      </c>
      <c r="H94" s="11">
        <v>0</v>
      </c>
      <c r="I94" s="10">
        <f t="shared" si="11"/>
        <v>2073000</v>
      </c>
      <c r="J94" s="12">
        <f t="shared" si="19"/>
        <v>2.3665804140380673</v>
      </c>
      <c r="K94" s="13">
        <f t="shared" si="12"/>
        <v>0.15697149647354863</v>
      </c>
      <c r="L94" s="14">
        <f t="shared" si="13"/>
        <v>-1032837.4920000001</v>
      </c>
      <c r="M94" s="10">
        <f t="shared" si="18"/>
        <v>2073428.7659999998</v>
      </c>
      <c r="N94" s="15">
        <f t="shared" si="14"/>
        <v>428.76599999982864</v>
      </c>
      <c r="Q94" s="20">
        <v>1031556600</v>
      </c>
      <c r="R94" s="17">
        <v>2.01</v>
      </c>
      <c r="S94" s="18">
        <f t="shared" si="15"/>
        <v>0.1570039634492635</v>
      </c>
      <c r="T94" s="9"/>
    </row>
    <row r="95" spans="1:20" ht="12.75">
      <c r="A95" s="8" t="s">
        <v>155</v>
      </c>
      <c r="B95" s="9" t="s">
        <v>157</v>
      </c>
      <c r="C95" s="10">
        <v>11863974.959999999</v>
      </c>
      <c r="D95" s="10">
        <f t="shared" si="16"/>
        <v>2372794.992</v>
      </c>
      <c r="E95" s="10">
        <v>402051.6</v>
      </c>
      <c r="F95" s="10">
        <f t="shared" si="17"/>
        <v>2774846.592</v>
      </c>
      <c r="G95" s="10">
        <v>1200000</v>
      </c>
      <c r="H95" s="11">
        <v>0</v>
      </c>
      <c r="I95" s="10">
        <f t="shared" si="11"/>
        <v>1200000</v>
      </c>
      <c r="K95" s="13">
        <f t="shared" si="12"/>
        <v>0.10114653849539144</v>
      </c>
      <c r="L95" s="14">
        <f t="shared" si="13"/>
        <v>-1574846.5920000002</v>
      </c>
      <c r="M95" s="10">
        <f t="shared" si="18"/>
        <v>1199986.49268</v>
      </c>
      <c r="N95" s="15">
        <f t="shared" si="14"/>
        <v>-13.507320000091568</v>
      </c>
      <c r="Q95" s="20">
        <v>265601260</v>
      </c>
      <c r="R95" s="17">
        <v>4.518</v>
      </c>
      <c r="S95" s="18">
        <f t="shared" si="15"/>
        <v>0.10114539997983947</v>
      </c>
      <c r="T95" s="9"/>
    </row>
    <row r="96" spans="1:20" ht="12.75">
      <c r="A96" s="8" t="s">
        <v>155</v>
      </c>
      <c r="B96" t="s">
        <v>158</v>
      </c>
      <c r="C96" s="10">
        <v>14530898</v>
      </c>
      <c r="D96" s="10">
        <f t="shared" si="16"/>
        <v>2906179.6</v>
      </c>
      <c r="E96" s="10">
        <v>263308.68</v>
      </c>
      <c r="F96" s="10">
        <f t="shared" si="17"/>
        <v>3169488.2800000003</v>
      </c>
      <c r="G96" s="10">
        <v>1246526.37</v>
      </c>
      <c r="H96" s="11">
        <v>0</v>
      </c>
      <c r="I96" s="10">
        <f t="shared" si="11"/>
        <v>1246526.37</v>
      </c>
      <c r="J96" s="12">
        <f>(D96+E96-H96)/C94</f>
        <v>0.23999967118522614</v>
      </c>
      <c r="K96" s="13">
        <f t="shared" si="12"/>
        <v>0.08578453788609625</v>
      </c>
      <c r="L96" s="14">
        <f t="shared" si="13"/>
        <v>-1922961.9100000001</v>
      </c>
      <c r="M96" s="10">
        <f t="shared" si="18"/>
        <v>1246550.95005</v>
      </c>
      <c r="N96" s="15">
        <f t="shared" si="14"/>
        <v>24.58004999998957</v>
      </c>
      <c r="Q96" s="20">
        <v>400176870</v>
      </c>
      <c r="R96" s="17">
        <v>3.115</v>
      </c>
      <c r="S96" s="18">
        <f t="shared" si="15"/>
        <v>0.08578622945739486</v>
      </c>
      <c r="T96" s="9"/>
    </row>
    <row r="97" spans="1:20" s="5" customFormat="1" ht="13.5" customHeight="1">
      <c r="A97" s="21" t="s">
        <v>155</v>
      </c>
      <c r="B97" s="24" t="s">
        <v>159</v>
      </c>
      <c r="C97" s="25">
        <v>26660528.04</v>
      </c>
      <c r="D97" s="25">
        <f t="shared" si="16"/>
        <v>5332105.608</v>
      </c>
      <c r="E97" s="25">
        <v>679899.57</v>
      </c>
      <c r="F97" s="25">
        <f t="shared" si="17"/>
        <v>6012005.178</v>
      </c>
      <c r="G97" s="25">
        <v>2595350</v>
      </c>
      <c r="H97" s="11">
        <v>0</v>
      </c>
      <c r="I97" s="10">
        <f t="shared" si="11"/>
        <v>2595350</v>
      </c>
      <c r="J97" s="26">
        <f>(D97+E97-H97)/C96</f>
        <v>0.4137394108746755</v>
      </c>
      <c r="K97" s="13">
        <f t="shared" si="12"/>
        <v>0.09734803437149027</v>
      </c>
      <c r="L97" s="14">
        <f t="shared" si="13"/>
        <v>-3416655.1780000003</v>
      </c>
      <c r="M97" s="25">
        <f t="shared" si="18"/>
        <v>2595453.5768000004</v>
      </c>
      <c r="N97" s="14">
        <f t="shared" si="14"/>
        <v>103.57680000038818</v>
      </c>
      <c r="Q97" s="27">
        <v>523804960</v>
      </c>
      <c r="R97" s="17">
        <v>4.955</v>
      </c>
      <c r="S97" s="28">
        <f t="shared" si="15"/>
        <v>0.09735191939581705</v>
      </c>
      <c r="T97" s="24"/>
    </row>
    <row r="98" spans="1:20" ht="13.5" customHeight="1">
      <c r="A98" s="8" t="s">
        <v>155</v>
      </c>
      <c r="B98" t="s">
        <v>160</v>
      </c>
      <c r="C98" s="10">
        <v>20195557.89</v>
      </c>
      <c r="D98" s="10">
        <f t="shared" si="16"/>
        <v>4039111.578</v>
      </c>
      <c r="E98" s="10">
        <v>418806.28</v>
      </c>
      <c r="F98" s="10">
        <f t="shared" si="17"/>
        <v>4457917.858</v>
      </c>
      <c r="G98" s="10">
        <v>500000</v>
      </c>
      <c r="H98" s="11">
        <v>0</v>
      </c>
      <c r="I98" s="10">
        <f t="shared" si="11"/>
        <v>500000</v>
      </c>
      <c r="J98" s="12">
        <f>(D98+E98-H98)/C97</f>
        <v>0.16721041126085665</v>
      </c>
      <c r="K98" s="13">
        <f t="shared" si="12"/>
        <v>0.024757919673394076</v>
      </c>
      <c r="L98" s="14">
        <f t="shared" si="13"/>
        <v>-3957917.858</v>
      </c>
      <c r="M98" s="10">
        <f t="shared" si="18"/>
        <v>499929.26362</v>
      </c>
      <c r="N98" s="15">
        <f t="shared" si="14"/>
        <v>-70.73638000001665</v>
      </c>
      <c r="Q98" s="20">
        <v>301162207</v>
      </c>
      <c r="R98" s="17">
        <v>1.66</v>
      </c>
      <c r="S98" s="18">
        <f t="shared" si="15"/>
        <v>0.024754417102166023</v>
      </c>
      <c r="T98" s="9"/>
    </row>
    <row r="99" spans="1:20" ht="13.5" customHeight="1">
      <c r="A99" s="8" t="s">
        <v>155</v>
      </c>
      <c r="B99" s="9" t="s">
        <v>161</v>
      </c>
      <c r="C99" s="10">
        <v>8241025.54</v>
      </c>
      <c r="D99" s="10">
        <f>IF((C99*0.25)&lt;200000,200000,(C99*0.25))</f>
        <v>2060256.385</v>
      </c>
      <c r="E99" s="10">
        <v>243119.79</v>
      </c>
      <c r="F99" s="10">
        <f t="shared" si="17"/>
        <v>2303376.175</v>
      </c>
      <c r="G99" s="10">
        <v>1386287</v>
      </c>
      <c r="H99" s="11">
        <v>0</v>
      </c>
      <c r="I99" s="10">
        <f t="shared" si="11"/>
        <v>1386287</v>
      </c>
      <c r="K99" s="13">
        <f t="shared" si="12"/>
        <v>0.16821777741996902</v>
      </c>
      <c r="L99" s="14">
        <f t="shared" si="13"/>
        <v>-917089.1749999998</v>
      </c>
      <c r="M99" s="10">
        <f t="shared" si="18"/>
        <v>1386546.0444</v>
      </c>
      <c r="N99" s="15">
        <f t="shared" si="14"/>
        <v>259.0444000000134</v>
      </c>
      <c r="Q99" s="20">
        <v>737132400</v>
      </c>
      <c r="R99" s="17">
        <v>1.881</v>
      </c>
      <c r="S99" s="18">
        <f t="shared" si="15"/>
        <v>0.16824921093497788</v>
      </c>
      <c r="T99" s="9"/>
    </row>
    <row r="100" spans="1:20" ht="13.5" customHeight="1">
      <c r="A100" s="8" t="s">
        <v>155</v>
      </c>
      <c r="B100" s="9" t="s">
        <v>162</v>
      </c>
      <c r="C100" s="10">
        <v>16873251.25</v>
      </c>
      <c r="D100" s="10">
        <f t="shared" si="16"/>
        <v>3374650.25</v>
      </c>
      <c r="E100" s="10">
        <v>520740.6899999995</v>
      </c>
      <c r="F100" s="10">
        <f t="shared" si="17"/>
        <v>3895390.9399999995</v>
      </c>
      <c r="G100" s="10">
        <v>2675000</v>
      </c>
      <c r="H100" s="11">
        <v>0</v>
      </c>
      <c r="I100" s="10">
        <f t="shared" si="11"/>
        <v>2675000</v>
      </c>
      <c r="K100" s="13">
        <f t="shared" si="12"/>
        <v>0.1585349474364047</v>
      </c>
      <c r="L100" s="14">
        <f t="shared" si="13"/>
        <v>-1220390.9399999995</v>
      </c>
      <c r="M100" s="10">
        <f>(Q100*R100)/1000</f>
        <v>2674990.75003</v>
      </c>
      <c r="N100" s="15">
        <f t="shared" si="14"/>
        <v>-9.249969999771565</v>
      </c>
      <c r="Q100" s="20">
        <v>370036070</v>
      </c>
      <c r="R100" s="17">
        <v>7.229</v>
      </c>
      <c r="S100" s="18">
        <f t="shared" si="15"/>
        <v>0.15853439923322427</v>
      </c>
      <c r="T100" s="9"/>
    </row>
    <row r="101" spans="1:20" ht="13.5" customHeight="1">
      <c r="A101" s="8" t="s">
        <v>155</v>
      </c>
      <c r="B101" s="9" t="s">
        <v>163</v>
      </c>
      <c r="C101" s="10">
        <v>6492758.83</v>
      </c>
      <c r="D101" s="10">
        <f t="shared" si="16"/>
        <v>1298551.766</v>
      </c>
      <c r="E101" s="10">
        <v>223101.13</v>
      </c>
      <c r="F101" s="10">
        <f t="shared" si="17"/>
        <v>1521652.8960000002</v>
      </c>
      <c r="G101" s="10">
        <v>900000</v>
      </c>
      <c r="H101" s="11">
        <v>0</v>
      </c>
      <c r="I101" s="10">
        <f t="shared" si="11"/>
        <v>900000</v>
      </c>
      <c r="K101" s="13">
        <f t="shared" si="12"/>
        <v>0.13861596026661596</v>
      </c>
      <c r="L101" s="14">
        <f t="shared" si="13"/>
        <v>-621652.8960000002</v>
      </c>
      <c r="M101" s="10">
        <f>(Q101*R101)/1000</f>
        <v>900044.55738</v>
      </c>
      <c r="N101" s="15">
        <f t="shared" si="14"/>
        <v>44.55738000001293</v>
      </c>
      <c r="Q101" s="20">
        <v>149932460</v>
      </c>
      <c r="R101" s="17">
        <v>6.003</v>
      </c>
      <c r="S101" s="18">
        <f t="shared" si="15"/>
        <v>0.13862282289330005</v>
      </c>
      <c r="T101" s="9"/>
    </row>
    <row r="102" spans="1:20" ht="12.75">
      <c r="A102" s="8" t="s">
        <v>155</v>
      </c>
      <c r="B102" s="9" t="s">
        <v>164</v>
      </c>
      <c r="C102" s="10">
        <v>1970333.81</v>
      </c>
      <c r="D102" s="10">
        <f t="shared" si="16"/>
        <v>394066.76200000005</v>
      </c>
      <c r="E102" s="10">
        <v>0</v>
      </c>
      <c r="F102" s="10">
        <f t="shared" si="17"/>
        <v>394066.76200000005</v>
      </c>
      <c r="G102" s="10">
        <v>75000</v>
      </c>
      <c r="H102" s="11">
        <v>0</v>
      </c>
      <c r="I102" s="10">
        <f t="shared" si="11"/>
        <v>75000</v>
      </c>
      <c r="J102" s="12">
        <f>(D102+E102-H102)/C98</f>
        <v>0.019512546479101004</v>
      </c>
      <c r="K102" s="13">
        <f t="shared" si="12"/>
        <v>0.0380646160662492</v>
      </c>
      <c r="L102" s="14">
        <f t="shared" si="13"/>
        <v>-319066.76200000005</v>
      </c>
      <c r="M102" s="10">
        <f t="shared" si="18"/>
        <v>74989.72187000001</v>
      </c>
      <c r="N102" s="15">
        <f t="shared" si="14"/>
        <v>-10.278129999991506</v>
      </c>
      <c r="Q102" s="20">
        <v>22634990</v>
      </c>
      <c r="R102" s="17">
        <v>3.313</v>
      </c>
      <c r="S102" s="18">
        <f t="shared" si="15"/>
        <v>0.03805939962528482</v>
      </c>
      <c r="T102" s="9"/>
    </row>
    <row r="103" spans="1:20" ht="12.75">
      <c r="A103" s="8" t="s">
        <v>155</v>
      </c>
      <c r="B103" s="9" t="s">
        <v>165</v>
      </c>
      <c r="C103" s="10">
        <v>1478324</v>
      </c>
      <c r="D103" s="10">
        <f t="shared" si="16"/>
        <v>295664.8</v>
      </c>
      <c r="E103" s="10">
        <v>0</v>
      </c>
      <c r="F103" s="10">
        <f t="shared" si="17"/>
        <v>295664.8</v>
      </c>
      <c r="G103" s="10">
        <v>130000</v>
      </c>
      <c r="H103" s="11">
        <v>0</v>
      </c>
      <c r="I103" s="10">
        <f t="shared" si="11"/>
        <v>130000</v>
      </c>
      <c r="K103" s="13">
        <f t="shared" si="12"/>
        <v>0.0879374210254315</v>
      </c>
      <c r="L103" s="14">
        <f t="shared" si="13"/>
        <v>-165664.8</v>
      </c>
      <c r="M103" s="10">
        <f t="shared" si="18"/>
        <v>130008.72602000002</v>
      </c>
      <c r="N103" s="15">
        <f t="shared" si="14"/>
        <v>8.726020000016433</v>
      </c>
      <c r="Q103" s="20">
        <v>87784420</v>
      </c>
      <c r="R103" s="17">
        <v>1.481</v>
      </c>
      <c r="S103" s="18">
        <f t="shared" si="15"/>
        <v>0.08794332366923625</v>
      </c>
      <c r="T103" s="9"/>
    </row>
    <row r="104" spans="1:20" ht="12.75">
      <c r="A104" s="8" t="s">
        <v>166</v>
      </c>
      <c r="B104" s="9" t="s">
        <v>166</v>
      </c>
      <c r="C104" s="10">
        <v>6189553.5</v>
      </c>
      <c r="D104" s="10">
        <f t="shared" si="16"/>
        <v>1237910.7</v>
      </c>
      <c r="E104" s="10">
        <v>0</v>
      </c>
      <c r="F104" s="10">
        <f t="shared" si="17"/>
        <v>1237910.7</v>
      </c>
      <c r="G104" s="10">
        <v>1194000</v>
      </c>
      <c r="H104" s="11">
        <v>0</v>
      </c>
      <c r="I104" s="10">
        <f t="shared" si="11"/>
        <v>1194000</v>
      </c>
      <c r="K104" s="13">
        <f t="shared" si="12"/>
        <v>0.1929056756678814</v>
      </c>
      <c r="L104" s="14">
        <f t="shared" si="13"/>
        <v>-43910.69999999995</v>
      </c>
      <c r="M104" s="10">
        <f t="shared" si="18"/>
        <v>1194032.05404</v>
      </c>
      <c r="N104" s="15">
        <f t="shared" si="14"/>
        <v>32.054040000075474</v>
      </c>
      <c r="Q104" s="20">
        <v>174006420</v>
      </c>
      <c r="R104" s="17">
        <v>6.862</v>
      </c>
      <c r="S104" s="18">
        <f t="shared" si="15"/>
        <v>0.1929108544000791</v>
      </c>
      <c r="T104" s="9"/>
    </row>
    <row r="105" spans="1:20" ht="12.75">
      <c r="A105" s="8" t="s">
        <v>166</v>
      </c>
      <c r="B105" s="9" t="s">
        <v>167</v>
      </c>
      <c r="C105" s="10">
        <v>4971957.98</v>
      </c>
      <c r="D105" s="10">
        <f t="shared" si="16"/>
        <v>994391.5960000001</v>
      </c>
      <c r="E105" s="10">
        <v>0</v>
      </c>
      <c r="F105" s="10">
        <f t="shared" si="17"/>
        <v>994391.5960000001</v>
      </c>
      <c r="G105" s="10">
        <v>400000</v>
      </c>
      <c r="H105" s="11">
        <v>0</v>
      </c>
      <c r="I105" s="10">
        <f t="shared" si="11"/>
        <v>400000</v>
      </c>
      <c r="K105" s="13">
        <f t="shared" si="12"/>
        <v>0.08045120284785673</v>
      </c>
      <c r="L105" s="14">
        <f t="shared" si="13"/>
        <v>-594391.5960000001</v>
      </c>
      <c r="M105" s="10">
        <f t="shared" si="18"/>
        <v>399968.11118</v>
      </c>
      <c r="N105" s="15">
        <f t="shared" si="14"/>
        <v>-31.888819999992847</v>
      </c>
      <c r="Q105" s="20">
        <v>173974820</v>
      </c>
      <c r="R105" s="17">
        <v>2.299</v>
      </c>
      <c r="S105" s="18">
        <f t="shared" si="15"/>
        <v>0.08044478911304073</v>
      </c>
      <c r="T105" s="9"/>
    </row>
    <row r="106" spans="3:20" ht="12.75">
      <c r="C106" s="10"/>
      <c r="Q106" s="33"/>
      <c r="T106" s="9"/>
    </row>
    <row r="107" spans="2:20" ht="12.75">
      <c r="B107" t="s">
        <v>168</v>
      </c>
      <c r="C107" s="10">
        <f aca="true" t="shared" si="20" ref="C107:H107">SUM(C3:C106)</f>
        <v>5005984391.480001</v>
      </c>
      <c r="D107" s="10">
        <f t="shared" si="20"/>
        <v>1079154079.1214998</v>
      </c>
      <c r="E107" s="10">
        <f t="shared" si="20"/>
        <v>135781580.05999997</v>
      </c>
      <c r="F107" s="10">
        <f t="shared" si="20"/>
        <v>1214935659.1815002</v>
      </c>
      <c r="G107" s="10">
        <f t="shared" si="20"/>
        <v>592489247.1864209</v>
      </c>
      <c r="H107" s="10">
        <f t="shared" si="20"/>
        <v>0</v>
      </c>
      <c r="I107" s="10">
        <f>SUM(I3:I105)</f>
        <v>592489247.1864209</v>
      </c>
      <c r="M107" s="10">
        <f>SUM(M3:M106)</f>
        <v>578044803.1630589</v>
      </c>
      <c r="N107" s="15" t="s">
        <v>90</v>
      </c>
      <c r="Q107" s="33"/>
      <c r="T107" s="9"/>
    </row>
    <row r="108" spans="17:20" ht="12.75">
      <c r="Q108" s="33"/>
      <c r="T108" s="9"/>
    </row>
    <row r="109" spans="17:20" ht="12.75">
      <c r="Q109" s="33"/>
      <c r="T109" s="9"/>
    </row>
    <row r="110" spans="17:20" ht="12.75">
      <c r="Q110" s="33"/>
      <c r="T110" s="9"/>
    </row>
    <row r="111" spans="2:20" ht="12.75">
      <c r="B111" s="34" t="s">
        <v>169</v>
      </c>
      <c r="Q111" s="33"/>
      <c r="T111" s="9"/>
    </row>
    <row r="112" spans="2:181" ht="12.75">
      <c r="B112" s="34" t="s">
        <v>170</v>
      </c>
      <c r="D112"/>
      <c r="E112"/>
      <c r="F112"/>
      <c r="H112"/>
      <c r="I112"/>
      <c r="K112"/>
      <c r="L112" s="5"/>
      <c r="M112"/>
      <c r="N112"/>
      <c r="Q112" s="33"/>
      <c r="T112" s="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</row>
    <row r="113" spans="2:20" ht="12.75">
      <c r="B113" s="34" t="s">
        <v>171</v>
      </c>
      <c r="D113"/>
      <c r="E113"/>
      <c r="F113"/>
      <c r="H113"/>
      <c r="I113"/>
      <c r="K113"/>
      <c r="L113" s="5"/>
      <c r="M113"/>
      <c r="N113"/>
      <c r="Q113" s="33"/>
      <c r="T113" s="9"/>
    </row>
    <row r="114" spans="2:20" ht="12.75">
      <c r="B114" s="34" t="s">
        <v>172</v>
      </c>
      <c r="Q114" s="33"/>
      <c r="T114" s="9"/>
    </row>
    <row r="115" spans="2:20" ht="12.75">
      <c r="B115" s="34"/>
      <c r="C115" s="10"/>
      <c r="Q115" s="33"/>
      <c r="T115" s="9"/>
    </row>
    <row r="116" spans="2:20" ht="12.75">
      <c r="B116" s="35" t="s">
        <v>173</v>
      </c>
      <c r="O116" s="10"/>
      <c r="P116" s="10"/>
      <c r="Q116" s="33"/>
      <c r="T116" s="9"/>
    </row>
    <row r="117" spans="2:17" ht="12.75">
      <c r="B117" s="34"/>
      <c r="Q117" s="33"/>
    </row>
    <row r="118" spans="2:17" ht="12.75">
      <c r="B118" s="34"/>
      <c r="Q118" s="33"/>
    </row>
    <row r="119" ht="12.75">
      <c r="Q119" s="33"/>
    </row>
    <row r="120" ht="12.75">
      <c r="Q120" s="33"/>
    </row>
    <row r="121" ht="12.75">
      <c r="Q121" s="33"/>
    </row>
    <row r="122" spans="2:17" ht="12.75">
      <c r="B122" s="10"/>
      <c r="C122" s="10"/>
      <c r="Q122" s="33"/>
    </row>
    <row r="123" spans="6:17" ht="12.75">
      <c r="F123" s="36"/>
      <c r="Q123" s="33"/>
    </row>
    <row r="124" ht="12.75">
      <c r="Q124" s="33"/>
    </row>
    <row r="125" ht="12.75">
      <c r="Q125" s="33"/>
    </row>
    <row r="126" ht="12.75">
      <c r="Q126" s="33"/>
    </row>
    <row r="127" ht="12.75">
      <c r="Q127" s="33"/>
    </row>
    <row r="128" ht="12.75">
      <c r="Q128" s="33"/>
    </row>
    <row r="129" ht="12.75">
      <c r="Q129" s="33"/>
    </row>
    <row r="130" ht="12.75">
      <c r="Q130" s="33"/>
    </row>
    <row r="131" ht="12.75">
      <c r="Q131" s="33"/>
    </row>
    <row r="132" ht="12.75">
      <c r="Q132" s="33"/>
    </row>
    <row r="133" ht="12.75">
      <c r="Q133" s="33"/>
    </row>
    <row r="134" ht="12.75">
      <c r="Q134" s="33"/>
    </row>
    <row r="135" ht="12.75">
      <c r="Q135" s="33"/>
    </row>
    <row r="136" ht="12.75">
      <c r="Q136" s="33"/>
    </row>
    <row r="137" ht="12.75">
      <c r="Q137" s="33"/>
    </row>
    <row r="138" ht="12.75">
      <c r="Q138" s="33"/>
    </row>
    <row r="139" ht="12.75">
      <c r="Q139" s="33"/>
    </row>
    <row r="140" ht="12.75">
      <c r="Q140" s="33"/>
    </row>
    <row r="141" ht="12.75">
      <c r="Q141" s="33"/>
    </row>
    <row r="142" ht="12.75">
      <c r="Q142" s="33"/>
    </row>
    <row r="143" ht="12.75">
      <c r="Q143" s="33"/>
    </row>
    <row r="144" ht="12.75">
      <c r="Q144" s="33"/>
    </row>
    <row r="145" ht="12.75">
      <c r="Q145" s="33"/>
    </row>
    <row r="146" ht="12.75">
      <c r="Q146" s="33"/>
    </row>
    <row r="147" ht="12.75">
      <c r="Q147" s="33"/>
    </row>
    <row r="148" ht="12.75">
      <c r="Q148" s="33"/>
    </row>
    <row r="149" ht="12.75">
      <c r="Q149" s="33"/>
    </row>
    <row r="150" ht="12.75">
      <c r="Q150" s="33"/>
    </row>
    <row r="151" ht="12.75">
      <c r="Q151" s="33"/>
    </row>
    <row r="152" ht="12.75">
      <c r="Q152" s="33"/>
    </row>
    <row r="153" ht="12.75">
      <c r="Q153" s="33"/>
    </row>
    <row r="154" ht="12.75">
      <c r="Q154" s="33"/>
    </row>
    <row r="155" ht="12.75">
      <c r="Q155" s="33"/>
    </row>
    <row r="156" ht="12.75">
      <c r="Q156" s="33"/>
    </row>
    <row r="157" ht="12.75">
      <c r="Q157" s="33"/>
    </row>
    <row r="158" ht="12.75">
      <c r="Q158" s="33"/>
    </row>
    <row r="159" ht="12.75">
      <c r="Q159" s="33"/>
    </row>
    <row r="160" ht="12.75">
      <c r="Q160" s="33"/>
    </row>
    <row r="161" ht="12.75">
      <c r="Q161" s="33"/>
    </row>
    <row r="162" ht="12.75">
      <c r="Q162" s="33"/>
    </row>
    <row r="163" ht="12.75">
      <c r="Q163" s="33"/>
    </row>
    <row r="164" ht="12.75">
      <c r="Q164" s="33"/>
    </row>
    <row r="165" ht="12.75">
      <c r="Q165" s="33"/>
    </row>
    <row r="166" ht="12.75">
      <c r="Q166" s="33"/>
    </row>
    <row r="167" ht="12.75">
      <c r="Q167" s="33"/>
    </row>
    <row r="168" ht="12.75">
      <c r="Q168" s="33"/>
    </row>
    <row r="169" ht="12.75">
      <c r="Q169" s="33"/>
    </row>
    <row r="170" ht="12.75">
      <c r="Q170" s="33"/>
    </row>
    <row r="171" ht="12.75">
      <c r="Q171" s="33"/>
    </row>
    <row r="172" ht="12.75">
      <c r="Q172" s="33"/>
    </row>
    <row r="173" ht="12.75">
      <c r="Q173" s="33"/>
    </row>
    <row r="174" ht="12.75">
      <c r="Q174" s="33"/>
    </row>
    <row r="175" ht="12.75">
      <c r="Q175" s="33"/>
    </row>
    <row r="176" ht="12.75">
      <c r="Q176" s="33"/>
    </row>
    <row r="177" ht="12.75">
      <c r="Q177" s="33"/>
    </row>
    <row r="178" ht="12.75">
      <c r="Q178" s="33"/>
    </row>
    <row r="179" ht="12.75">
      <c r="Q179" s="33"/>
    </row>
    <row r="180" ht="12.75">
      <c r="Q180" s="33"/>
    </row>
    <row r="181" ht="12.75">
      <c r="Q181" s="33"/>
    </row>
    <row r="182" ht="12.75">
      <c r="Q182" s="33"/>
    </row>
    <row r="183" ht="12.75">
      <c r="Q183" s="33"/>
    </row>
    <row r="184" ht="12.75">
      <c r="Q184" s="33"/>
    </row>
    <row r="185" ht="12.75">
      <c r="Q185" s="33"/>
    </row>
    <row r="186" ht="12.75">
      <c r="Q186" s="33"/>
    </row>
    <row r="187" ht="12.75">
      <c r="Q187" s="33"/>
    </row>
    <row r="188" ht="12.75">
      <c r="Q188" s="33"/>
    </row>
    <row r="189" ht="12.75">
      <c r="Q189" s="33"/>
    </row>
    <row r="190" ht="12.75">
      <c r="Q190" s="33"/>
    </row>
    <row r="191" ht="12.75">
      <c r="Q191" s="33"/>
    </row>
    <row r="192" ht="12.75">
      <c r="Q192" s="33"/>
    </row>
    <row r="193" ht="12.75">
      <c r="Q193" s="33"/>
    </row>
    <row r="194" ht="12.75">
      <c r="Q194" s="33"/>
    </row>
    <row r="195" ht="12.75">
      <c r="Q195" s="33"/>
    </row>
    <row r="196" ht="12.75">
      <c r="Q196" s="33"/>
    </row>
    <row r="197" ht="12.75">
      <c r="Q197" s="33"/>
    </row>
    <row r="198" ht="12.75">
      <c r="Q198" s="33"/>
    </row>
    <row r="199" ht="12.75">
      <c r="Q199" s="33"/>
    </row>
    <row r="200" ht="12.75">
      <c r="Q200" s="33"/>
    </row>
    <row r="201" ht="12.75">
      <c r="Q201" s="33"/>
    </row>
    <row r="202" ht="12.75">
      <c r="Q202" s="33"/>
    </row>
    <row r="203" ht="12.75">
      <c r="Q203" s="33"/>
    </row>
    <row r="204" ht="12.75">
      <c r="Q204" s="33"/>
    </row>
    <row r="205" ht="12.75">
      <c r="Q205" s="33"/>
    </row>
    <row r="206" ht="12.75">
      <c r="Q206" s="33"/>
    </row>
    <row r="207" ht="12.75">
      <c r="Q207" s="33"/>
    </row>
    <row r="208" ht="12.75">
      <c r="Q208" s="33"/>
    </row>
    <row r="209" ht="12.75">
      <c r="Q209" s="33"/>
    </row>
    <row r="210" ht="12.75">
      <c r="Q210" s="33"/>
    </row>
    <row r="211" ht="12.75">
      <c r="Q211" s="33"/>
    </row>
    <row r="212" ht="12.75">
      <c r="Q212" s="33"/>
    </row>
    <row r="213" ht="12.75">
      <c r="Q213" s="33"/>
    </row>
    <row r="214" ht="12.75">
      <c r="Q214" s="33"/>
    </row>
    <row r="215" ht="12.75">
      <c r="Q215" s="33"/>
    </row>
    <row r="216" ht="12.75">
      <c r="Q216" s="33"/>
    </row>
    <row r="217" ht="12.75">
      <c r="Q217" s="33"/>
    </row>
    <row r="218" ht="12.75">
      <c r="Q218" s="33"/>
    </row>
    <row r="219" ht="12.75">
      <c r="Q219" s="33"/>
    </row>
    <row r="220" ht="12.75">
      <c r="Q220" s="33"/>
    </row>
    <row r="221" ht="12.75">
      <c r="Q221" s="33"/>
    </row>
    <row r="222" ht="12.75">
      <c r="Q222" s="33"/>
    </row>
  </sheetData>
  <sheetProtection/>
  <printOptions gridLines="1"/>
  <pageMargins left="0.5" right="0.5" top="1" bottom="1" header="0.5" footer="0.5"/>
  <pageSetup fitToHeight="0" fitToWidth="1" horizontalDpi="300" verticalDpi="300" orientation="landscape" scale="59" r:id="rId2"/>
  <headerFooter alignWithMargins="0">
    <oddHeader>&amp;CFY 2009-10
 Override Reconciliation</oddHeader>
    <oddFooter>&amp;LCDE, Public School Finance&amp;CPage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Mary Lynn Christel</cp:lastModifiedBy>
  <dcterms:created xsi:type="dcterms:W3CDTF">2010-07-12T16:59:42Z</dcterms:created>
  <dcterms:modified xsi:type="dcterms:W3CDTF">2010-07-12T17:00:26Z</dcterms:modified>
  <cp:category/>
  <cp:version/>
  <cp:contentType/>
  <cp:contentStatus/>
</cp:coreProperties>
</file>