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Charter Institute" sheetId="1" r:id="rId1"/>
  </sheets>
  <externalReferences>
    <externalReference r:id="rId4"/>
  </externalReferences>
  <definedNames>
    <definedName name="_Order1" hidden="1">255</definedName>
    <definedName name="MILL">#REF!</definedName>
    <definedName name="SUMMARY">'[1]district disk'!#REF!</definedName>
  </definedNames>
  <calcPr fullCalcOnLoad="1"/>
</workbook>
</file>

<file path=xl/sharedStrings.xml><?xml version="1.0" encoding="utf-8"?>
<sst xmlns="http://schemas.openxmlformats.org/spreadsheetml/2006/main" count="850" uniqueCount="82">
  <si>
    <t>CHARTER SCHOOL INSTITUTE FUNDING</t>
  </si>
  <si>
    <t>FY 2011-12</t>
  </si>
  <si>
    <t>Withholding from District Within Whose Boundaries Institute Charter Resides</t>
  </si>
  <si>
    <t>Adams - Adams 12 Five Star</t>
  </si>
  <si>
    <t>Adams - Brighton 27J</t>
  </si>
  <si>
    <t>Adams - Westminster 50</t>
  </si>
  <si>
    <t>Eagle - Eagle</t>
  </si>
  <si>
    <t xml:space="preserve">El Paso - Colorado Springs 11 </t>
  </si>
  <si>
    <t>Garfield - Roaring Fork</t>
  </si>
  <si>
    <t>LaPlata - Durango</t>
  </si>
  <si>
    <t>Larimer - Poudre</t>
  </si>
  <si>
    <t>Mesa - Mesa Valley</t>
  </si>
  <si>
    <t xml:space="preserve">  TOTAL</t>
  </si>
  <si>
    <t>Projected Funded Pupil Count</t>
  </si>
  <si>
    <t>District PPR for Full Day K Factor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</si>
  <si>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</si>
  <si>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</si>
  <si>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</si>
  <si>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</si>
  <si>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Assistance Fund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</si>
  <si>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</si>
  <si>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</si>
  <si>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</si>
  <si>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</si>
  <si>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Brighton</t>
  </si>
  <si>
    <t xml:space="preserve">Academy at High Point </t>
  </si>
  <si>
    <t>Westminster</t>
  </si>
  <si>
    <t>Early College of Arvada</t>
  </si>
  <si>
    <t>GOAL Online Academy</t>
  </si>
  <si>
    <t>Ricardo Flores Magnon Academy</t>
  </si>
  <si>
    <t>Eagle</t>
  </si>
  <si>
    <t xml:space="preserve">Stone Creek Elementary </t>
  </si>
  <si>
    <t>Colo Springs</t>
  </si>
  <si>
    <t>Pikes Peak Prep (21st Century)</t>
  </si>
  <si>
    <t>Scholars to Leaders Academy</t>
  </si>
  <si>
    <t>Maclaren Charter School</t>
  </si>
  <si>
    <t>Colorado Springs Charter Academy</t>
  </si>
  <si>
    <t>Colorado Springs Early Colleges</t>
  </si>
  <si>
    <t>Roaring Fork</t>
  </si>
  <si>
    <t xml:space="preserve">Ross Montessori </t>
  </si>
  <si>
    <t>Durango</t>
  </si>
  <si>
    <t>Animas Charter School</t>
  </si>
  <si>
    <t>Poudre</t>
  </si>
  <si>
    <t xml:space="preserve">T.R. Paul Academy of Arts &amp; Knowledge </t>
  </si>
  <si>
    <t>Calvert Online</t>
  </si>
  <si>
    <t>Provost Online</t>
  </si>
  <si>
    <t>Mesa 51</t>
  </si>
  <si>
    <t>Caprock Academy</t>
  </si>
  <si>
    <t>Adams - Commerce City</t>
  </si>
  <si>
    <t>El Paso - Calhan</t>
  </si>
  <si>
    <t>Pueblo - Pueblo 60</t>
  </si>
  <si>
    <t>Commerce City</t>
  </si>
  <si>
    <t>Calhan</t>
  </si>
  <si>
    <t>Frontier Academy</t>
  </si>
  <si>
    <t>Mountain Middle School</t>
  </si>
  <si>
    <t>Pueblo 60</t>
  </si>
  <si>
    <t>Youth &amp; Family Academy</t>
  </si>
  <si>
    <t>Withholding for  Treasurer's Intercept Program</t>
  </si>
  <si>
    <t>Payment July 2011</t>
  </si>
  <si>
    <t>Community Leadership Academy</t>
  </si>
  <si>
    <t>Payment August 2011</t>
  </si>
  <si>
    <t>Payment September 2011</t>
  </si>
  <si>
    <t>Payment October 2011</t>
  </si>
  <si>
    <t>Payment November 2011</t>
  </si>
  <si>
    <t>December Payments</t>
  </si>
  <si>
    <t>December Funding Calculation</t>
  </si>
  <si>
    <t>January Funding before At-Risk Adjustment</t>
  </si>
  <si>
    <t>January Funding After At-Risk Adjustment (Actual Payment)</t>
  </si>
  <si>
    <t>At-Risk Adjustment (July - December)</t>
  </si>
  <si>
    <t>The Vanguard School</t>
  </si>
  <si>
    <t>February Payment</t>
  </si>
  <si>
    <t>March Payment</t>
  </si>
  <si>
    <t>April Payment</t>
  </si>
  <si>
    <t>May Payment</t>
  </si>
  <si>
    <t>June Payment Calculation</t>
  </si>
  <si>
    <t>Year to date Paid</t>
  </si>
  <si>
    <t>Total Admin @1%</t>
  </si>
  <si>
    <t>Year to Date Withheld</t>
  </si>
  <si>
    <t>Monthly Withholding</t>
  </si>
  <si>
    <t>Recission</t>
  </si>
  <si>
    <t>Total Admin @3%</t>
  </si>
  <si>
    <t>June Payment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</si>
</sst>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_);[Red]\(#,##0.000\)"/>
    <numFmt numFmtId="166" formatCode="#,##0.0000_);[Red]\(#,##0.0000\)"/>
    <numFmt numFmtId="167" formatCode="#,##0.000"/>
    <numFmt numFmtId="168" formatCode="#,##0.0000"/>
    <numFmt numFmtId="169" formatCode="#,##0.0_);[Red]\(#,##0.0\)"/>
    <numFmt numFmtId="170" formatCode="#,##0.00000_);[Red]\(#,##0.00000\)"/>
  </numFmts>
  <fonts count="37"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4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4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40" fontId="0" fillId="0" borderId="0" xfId="0" applyAlignment="1">
      <alignment/>
    </xf>
    <xf numFmtId="40" fontId="0" fillId="0" borderId="0" xfId="0" applyFont="1" applyAlignment="1">
      <alignment horizontal="center"/>
    </xf>
    <xf numFmtId="40" fontId="0" fillId="0" borderId="0" xfId="0" applyAlignment="1">
      <alignment horizontal="center"/>
    </xf>
    <xf numFmtId="40" fontId="0" fillId="0" borderId="0" xfId="0" applyFont="1" applyAlignment="1">
      <alignment/>
    </xf>
    <xf numFmtId="40" fontId="0" fillId="0" borderId="10" xfId="0" applyBorder="1" applyAlignment="1">
      <alignment/>
    </xf>
    <xf numFmtId="40" fontId="0" fillId="33" borderId="0" xfId="0" applyFill="1" applyBorder="1" applyAlignment="1">
      <alignment/>
    </xf>
    <xf numFmtId="40" fontId="0" fillId="33" borderId="0" xfId="56" applyFill="1" applyBorder="1" applyAlignment="1">
      <alignment horizontal="center" wrapText="1"/>
      <protection/>
    </xf>
    <xf numFmtId="40" fontId="0" fillId="0" borderId="0" xfId="0" applyFill="1" applyBorder="1" applyAlignment="1">
      <alignment/>
    </xf>
    <xf numFmtId="40" fontId="0" fillId="0" borderId="0" xfId="56" applyFill="1" applyBorder="1" applyAlignment="1">
      <alignment horizontal="center" wrapText="1"/>
      <protection/>
    </xf>
    <xf numFmtId="40" fontId="0" fillId="0" borderId="0" xfId="56" applyFill="1" applyBorder="1" applyAlignment="1">
      <alignment wrapText="1"/>
      <protection/>
    </xf>
    <xf numFmtId="40" fontId="0" fillId="0" borderId="0" xfId="56" applyFill="1">
      <alignment/>
      <protection/>
    </xf>
    <xf numFmtId="40" fontId="0" fillId="0" borderId="0" xfId="56">
      <alignment/>
      <protection/>
    </xf>
    <xf numFmtId="164" fontId="0" fillId="0" borderId="0" xfId="56" applyNumberFormat="1" applyBorder="1" applyAlignment="1">
      <alignment horizontal="right" wrapText="1"/>
      <protection/>
    </xf>
    <xf numFmtId="4" fontId="0" fillId="0" borderId="0" xfId="56" applyNumberFormat="1" applyProtection="1">
      <alignment/>
      <protection/>
    </xf>
    <xf numFmtId="4" fontId="0" fillId="0" borderId="0" xfId="56" applyNumberFormat="1" applyFill="1">
      <alignment/>
      <protection/>
    </xf>
    <xf numFmtId="4" fontId="0" fillId="0" borderId="0" xfId="56" applyNumberFormat="1" applyBorder="1" applyAlignment="1">
      <alignment wrapText="1"/>
      <protection/>
    </xf>
    <xf numFmtId="40" fontId="0" fillId="0" borderId="0" xfId="56" applyBorder="1" applyAlignment="1">
      <alignment wrapText="1"/>
      <protection/>
    </xf>
    <xf numFmtId="164" fontId="0" fillId="0" borderId="0" xfId="56" applyNumberFormat="1" applyBorder="1" applyAlignment="1">
      <alignment horizontal="right"/>
      <protection/>
    </xf>
    <xf numFmtId="4" fontId="0" fillId="0" borderId="0" xfId="56" applyNumberFormat="1" applyBorder="1">
      <alignment/>
      <protection/>
    </xf>
    <xf numFmtId="40" fontId="0" fillId="0" borderId="0" xfId="0" applyFill="1" applyBorder="1" applyAlignment="1">
      <alignment wrapText="1"/>
    </xf>
    <xf numFmtId="40" fontId="0" fillId="0" borderId="0" xfId="0" applyFill="1" applyBorder="1" applyAlignment="1">
      <alignment horizontal="center" wrapText="1"/>
    </xf>
    <xf numFmtId="164" fontId="0" fillId="0" borderId="0" xfId="56" applyNumberFormat="1" applyAlignment="1">
      <alignment horizontal="right"/>
      <protection/>
    </xf>
    <xf numFmtId="4" fontId="0" fillId="0" borderId="0" xfId="56" applyNumberFormat="1">
      <alignment/>
      <protection/>
    </xf>
    <xf numFmtId="0" fontId="0" fillId="0" borderId="0" xfId="56" applyNumberFormat="1">
      <alignment/>
      <protection/>
    </xf>
    <xf numFmtId="164" fontId="0" fillId="0" borderId="0" xfId="56" applyNumberFormat="1" applyAlignment="1">
      <alignment horizontal="right" wrapText="1"/>
      <protection/>
    </xf>
    <xf numFmtId="164" fontId="0" fillId="0" borderId="0" xfId="56" applyNumberFormat="1" applyFill="1">
      <alignment/>
      <protection/>
    </xf>
    <xf numFmtId="164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40" fontId="0" fillId="0" borderId="0" xfId="0" applyBorder="1" applyAlignment="1">
      <alignment/>
    </xf>
    <xf numFmtId="40" fontId="0" fillId="0" borderId="0" xfId="0" applyFont="1" applyAlignment="1">
      <alignment/>
    </xf>
    <xf numFmtId="40" fontId="0" fillId="0" borderId="0" xfId="56" applyFont="1">
      <alignment/>
      <protection/>
    </xf>
    <xf numFmtId="4" fontId="0" fillId="0" borderId="0" xfId="56" applyNumberFormat="1" applyBorder="1" applyAlignment="1">
      <alignment horizontal="right"/>
      <protection/>
    </xf>
    <xf numFmtId="4" fontId="0" fillId="0" borderId="0" xfId="56" applyNumberFormat="1" applyAlignment="1">
      <alignment horizontal="right"/>
      <protection/>
    </xf>
    <xf numFmtId="40" fontId="0" fillId="33" borderId="0" xfId="56" applyFont="1" applyFill="1" applyBorder="1" applyAlignment="1">
      <alignment horizontal="center" wrapText="1"/>
      <protection/>
    </xf>
    <xf numFmtId="40" fontId="0" fillId="0" borderId="0" xfId="56" applyNumberFormat="1" applyBorder="1" applyAlignment="1">
      <alignment wrapText="1"/>
      <protection/>
    </xf>
    <xf numFmtId="40" fontId="3" fillId="33" borderId="0" xfId="0" applyFont="1" applyFill="1" applyBorder="1" applyAlignment="1">
      <alignment/>
    </xf>
    <xf numFmtId="40" fontId="0" fillId="33" borderId="0" xfId="56" applyFont="1" applyFill="1" applyBorder="1" applyAlignment="1">
      <alignment horizontal="center" wrapText="1"/>
      <protection/>
    </xf>
    <xf numFmtId="4" fontId="0" fillId="0" borderId="0" xfId="56" applyNumberFormat="1" applyFont="1">
      <alignment/>
      <protection/>
    </xf>
    <xf numFmtId="40" fontId="0" fillId="33" borderId="0" xfId="56" applyFont="1" applyFill="1" applyBorder="1" applyAlignment="1">
      <alignment horizontal="center" wrapText="1"/>
      <protection/>
    </xf>
    <xf numFmtId="170" fontId="0" fillId="0" borderId="0" xfId="0" applyNumberFormat="1" applyAlignment="1">
      <alignment/>
    </xf>
    <xf numFmtId="40" fontId="0" fillId="0" borderId="0" xfId="56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LC\PSFA12\CSI\All12%20Budget%20Projection%20-%20Use%20for%20Dist%20Project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011-12 W ASCENT 1% INF"/>
      <sheetName val="transpose"/>
      <sheetName val="Charter Institute"/>
      <sheetName val="summary"/>
      <sheetName val="district disk"/>
      <sheetName val="home page"/>
      <sheetName val="mill levy"/>
      <sheetName val="Factor S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46"/>
  <sheetViews>
    <sheetView tabSelected="1" zoomScalePageLayoutView="0" workbookViewId="0" topLeftCell="A417">
      <selection activeCell="A419" sqref="A419"/>
    </sheetView>
  </sheetViews>
  <sheetFormatPr defaultColWidth="8.88671875" defaultRowHeight="15"/>
  <cols>
    <col min="1" max="1" width="29.3359375" style="0" customWidth="1"/>
    <col min="2" max="2" width="13.5546875" style="0" bestFit="1" customWidth="1"/>
    <col min="3" max="3" width="12.88671875" style="0" customWidth="1"/>
    <col min="4" max="4" width="13.5546875" style="0" customWidth="1"/>
    <col min="5" max="5" width="13.4453125" style="0" customWidth="1"/>
    <col min="6" max="6" width="14.4453125" style="0" customWidth="1"/>
    <col min="7" max="7" width="15.77734375" style="0" customWidth="1"/>
    <col min="8" max="8" width="13.6640625" style="0" customWidth="1"/>
    <col min="9" max="9" width="13.77734375" style="0" customWidth="1"/>
    <col min="10" max="10" width="10.99609375" style="0" bestFit="1" customWidth="1"/>
    <col min="11" max="12" width="12.21484375" style="0" customWidth="1"/>
    <col min="13" max="14" width="11.88671875" style="0" bestFit="1" customWidth="1"/>
    <col min="15" max="15" width="12.77734375" style="0" customWidth="1"/>
    <col min="16" max="16" width="9.99609375" style="0" bestFit="1" customWidth="1"/>
    <col min="17" max="17" width="11.10546875" style="0" customWidth="1"/>
  </cols>
  <sheetData>
    <row r="3" spans="1:2" ht="15">
      <c r="A3" t="s">
        <v>0</v>
      </c>
      <c r="B3" s="1" t="s">
        <v>1</v>
      </c>
    </row>
    <row r="4" ht="15">
      <c r="B4" s="2"/>
    </row>
    <row r="5" spans="1:2" ht="15">
      <c r="A5" t="s">
        <v>2</v>
      </c>
      <c r="B5" s="2"/>
    </row>
    <row r="6" spans="1:2" ht="15">
      <c r="A6" t="s">
        <v>3</v>
      </c>
      <c r="B6">
        <v>12624258.02</v>
      </c>
    </row>
    <row r="7" spans="1:2" ht="15">
      <c r="A7" t="s">
        <v>48</v>
      </c>
      <c r="B7">
        <v>3487742.296</v>
      </c>
    </row>
    <row r="8" spans="1:2" ht="15">
      <c r="A8" t="s">
        <v>4</v>
      </c>
      <c r="B8">
        <v>3653721.94</v>
      </c>
    </row>
    <row r="9" spans="1:2" ht="15">
      <c r="A9" s="3" t="s">
        <v>5</v>
      </c>
      <c r="B9">
        <v>12665376.27</v>
      </c>
    </row>
    <row r="10" spans="1:2" ht="15">
      <c r="A10" t="s">
        <v>6</v>
      </c>
      <c r="B10">
        <v>1379280.21</v>
      </c>
    </row>
    <row r="11" spans="1:2" ht="15">
      <c r="A11" t="s">
        <v>49</v>
      </c>
      <c r="B11">
        <v>437296.87</v>
      </c>
    </row>
    <row r="12" spans="1:2" ht="15">
      <c r="A12" t="s">
        <v>7</v>
      </c>
      <c r="B12">
        <v>12819090.62</v>
      </c>
    </row>
    <row r="13" spans="1:2" ht="15">
      <c r="A13" t="s">
        <v>8</v>
      </c>
      <c r="B13">
        <v>1339487.409</v>
      </c>
    </row>
    <row r="14" spans="1:2" ht="15">
      <c r="A14" s="3" t="s">
        <v>9</v>
      </c>
      <c r="B14">
        <v>2266121.76</v>
      </c>
    </row>
    <row r="15" spans="1:2" ht="15">
      <c r="A15" t="s">
        <v>10</v>
      </c>
      <c r="B15">
        <v>5240323.39</v>
      </c>
    </row>
    <row r="16" spans="1:2" ht="15">
      <c r="A16" s="3" t="s">
        <v>11</v>
      </c>
      <c r="B16" s="28">
        <v>3500947.42</v>
      </c>
    </row>
    <row r="17" spans="1:2" ht="15">
      <c r="A17" s="29" t="s">
        <v>50</v>
      </c>
      <c r="B17" s="4">
        <v>990406.6</v>
      </c>
    </row>
    <row r="18" spans="1:2" ht="15">
      <c r="A18" s="3" t="s">
        <v>12</v>
      </c>
      <c r="B18">
        <f>SUM(B6:B17)</f>
        <v>60404052.805</v>
      </c>
    </row>
    <row r="22" ht="15.75" customHeight="1"/>
    <row r="23" spans="1:13" s="7" customFormat="1" ht="75">
      <c r="A23" s="5" t="s">
        <v>58</v>
      </c>
      <c r="B23" s="5"/>
      <c r="C23" s="5"/>
      <c r="D23" s="6" t="s">
        <v>13</v>
      </c>
      <c r="E23" s="6" t="s">
        <v>14</v>
      </c>
      <c r="F23" s="6" t="s">
        <v>15</v>
      </c>
      <c r="G23" s="6" t="s">
        <v>16</v>
      </c>
      <c r="H23" s="6" t="s">
        <v>17</v>
      </c>
      <c r="I23" s="6" t="s">
        <v>18</v>
      </c>
      <c r="J23" s="6" t="s">
        <v>19</v>
      </c>
      <c r="K23" s="6" t="s">
        <v>20</v>
      </c>
      <c r="L23" s="33" t="s">
        <v>57</v>
      </c>
      <c r="M23" s="6" t="s">
        <v>21</v>
      </c>
    </row>
    <row r="24" spans="4:13" s="7" customFormat="1" ht="15">
      <c r="D24" s="8"/>
      <c r="E24" s="8"/>
      <c r="F24" s="9"/>
      <c r="G24" s="9"/>
      <c r="H24" s="9"/>
      <c r="I24" s="9"/>
      <c r="J24" s="9"/>
      <c r="K24" s="9"/>
      <c r="L24" s="9"/>
      <c r="M24" s="10"/>
    </row>
    <row r="25" spans="1:13" s="7" customFormat="1" ht="15">
      <c r="A25" s="11" t="s">
        <v>22</v>
      </c>
      <c r="B25" s="11" t="s">
        <v>23</v>
      </c>
      <c r="D25" s="12">
        <v>1997.8</v>
      </c>
      <c r="E25" s="12"/>
      <c r="F25" s="13">
        <v>6319.08</v>
      </c>
      <c r="G25" s="14">
        <f aca="true" t="shared" si="0" ref="G25:G32">ROUND(D25*F25,2)</f>
        <v>12624258.02</v>
      </c>
      <c r="H25" s="15">
        <f>ROUND(G25/12,2)</f>
        <v>1052021.5</v>
      </c>
      <c r="I25" s="16">
        <f>ROUND(G25*-0.01/12,2)</f>
        <v>-10520.22</v>
      </c>
      <c r="J25" s="16">
        <v>0</v>
      </c>
      <c r="K25" s="16">
        <f>ROUND(G25*-0.03/12,2)</f>
        <v>-31560.65</v>
      </c>
      <c r="L25" s="16">
        <v>-195752.72</v>
      </c>
      <c r="M25" s="11">
        <f>H25+I25+J25+K25+L25</f>
        <v>814187.91</v>
      </c>
    </row>
    <row r="26" spans="1:13" s="7" customFormat="1" ht="15">
      <c r="A26" s="30" t="s">
        <v>51</v>
      </c>
      <c r="B26" s="30" t="s">
        <v>59</v>
      </c>
      <c r="D26" s="12">
        <v>505.3</v>
      </c>
      <c r="E26" s="12"/>
      <c r="F26" s="13">
        <v>6902.32</v>
      </c>
      <c r="G26" s="14">
        <f t="shared" si="0"/>
        <v>3487742.3</v>
      </c>
      <c r="H26" s="15">
        <f>ROUND(G26/12,2)</f>
        <v>290645.19</v>
      </c>
      <c r="I26" s="16">
        <f>ROUND(G26*-0.01/12,2)</f>
        <v>-2906.45</v>
      </c>
      <c r="J26" s="16">
        <v>0</v>
      </c>
      <c r="K26" s="16">
        <f>ROUND(G26*-0.03/12,2)</f>
        <v>-8719.36</v>
      </c>
      <c r="L26" s="16">
        <v>-55869.79</v>
      </c>
      <c r="M26" s="11">
        <f aca="true" t="shared" si="1" ref="M26:M46">H26+I26+J26+K26+L26</f>
        <v>223149.59</v>
      </c>
    </row>
    <row r="27" spans="1:13" s="7" customFormat="1" ht="15">
      <c r="A27" s="11" t="s">
        <v>24</v>
      </c>
      <c r="B27" s="11" t="s">
        <v>25</v>
      </c>
      <c r="D27" s="17">
        <v>488.4</v>
      </c>
      <c r="E27" s="17"/>
      <c r="F27" s="18">
        <v>6212.98</v>
      </c>
      <c r="G27" s="14">
        <f t="shared" si="0"/>
        <v>3034419.43</v>
      </c>
      <c r="H27" s="15">
        <f aca="true" t="shared" si="2" ref="H27:H46">ROUND(G27/12,2)</f>
        <v>252868.29</v>
      </c>
      <c r="I27" s="16">
        <f aca="true" t="shared" si="3" ref="I27:I46">ROUND(G27*-0.01/12,2)</f>
        <v>-2528.68</v>
      </c>
      <c r="J27" s="16">
        <v>0</v>
      </c>
      <c r="K27" s="16">
        <f aca="true" t="shared" si="4" ref="K27:K46">ROUND(G27*-0.03/12,2)</f>
        <v>-7586.05</v>
      </c>
      <c r="L27" s="16">
        <v>-1244.17</v>
      </c>
      <c r="M27" s="11">
        <f t="shared" si="1"/>
        <v>241509.39</v>
      </c>
    </row>
    <row r="28" spans="1:13" s="7" customFormat="1" ht="15">
      <c r="A28" s="11" t="s">
        <v>26</v>
      </c>
      <c r="B28" s="11" t="s">
        <v>27</v>
      </c>
      <c r="C28" s="19"/>
      <c r="D28" s="17">
        <v>208.2</v>
      </c>
      <c r="E28" s="31"/>
      <c r="F28" s="18">
        <v>6815.04</v>
      </c>
      <c r="G28" s="14">
        <f t="shared" si="0"/>
        <v>1418891.33</v>
      </c>
      <c r="H28" s="15">
        <f t="shared" si="2"/>
        <v>118240.94</v>
      </c>
      <c r="I28" s="16">
        <f t="shared" si="3"/>
        <v>-1182.41</v>
      </c>
      <c r="J28" s="16">
        <v>0</v>
      </c>
      <c r="K28" s="16">
        <f t="shared" si="4"/>
        <v>-3547.23</v>
      </c>
      <c r="L28" s="16"/>
      <c r="M28" s="11">
        <f t="shared" si="1"/>
        <v>113511.3</v>
      </c>
    </row>
    <row r="29" spans="1:13" s="7" customFormat="1" ht="15">
      <c r="A29" s="11" t="s">
        <v>26</v>
      </c>
      <c r="B29" s="11" t="s">
        <v>28</v>
      </c>
      <c r="C29" s="19"/>
      <c r="D29" s="17">
        <v>1563</v>
      </c>
      <c r="E29" s="17"/>
      <c r="F29" s="18">
        <v>5913.93</v>
      </c>
      <c r="G29" s="14">
        <f t="shared" si="0"/>
        <v>9243472.59</v>
      </c>
      <c r="H29" s="15">
        <f t="shared" si="2"/>
        <v>770289.38</v>
      </c>
      <c r="I29" s="16">
        <f t="shared" si="3"/>
        <v>-7702.89</v>
      </c>
      <c r="J29" s="16">
        <v>0</v>
      </c>
      <c r="K29" s="16">
        <f t="shared" si="4"/>
        <v>-23108.68</v>
      </c>
      <c r="L29" s="16"/>
      <c r="M29" s="11">
        <f t="shared" si="1"/>
        <v>739477.8099999999</v>
      </c>
    </row>
    <row r="30" spans="1:13" s="7" customFormat="1" ht="15">
      <c r="A30" s="11" t="s">
        <v>26</v>
      </c>
      <c r="B30" s="11" t="s">
        <v>29</v>
      </c>
      <c r="C30" s="20"/>
      <c r="D30" s="17">
        <v>262.3</v>
      </c>
      <c r="E30" s="17"/>
      <c r="F30" s="18">
        <v>6815.04</v>
      </c>
      <c r="G30" s="14">
        <f t="shared" si="0"/>
        <v>1787584.99</v>
      </c>
      <c r="H30" s="15">
        <f t="shared" si="2"/>
        <v>148965.42</v>
      </c>
      <c r="I30" s="16">
        <f t="shared" si="3"/>
        <v>-1489.65</v>
      </c>
      <c r="J30" s="16">
        <v>0</v>
      </c>
      <c r="K30" s="16">
        <f t="shared" si="4"/>
        <v>-4468.96</v>
      </c>
      <c r="L30" s="16"/>
      <c r="M30" s="11">
        <f t="shared" si="1"/>
        <v>143006.81000000003</v>
      </c>
    </row>
    <row r="31" spans="1:13" s="7" customFormat="1" ht="15">
      <c r="A31" s="11" t="s">
        <v>30</v>
      </c>
      <c r="B31" s="11" t="s">
        <v>31</v>
      </c>
      <c r="C31" s="19"/>
      <c r="D31" s="17">
        <v>204.6</v>
      </c>
      <c r="E31" s="17"/>
      <c r="F31" s="18">
        <v>6741.35</v>
      </c>
      <c r="G31" s="14">
        <f t="shared" si="0"/>
        <v>1379280.21</v>
      </c>
      <c r="H31" s="15">
        <f t="shared" si="2"/>
        <v>114940.02</v>
      </c>
      <c r="I31" s="16">
        <f t="shared" si="3"/>
        <v>-1149.4</v>
      </c>
      <c r="J31" s="16">
        <v>0</v>
      </c>
      <c r="K31" s="16">
        <f t="shared" si="4"/>
        <v>-3448.2</v>
      </c>
      <c r="L31" s="16"/>
      <c r="M31" s="11">
        <f t="shared" si="1"/>
        <v>110342.42000000001</v>
      </c>
    </row>
    <row r="32" spans="1:13" s="7" customFormat="1" ht="15">
      <c r="A32" s="30" t="s">
        <v>52</v>
      </c>
      <c r="B32" s="30" t="s">
        <v>53</v>
      </c>
      <c r="C32" s="19"/>
      <c r="D32" s="17">
        <v>60.6</v>
      </c>
      <c r="E32" s="17"/>
      <c r="F32" s="18">
        <v>7216.12</v>
      </c>
      <c r="G32" s="14">
        <f t="shared" si="0"/>
        <v>437296.87</v>
      </c>
      <c r="H32" s="15">
        <f t="shared" si="2"/>
        <v>36441.41</v>
      </c>
      <c r="I32" s="16">
        <f t="shared" si="3"/>
        <v>-364.41</v>
      </c>
      <c r="J32" s="16">
        <v>0</v>
      </c>
      <c r="K32" s="16">
        <f t="shared" si="4"/>
        <v>-1093.24</v>
      </c>
      <c r="L32" s="16"/>
      <c r="M32" s="11">
        <f t="shared" si="1"/>
        <v>34983.76</v>
      </c>
    </row>
    <row r="33" spans="1:13" s="7" customFormat="1" ht="15">
      <c r="A33" s="11" t="s">
        <v>32</v>
      </c>
      <c r="B33" s="40" t="s">
        <v>33</v>
      </c>
      <c r="C33" s="40"/>
      <c r="D33" s="21">
        <v>306.4</v>
      </c>
      <c r="E33" s="21"/>
      <c r="F33" s="22">
        <v>6329.46</v>
      </c>
      <c r="G33" s="14">
        <f>ROUND(D33*F33,2)+0.01</f>
        <v>1939346.55</v>
      </c>
      <c r="H33" s="15">
        <f t="shared" si="2"/>
        <v>161612.21</v>
      </c>
      <c r="I33" s="16">
        <f t="shared" si="3"/>
        <v>-1616.12</v>
      </c>
      <c r="J33" s="16">
        <v>0</v>
      </c>
      <c r="K33" s="16">
        <f t="shared" si="4"/>
        <v>-4848.37</v>
      </c>
      <c r="L33" s="16">
        <v>-18000</v>
      </c>
      <c r="M33" s="11">
        <f t="shared" si="1"/>
        <v>137147.72</v>
      </c>
    </row>
    <row r="34" spans="1:13" s="7" customFormat="1" ht="15">
      <c r="A34" s="11" t="s">
        <v>32</v>
      </c>
      <c r="B34" s="11" t="s">
        <v>34</v>
      </c>
      <c r="C34" s="19"/>
      <c r="D34" s="21">
        <v>225</v>
      </c>
      <c r="E34" s="21"/>
      <c r="F34" s="22">
        <v>6329.46</v>
      </c>
      <c r="G34" s="14">
        <f aca="true" t="shared" si="5" ref="G34:G42">ROUND(D34*F34,2)</f>
        <v>1424128.5</v>
      </c>
      <c r="H34" s="15">
        <f t="shared" si="2"/>
        <v>118677.38</v>
      </c>
      <c r="I34" s="16">
        <f t="shared" si="3"/>
        <v>-1186.77</v>
      </c>
      <c r="J34" s="16">
        <v>0</v>
      </c>
      <c r="K34" s="16">
        <f t="shared" si="4"/>
        <v>-3560.32</v>
      </c>
      <c r="L34" s="16"/>
      <c r="M34" s="11">
        <f t="shared" si="1"/>
        <v>113930.29</v>
      </c>
    </row>
    <row r="35" spans="1:13" s="7" customFormat="1" ht="15">
      <c r="A35" s="11" t="s">
        <v>32</v>
      </c>
      <c r="B35" s="23" t="s">
        <v>35</v>
      </c>
      <c r="D35" s="24">
        <v>140</v>
      </c>
      <c r="E35" s="24"/>
      <c r="F35" s="22">
        <v>6329.46</v>
      </c>
      <c r="G35" s="14">
        <f t="shared" si="5"/>
        <v>886124.4</v>
      </c>
      <c r="H35" s="15">
        <f t="shared" si="2"/>
        <v>73843.7</v>
      </c>
      <c r="I35" s="16">
        <f t="shared" si="3"/>
        <v>-738.44</v>
      </c>
      <c r="J35" s="16">
        <v>0</v>
      </c>
      <c r="K35" s="16">
        <f t="shared" si="4"/>
        <v>-2215.31</v>
      </c>
      <c r="L35" s="16"/>
      <c r="M35" s="11">
        <f t="shared" si="1"/>
        <v>70889.95</v>
      </c>
    </row>
    <row r="36" spans="1:13" s="7" customFormat="1" ht="15">
      <c r="A36" s="11" t="s">
        <v>32</v>
      </c>
      <c r="B36" s="11" t="s">
        <v>36</v>
      </c>
      <c r="D36" s="21">
        <v>402.2</v>
      </c>
      <c r="E36" s="21"/>
      <c r="F36" s="22">
        <v>6329.46</v>
      </c>
      <c r="G36" s="14">
        <f t="shared" si="5"/>
        <v>2545708.81</v>
      </c>
      <c r="H36" s="15">
        <f t="shared" si="2"/>
        <v>212142.4</v>
      </c>
      <c r="I36" s="16">
        <f t="shared" si="3"/>
        <v>-2121.42</v>
      </c>
      <c r="J36" s="16">
        <v>0</v>
      </c>
      <c r="K36" s="16">
        <f t="shared" si="4"/>
        <v>-6364.27</v>
      </c>
      <c r="L36" s="16">
        <v>-44377.3</v>
      </c>
      <c r="M36" s="11">
        <f t="shared" si="1"/>
        <v>159279.40999999997</v>
      </c>
    </row>
    <row r="37" spans="1:13" s="7" customFormat="1" ht="15">
      <c r="A37" s="11" t="s">
        <v>32</v>
      </c>
      <c r="B37" s="11" t="s">
        <v>37</v>
      </c>
      <c r="D37" s="21">
        <v>522</v>
      </c>
      <c r="E37" s="21"/>
      <c r="F37" s="22">
        <v>6329.46</v>
      </c>
      <c r="G37" s="14">
        <f t="shared" si="5"/>
        <v>3303978.12</v>
      </c>
      <c r="H37" s="15">
        <f t="shared" si="2"/>
        <v>275331.51</v>
      </c>
      <c r="I37" s="16">
        <f t="shared" si="3"/>
        <v>-2753.32</v>
      </c>
      <c r="J37" s="16">
        <v>0</v>
      </c>
      <c r="K37" s="16">
        <f t="shared" si="4"/>
        <v>-8259.95</v>
      </c>
      <c r="L37" s="16"/>
      <c r="M37" s="11">
        <f t="shared" si="1"/>
        <v>264318.24</v>
      </c>
    </row>
    <row r="38" spans="1:13" s="7" customFormat="1" ht="15">
      <c r="A38" s="11" t="s">
        <v>32</v>
      </c>
      <c r="B38" s="30" t="s">
        <v>69</v>
      </c>
      <c r="D38" s="21">
        <v>350.9</v>
      </c>
      <c r="E38" s="21"/>
      <c r="F38" s="22">
        <v>6329.46</v>
      </c>
      <c r="G38" s="14">
        <f t="shared" si="5"/>
        <v>2221007.51</v>
      </c>
      <c r="H38" s="15">
        <f t="shared" si="2"/>
        <v>185083.96</v>
      </c>
      <c r="I38" s="16">
        <f t="shared" si="3"/>
        <v>-1850.84</v>
      </c>
      <c r="J38" s="16">
        <v>0</v>
      </c>
      <c r="K38" s="16">
        <f t="shared" si="4"/>
        <v>-5552.52</v>
      </c>
      <c r="L38" s="16"/>
      <c r="M38" s="11">
        <f t="shared" si="1"/>
        <v>177680.6</v>
      </c>
    </row>
    <row r="39" spans="1:13" s="7" customFormat="1" ht="15">
      <c r="A39" s="11" t="s">
        <v>38</v>
      </c>
      <c r="B39" s="11" t="s">
        <v>39</v>
      </c>
      <c r="D39" s="21">
        <v>200.1</v>
      </c>
      <c r="E39" s="21"/>
      <c r="F39" s="22">
        <v>6694.09</v>
      </c>
      <c r="G39" s="14">
        <f t="shared" si="5"/>
        <v>1339487.41</v>
      </c>
      <c r="H39" s="15">
        <f t="shared" si="2"/>
        <v>111623.95</v>
      </c>
      <c r="I39" s="16">
        <f t="shared" si="3"/>
        <v>-1116.24</v>
      </c>
      <c r="J39" s="16">
        <v>0</v>
      </c>
      <c r="K39" s="16">
        <f t="shared" si="4"/>
        <v>-3348.72</v>
      </c>
      <c r="L39" s="16"/>
      <c r="M39" s="11">
        <f t="shared" si="1"/>
        <v>107158.98999999999</v>
      </c>
    </row>
    <row r="40" spans="1:13" s="7" customFormat="1" ht="15">
      <c r="A40" s="11" t="s">
        <v>40</v>
      </c>
      <c r="B40" s="11" t="s">
        <v>41</v>
      </c>
      <c r="D40" s="21">
        <v>160</v>
      </c>
      <c r="E40" s="21"/>
      <c r="F40" s="22">
        <v>6348.74</v>
      </c>
      <c r="G40" s="14">
        <f t="shared" si="5"/>
        <v>1015798.4</v>
      </c>
      <c r="H40" s="15">
        <f t="shared" si="2"/>
        <v>84649.87</v>
      </c>
      <c r="I40" s="16">
        <f t="shared" si="3"/>
        <v>-846.5</v>
      </c>
      <c r="J40" s="16">
        <v>0</v>
      </c>
      <c r="K40" s="16">
        <f t="shared" si="4"/>
        <v>-2539.5</v>
      </c>
      <c r="L40" s="16"/>
      <c r="M40" s="11">
        <f t="shared" si="1"/>
        <v>81263.87</v>
      </c>
    </row>
    <row r="41" spans="1:13" s="7" customFormat="1" ht="15">
      <c r="A41" s="30" t="s">
        <v>40</v>
      </c>
      <c r="B41" s="30" t="s">
        <v>54</v>
      </c>
      <c r="D41" s="21">
        <v>162</v>
      </c>
      <c r="E41" s="21"/>
      <c r="F41" s="22">
        <v>6348.74</v>
      </c>
      <c r="G41" s="14">
        <f t="shared" si="5"/>
        <v>1028495.88</v>
      </c>
      <c r="H41" s="15">
        <f t="shared" si="2"/>
        <v>85707.99</v>
      </c>
      <c r="I41" s="16">
        <f>ROUND(G41*-0.01/12,2)</f>
        <v>-857.08</v>
      </c>
      <c r="J41" s="16">
        <v>0</v>
      </c>
      <c r="K41" s="16">
        <f>ROUND(G41*-0.03/12,2)</f>
        <v>-2571.24</v>
      </c>
      <c r="L41" s="16"/>
      <c r="M41" s="11">
        <f t="shared" si="1"/>
        <v>82279.67</v>
      </c>
    </row>
    <row r="42" spans="1:13" s="7" customFormat="1" ht="15">
      <c r="A42" s="11" t="s">
        <v>42</v>
      </c>
      <c r="B42" s="11" t="s">
        <v>43</v>
      </c>
      <c r="D42" s="21">
        <f>305.6</f>
        <v>305.6</v>
      </c>
      <c r="E42" s="21"/>
      <c r="F42" s="22">
        <v>6136.63</v>
      </c>
      <c r="G42" s="14">
        <f t="shared" si="5"/>
        <v>1875354.13</v>
      </c>
      <c r="H42" s="15">
        <f t="shared" si="2"/>
        <v>156279.51</v>
      </c>
      <c r="I42" s="16">
        <f t="shared" si="3"/>
        <v>-1562.8</v>
      </c>
      <c r="J42" s="16">
        <v>0</v>
      </c>
      <c r="K42" s="16">
        <f t="shared" si="4"/>
        <v>-4688.39</v>
      </c>
      <c r="L42" s="16">
        <v>-40816.66</v>
      </c>
      <c r="M42" s="11">
        <f t="shared" si="1"/>
        <v>109211.66</v>
      </c>
    </row>
    <row r="43" spans="1:13" s="7" customFormat="1" ht="15">
      <c r="A43" s="11" t="s">
        <v>42</v>
      </c>
      <c r="B43" s="11" t="s">
        <v>44</v>
      </c>
      <c r="D43" s="21">
        <v>166.5</v>
      </c>
      <c r="E43" s="32">
        <v>6136.63</v>
      </c>
      <c r="F43" s="18">
        <v>5913.93</v>
      </c>
      <c r="G43" s="14">
        <f>ROUND((D43*F43)+(2.4*E43),2)</f>
        <v>999397.26</v>
      </c>
      <c r="H43" s="15">
        <f t="shared" si="2"/>
        <v>83283.11</v>
      </c>
      <c r="I43" s="16">
        <f t="shared" si="3"/>
        <v>-832.83</v>
      </c>
      <c r="J43" s="16">
        <v>0</v>
      </c>
      <c r="K43" s="16">
        <f t="shared" si="4"/>
        <v>-2498.49</v>
      </c>
      <c r="L43" s="16"/>
      <c r="M43" s="11">
        <f t="shared" si="1"/>
        <v>79951.79</v>
      </c>
    </row>
    <row r="44" spans="1:13" s="7" customFormat="1" ht="15">
      <c r="A44" s="11" t="s">
        <v>42</v>
      </c>
      <c r="B44" s="11" t="s">
        <v>45</v>
      </c>
      <c r="D44" s="21">
        <v>400</v>
      </c>
      <c r="E44" s="21"/>
      <c r="F44" s="18">
        <v>5913.93</v>
      </c>
      <c r="G44" s="14">
        <f>ROUND(D44*F44,2)</f>
        <v>2365572</v>
      </c>
      <c r="H44" s="15">
        <f t="shared" si="2"/>
        <v>197131</v>
      </c>
      <c r="I44" s="16">
        <f t="shared" si="3"/>
        <v>-1971.31</v>
      </c>
      <c r="J44" s="16">
        <v>0</v>
      </c>
      <c r="K44" s="16">
        <f t="shared" si="4"/>
        <v>-5913.93</v>
      </c>
      <c r="L44" s="16"/>
      <c r="M44" s="11">
        <f t="shared" si="1"/>
        <v>189245.76</v>
      </c>
    </row>
    <row r="45" spans="1:13" s="7" customFormat="1" ht="15">
      <c r="A45" s="11" t="s">
        <v>46</v>
      </c>
      <c r="B45" s="11" t="s">
        <v>47</v>
      </c>
      <c r="D45" s="25">
        <v>508.2</v>
      </c>
      <c r="E45" s="10"/>
      <c r="F45" s="22">
        <v>6136.63</v>
      </c>
      <c r="G45" s="14">
        <f>ROUND(D45*F45,2)</f>
        <v>3118635.37</v>
      </c>
      <c r="H45" s="15">
        <f t="shared" si="2"/>
        <v>259886.28</v>
      </c>
      <c r="I45" s="16">
        <f t="shared" si="3"/>
        <v>-2598.86</v>
      </c>
      <c r="J45" s="16">
        <v>0</v>
      </c>
      <c r="K45" s="16">
        <f t="shared" si="4"/>
        <v>-7796.59</v>
      </c>
      <c r="L45" s="16">
        <v>-31590.63</v>
      </c>
      <c r="M45" s="11">
        <f t="shared" si="1"/>
        <v>217900.2</v>
      </c>
    </row>
    <row r="46" spans="1:13" s="7" customFormat="1" ht="15">
      <c r="A46" s="30" t="s">
        <v>55</v>
      </c>
      <c r="B46" s="30" t="s">
        <v>56</v>
      </c>
      <c r="D46" s="25">
        <v>155</v>
      </c>
      <c r="E46" s="10"/>
      <c r="F46" s="22">
        <v>6389.72</v>
      </c>
      <c r="G46" s="14">
        <f>ROUND(D46*F46,2)</f>
        <v>990406.6</v>
      </c>
      <c r="H46" s="15">
        <f t="shared" si="2"/>
        <v>82533.88</v>
      </c>
      <c r="I46" s="16">
        <f t="shared" si="3"/>
        <v>-825.34</v>
      </c>
      <c r="J46" s="16">
        <v>0</v>
      </c>
      <c r="K46" s="16">
        <f t="shared" si="4"/>
        <v>-2476.02</v>
      </c>
      <c r="L46" s="16"/>
      <c r="M46" s="11">
        <f t="shared" si="1"/>
        <v>79232.52</v>
      </c>
    </row>
    <row r="47" s="7" customFormat="1" ht="15">
      <c r="D47" s="26"/>
    </row>
    <row r="48" spans="4:13" ht="15">
      <c r="D48" s="27">
        <f>SUM(D25:D47)</f>
        <v>9294.100000000002</v>
      </c>
      <c r="G48">
        <f>SUM(G25:G47)</f>
        <v>58466386.67999999</v>
      </c>
      <c r="H48">
        <f>SUM(H25:H47)</f>
        <v>4872198.9</v>
      </c>
      <c r="I48">
        <f>SUM(I25:I47)</f>
        <v>-48721.979999999996</v>
      </c>
      <c r="K48">
        <f>SUM(K25:K47)</f>
        <v>-146165.99000000002</v>
      </c>
      <c r="L48">
        <f>SUM(L25:L47)</f>
        <v>-387651.27</v>
      </c>
      <c r="M48" s="7">
        <f>SUM(M25:M47)</f>
        <v>4289659.66</v>
      </c>
    </row>
    <row r="49" ht="16.5" customHeight="1"/>
    <row r="51" spans="1:13" ht="75">
      <c r="A51" s="5" t="s">
        <v>60</v>
      </c>
      <c r="B51" s="5"/>
      <c r="C51" s="5"/>
      <c r="D51" s="6" t="s">
        <v>13</v>
      </c>
      <c r="E51" s="6" t="s">
        <v>14</v>
      </c>
      <c r="F51" s="6" t="s">
        <v>15</v>
      </c>
      <c r="G51" s="6" t="s">
        <v>16</v>
      </c>
      <c r="H51" s="6" t="s">
        <v>17</v>
      </c>
      <c r="I51" s="6" t="s">
        <v>18</v>
      </c>
      <c r="J51" s="6" t="s">
        <v>19</v>
      </c>
      <c r="K51" s="6" t="s">
        <v>20</v>
      </c>
      <c r="L51" s="33" t="s">
        <v>57</v>
      </c>
      <c r="M51" s="6" t="s">
        <v>21</v>
      </c>
    </row>
    <row r="52" spans="1:13" ht="15">
      <c r="A52" s="7"/>
      <c r="B52" s="7"/>
      <c r="C52" s="7"/>
      <c r="D52" s="8"/>
      <c r="E52" s="8"/>
      <c r="F52" s="9"/>
      <c r="G52" s="9"/>
      <c r="H52" s="9"/>
      <c r="I52" s="9"/>
      <c r="J52" s="9"/>
      <c r="K52" s="9"/>
      <c r="L52" s="9"/>
      <c r="M52" s="10"/>
    </row>
    <row r="53" spans="1:13" ht="15">
      <c r="A53" s="11" t="s">
        <v>22</v>
      </c>
      <c r="B53" s="11" t="s">
        <v>23</v>
      </c>
      <c r="C53" s="7"/>
      <c r="D53" s="12">
        <v>1997.8</v>
      </c>
      <c r="E53" s="12"/>
      <c r="F53" s="13">
        <v>6319.08</v>
      </c>
      <c r="G53" s="14">
        <f aca="true" t="shared" si="6" ref="G53:G60">ROUND(D53*F53,2)</f>
        <v>12624258.02</v>
      </c>
      <c r="H53" s="15">
        <f>ROUND(G53/12,2)</f>
        <v>1052021.5</v>
      </c>
      <c r="I53" s="16">
        <f>ROUND(G53*-0.01/12,2)</f>
        <v>-10520.22</v>
      </c>
      <c r="J53" s="16">
        <v>0</v>
      </c>
      <c r="K53" s="16">
        <f>ROUND(G53*-0.03/12,2)</f>
        <v>-31560.65</v>
      </c>
      <c r="L53" s="16">
        <v>-195252.72</v>
      </c>
      <c r="M53" s="11">
        <f>H53+I53+J53+K53+L53</f>
        <v>814687.91</v>
      </c>
    </row>
    <row r="54" spans="1:13" ht="15">
      <c r="A54" s="30" t="s">
        <v>51</v>
      </c>
      <c r="B54" s="30" t="s">
        <v>59</v>
      </c>
      <c r="C54" s="7"/>
      <c r="D54" s="12">
        <v>505.3</v>
      </c>
      <c r="E54" s="12"/>
      <c r="F54" s="13">
        <v>6902.32</v>
      </c>
      <c r="G54" s="14">
        <f t="shared" si="6"/>
        <v>3487742.3</v>
      </c>
      <c r="H54" s="15">
        <f>ROUND(G54/12,2)</f>
        <v>290645.19</v>
      </c>
      <c r="I54" s="16">
        <f>ROUND(G54*-0.01/12,2)</f>
        <v>-2906.45</v>
      </c>
      <c r="J54" s="16">
        <v>0</v>
      </c>
      <c r="K54" s="16">
        <f>ROUND(G54*-0.03/12,2)</f>
        <v>-8719.36</v>
      </c>
      <c r="L54" s="16">
        <v>-55619.79</v>
      </c>
      <c r="M54" s="11">
        <f aca="true" t="shared" si="7" ref="M54:M74">H54+I54+J54+K54+L54</f>
        <v>223399.59</v>
      </c>
    </row>
    <row r="55" spans="1:13" ht="15">
      <c r="A55" s="11" t="s">
        <v>24</v>
      </c>
      <c r="B55" s="11" t="s">
        <v>25</v>
      </c>
      <c r="C55" s="7"/>
      <c r="D55" s="17">
        <v>588.2</v>
      </c>
      <c r="E55" s="17"/>
      <c r="F55" s="18">
        <v>6211.7</v>
      </c>
      <c r="G55" s="14">
        <f t="shared" si="6"/>
        <v>3653721.94</v>
      </c>
      <c r="H55" s="15">
        <f aca="true" t="shared" si="8" ref="H55:H74">ROUND(G55/12,2)</f>
        <v>304476.83</v>
      </c>
      <c r="I55" s="16">
        <f aca="true" t="shared" si="9" ref="I55:I68">ROUND(G55*-0.01/12,2)</f>
        <v>-3044.77</v>
      </c>
      <c r="J55" s="16">
        <v>0</v>
      </c>
      <c r="K55" s="16">
        <f aca="true" t="shared" si="10" ref="K55:K68">ROUND(G55*-0.03/12,2)</f>
        <v>-9134.3</v>
      </c>
      <c r="L55" s="16">
        <v>-994.17</v>
      </c>
      <c r="M55" s="11">
        <f t="shared" si="7"/>
        <v>291303.59</v>
      </c>
    </row>
    <row r="56" spans="1:13" ht="15">
      <c r="A56" s="11" t="s">
        <v>26</v>
      </c>
      <c r="B56" s="11" t="s">
        <v>27</v>
      </c>
      <c r="C56" s="19"/>
      <c r="D56" s="17">
        <v>240</v>
      </c>
      <c r="E56" s="31"/>
      <c r="F56" s="18">
        <v>6812.47</v>
      </c>
      <c r="G56" s="14">
        <f t="shared" si="6"/>
        <v>1634992.8</v>
      </c>
      <c r="H56" s="15">
        <f t="shared" si="8"/>
        <v>136249.4</v>
      </c>
      <c r="I56" s="16">
        <f t="shared" si="9"/>
        <v>-1362.49</v>
      </c>
      <c r="J56" s="16">
        <v>0</v>
      </c>
      <c r="K56" s="16">
        <f t="shared" si="10"/>
        <v>-4087.48</v>
      </c>
      <c r="L56" s="16"/>
      <c r="M56" s="11">
        <f t="shared" si="7"/>
        <v>130799.43000000001</v>
      </c>
    </row>
    <row r="57" spans="1:13" ht="15">
      <c r="A57" s="11" t="s">
        <v>26</v>
      </c>
      <c r="B57" s="11" t="s">
        <v>28</v>
      </c>
      <c r="C57" s="19"/>
      <c r="D57" s="17">
        <v>1563</v>
      </c>
      <c r="E57" s="17"/>
      <c r="F57" s="18">
        <v>5913.93</v>
      </c>
      <c r="G57" s="14">
        <f t="shared" si="6"/>
        <v>9243472.59</v>
      </c>
      <c r="H57" s="15">
        <f t="shared" si="8"/>
        <v>770289.38</v>
      </c>
      <c r="I57" s="16">
        <f t="shared" si="9"/>
        <v>-7702.89</v>
      </c>
      <c r="J57" s="16">
        <v>0</v>
      </c>
      <c r="K57" s="16">
        <f t="shared" si="10"/>
        <v>-23108.68</v>
      </c>
      <c r="L57" s="16"/>
      <c r="M57" s="11">
        <f t="shared" si="7"/>
        <v>739477.8099999999</v>
      </c>
    </row>
    <row r="58" spans="1:13" ht="15">
      <c r="A58" s="11" t="s">
        <v>26</v>
      </c>
      <c r="B58" s="11" t="s">
        <v>29</v>
      </c>
      <c r="C58" s="20"/>
      <c r="D58" s="17">
        <v>262.3</v>
      </c>
      <c r="E58" s="17"/>
      <c r="F58" s="18">
        <v>6812.47</v>
      </c>
      <c r="G58" s="14">
        <f t="shared" si="6"/>
        <v>1786910.88</v>
      </c>
      <c r="H58" s="15">
        <f t="shared" si="8"/>
        <v>148909.24</v>
      </c>
      <c r="I58" s="16">
        <f t="shared" si="9"/>
        <v>-1489.09</v>
      </c>
      <c r="J58" s="16">
        <v>0</v>
      </c>
      <c r="K58" s="16">
        <f t="shared" si="10"/>
        <v>-4467.28</v>
      </c>
      <c r="L58" s="16"/>
      <c r="M58" s="11">
        <f t="shared" si="7"/>
        <v>142952.87</v>
      </c>
    </row>
    <row r="59" spans="1:13" ht="15">
      <c r="A59" s="11" t="s">
        <v>30</v>
      </c>
      <c r="B59" s="11" t="s">
        <v>31</v>
      </c>
      <c r="C59" s="19"/>
      <c r="D59" s="17">
        <v>204.6</v>
      </c>
      <c r="E59" s="17"/>
      <c r="F59" s="18">
        <v>6741.35</v>
      </c>
      <c r="G59" s="14">
        <f t="shared" si="6"/>
        <v>1379280.21</v>
      </c>
      <c r="H59" s="15">
        <f t="shared" si="8"/>
        <v>114940.02</v>
      </c>
      <c r="I59" s="16">
        <f t="shared" si="9"/>
        <v>-1149.4</v>
      </c>
      <c r="J59" s="16">
        <v>0</v>
      </c>
      <c r="K59" s="16">
        <f t="shared" si="10"/>
        <v>-3448.2</v>
      </c>
      <c r="L59" s="16"/>
      <c r="M59" s="11">
        <f t="shared" si="7"/>
        <v>110342.42000000001</v>
      </c>
    </row>
    <row r="60" spans="1:13" ht="15">
      <c r="A60" s="30" t="s">
        <v>52</v>
      </c>
      <c r="B60" s="30" t="s">
        <v>53</v>
      </c>
      <c r="C60" s="19"/>
      <c r="D60" s="17">
        <v>60.6</v>
      </c>
      <c r="E60" s="17"/>
      <c r="F60" s="18">
        <v>7216.12</v>
      </c>
      <c r="G60" s="14">
        <f t="shared" si="6"/>
        <v>437296.87</v>
      </c>
      <c r="H60" s="15">
        <f t="shared" si="8"/>
        <v>36441.41</v>
      </c>
      <c r="I60" s="16">
        <f t="shared" si="9"/>
        <v>-364.41</v>
      </c>
      <c r="J60" s="16">
        <v>0</v>
      </c>
      <c r="K60" s="16">
        <f t="shared" si="10"/>
        <v>-1093.24</v>
      </c>
      <c r="L60" s="16"/>
      <c r="M60" s="11">
        <f t="shared" si="7"/>
        <v>34983.76</v>
      </c>
    </row>
    <row r="61" spans="1:13" ht="15">
      <c r="A61" s="11" t="s">
        <v>32</v>
      </c>
      <c r="B61" s="40" t="s">
        <v>33</v>
      </c>
      <c r="C61" s="40"/>
      <c r="D61" s="21">
        <v>306.4</v>
      </c>
      <c r="E61" s="21"/>
      <c r="F61" s="22">
        <v>6328.54</v>
      </c>
      <c r="G61" s="14">
        <f>ROUND(D61*F61,2)</f>
        <v>1939064.66</v>
      </c>
      <c r="H61" s="15">
        <f t="shared" si="8"/>
        <v>161588.72</v>
      </c>
      <c r="I61" s="16">
        <f t="shared" si="9"/>
        <v>-1615.89</v>
      </c>
      <c r="J61" s="16">
        <v>0</v>
      </c>
      <c r="K61" s="16">
        <f t="shared" si="10"/>
        <v>-4847.66</v>
      </c>
      <c r="L61" s="16">
        <v>-17750</v>
      </c>
      <c r="M61" s="11">
        <f t="shared" si="7"/>
        <v>137375.16999999998</v>
      </c>
    </row>
    <row r="62" spans="1:13" ht="15">
      <c r="A62" s="11" t="s">
        <v>32</v>
      </c>
      <c r="B62" s="11" t="s">
        <v>34</v>
      </c>
      <c r="C62" s="19"/>
      <c r="D62" s="21">
        <v>225</v>
      </c>
      <c r="E62" s="21"/>
      <c r="F62" s="22">
        <v>6328.54</v>
      </c>
      <c r="G62" s="14">
        <f aca="true" t="shared" si="11" ref="G62:G70">ROUND(D62*F62,2)</f>
        <v>1423921.5</v>
      </c>
      <c r="H62" s="15">
        <f t="shared" si="8"/>
        <v>118660.13</v>
      </c>
      <c r="I62" s="16">
        <f t="shared" si="9"/>
        <v>-1186.6</v>
      </c>
      <c r="J62" s="16">
        <v>0</v>
      </c>
      <c r="K62" s="16">
        <f t="shared" si="10"/>
        <v>-3559.8</v>
      </c>
      <c r="L62" s="16"/>
      <c r="M62" s="11">
        <f t="shared" si="7"/>
        <v>113913.73</v>
      </c>
    </row>
    <row r="63" spans="1:13" ht="15">
      <c r="A63" s="11" t="s">
        <v>32</v>
      </c>
      <c r="B63" s="23" t="s">
        <v>35</v>
      </c>
      <c r="C63" s="7"/>
      <c r="D63" s="24">
        <v>140</v>
      </c>
      <c r="E63" s="24"/>
      <c r="F63" s="22">
        <v>6328.54</v>
      </c>
      <c r="G63" s="14">
        <f t="shared" si="11"/>
        <v>885995.6</v>
      </c>
      <c r="H63" s="15">
        <f t="shared" si="8"/>
        <v>73832.97</v>
      </c>
      <c r="I63" s="16">
        <f t="shared" si="9"/>
        <v>-738.33</v>
      </c>
      <c r="J63" s="16">
        <v>0</v>
      </c>
      <c r="K63" s="16">
        <f t="shared" si="10"/>
        <v>-2214.99</v>
      </c>
      <c r="L63" s="16"/>
      <c r="M63" s="11">
        <f t="shared" si="7"/>
        <v>70879.65</v>
      </c>
    </row>
    <row r="64" spans="1:13" ht="15">
      <c r="A64" s="11" t="s">
        <v>32</v>
      </c>
      <c r="B64" s="11" t="s">
        <v>36</v>
      </c>
      <c r="C64" s="7"/>
      <c r="D64" s="21">
        <v>402.2</v>
      </c>
      <c r="E64" s="21"/>
      <c r="F64" s="22">
        <v>6328.54</v>
      </c>
      <c r="G64" s="14">
        <f t="shared" si="11"/>
        <v>2545338.79</v>
      </c>
      <c r="H64" s="15">
        <f t="shared" si="8"/>
        <v>212111.57</v>
      </c>
      <c r="I64" s="16">
        <f t="shared" si="9"/>
        <v>-2121.12</v>
      </c>
      <c r="J64" s="16">
        <v>0</v>
      </c>
      <c r="K64" s="16">
        <f t="shared" si="10"/>
        <v>-6363.35</v>
      </c>
      <c r="L64" s="16">
        <v>-44127.3</v>
      </c>
      <c r="M64" s="11">
        <f t="shared" si="7"/>
        <v>159499.8</v>
      </c>
    </row>
    <row r="65" spans="1:13" ht="15">
      <c r="A65" s="11" t="s">
        <v>32</v>
      </c>
      <c r="B65" s="11" t="s">
        <v>37</v>
      </c>
      <c r="C65" s="7"/>
      <c r="D65" s="21">
        <v>522</v>
      </c>
      <c r="E65" s="21"/>
      <c r="F65" s="22">
        <v>6328.54</v>
      </c>
      <c r="G65" s="14">
        <f t="shared" si="11"/>
        <v>3303497.88</v>
      </c>
      <c r="H65" s="15">
        <f t="shared" si="8"/>
        <v>275291.49</v>
      </c>
      <c r="I65" s="16">
        <f t="shared" si="9"/>
        <v>-2752.91</v>
      </c>
      <c r="J65" s="16">
        <v>0</v>
      </c>
      <c r="K65" s="16">
        <f t="shared" si="10"/>
        <v>-8258.74</v>
      </c>
      <c r="L65" s="16"/>
      <c r="M65" s="11">
        <f t="shared" si="7"/>
        <v>264279.84</v>
      </c>
    </row>
    <row r="66" spans="1:13" ht="15">
      <c r="A66" s="11" t="s">
        <v>32</v>
      </c>
      <c r="B66" s="30" t="s">
        <v>69</v>
      </c>
      <c r="C66" s="7"/>
      <c r="D66" s="21">
        <v>430</v>
      </c>
      <c r="E66" s="21"/>
      <c r="F66" s="22">
        <v>6328.54</v>
      </c>
      <c r="G66" s="14">
        <f t="shared" si="11"/>
        <v>2721272.2</v>
      </c>
      <c r="H66" s="15">
        <f t="shared" si="8"/>
        <v>226772.68</v>
      </c>
      <c r="I66" s="16">
        <f t="shared" si="9"/>
        <v>-2267.73</v>
      </c>
      <c r="J66" s="16">
        <v>0</v>
      </c>
      <c r="K66" s="16">
        <f t="shared" si="10"/>
        <v>-6803.18</v>
      </c>
      <c r="L66" s="16"/>
      <c r="M66" s="11">
        <f t="shared" si="7"/>
        <v>217701.77</v>
      </c>
    </row>
    <row r="67" spans="1:13" ht="15">
      <c r="A67" s="11" t="s">
        <v>38</v>
      </c>
      <c r="B67" s="11" t="s">
        <v>39</v>
      </c>
      <c r="C67" s="7"/>
      <c r="D67" s="21">
        <v>200.1</v>
      </c>
      <c r="E67" s="21"/>
      <c r="F67" s="22">
        <v>6694.09</v>
      </c>
      <c r="G67" s="14">
        <f t="shared" si="11"/>
        <v>1339487.41</v>
      </c>
      <c r="H67" s="15">
        <f t="shared" si="8"/>
        <v>111623.95</v>
      </c>
      <c r="I67" s="16">
        <f t="shared" si="9"/>
        <v>-1116.24</v>
      </c>
      <c r="J67" s="16">
        <v>0</v>
      </c>
      <c r="K67" s="16">
        <f t="shared" si="10"/>
        <v>-3348.72</v>
      </c>
      <c r="L67" s="16"/>
      <c r="M67" s="11">
        <f t="shared" si="7"/>
        <v>107158.98999999999</v>
      </c>
    </row>
    <row r="68" spans="1:13" ht="15">
      <c r="A68" s="11" t="s">
        <v>40</v>
      </c>
      <c r="B68" s="11" t="s">
        <v>41</v>
      </c>
      <c r="C68" s="7"/>
      <c r="D68" s="21">
        <v>195</v>
      </c>
      <c r="E68" s="21"/>
      <c r="F68" s="22">
        <v>6347.68</v>
      </c>
      <c r="G68" s="14">
        <f t="shared" si="11"/>
        <v>1237797.6</v>
      </c>
      <c r="H68" s="15">
        <f t="shared" si="8"/>
        <v>103149.8</v>
      </c>
      <c r="I68" s="16">
        <f t="shared" si="9"/>
        <v>-1031.5</v>
      </c>
      <c r="J68" s="16">
        <v>0</v>
      </c>
      <c r="K68" s="16">
        <f t="shared" si="10"/>
        <v>-3094.49</v>
      </c>
      <c r="L68" s="16"/>
      <c r="M68" s="11">
        <f t="shared" si="7"/>
        <v>99023.81</v>
      </c>
    </row>
    <row r="69" spans="1:13" ht="15">
      <c r="A69" s="30" t="s">
        <v>40</v>
      </c>
      <c r="B69" s="30" t="s">
        <v>54</v>
      </c>
      <c r="C69" s="7"/>
      <c r="D69" s="21">
        <v>162</v>
      </c>
      <c r="E69" s="21"/>
      <c r="F69" s="22">
        <v>6347.68</v>
      </c>
      <c r="G69" s="14">
        <f t="shared" si="11"/>
        <v>1028324.16</v>
      </c>
      <c r="H69" s="15">
        <f t="shared" si="8"/>
        <v>85693.68</v>
      </c>
      <c r="I69" s="16">
        <f aca="true" t="shared" si="12" ref="I69:I74">ROUND(G69*-0.01/12,2)</f>
        <v>-856.94</v>
      </c>
      <c r="J69" s="16">
        <v>0</v>
      </c>
      <c r="K69" s="16">
        <f aca="true" t="shared" si="13" ref="K69:K74">ROUND(G69*-0.03/12,2)</f>
        <v>-2570.81</v>
      </c>
      <c r="L69" s="16"/>
      <c r="M69" s="11">
        <f t="shared" si="7"/>
        <v>82265.93</v>
      </c>
    </row>
    <row r="70" spans="1:13" ht="15">
      <c r="A70" s="11" t="s">
        <v>42</v>
      </c>
      <c r="B70" s="11" t="s">
        <v>43</v>
      </c>
      <c r="C70" s="7"/>
      <c r="D70" s="21">
        <f>305.6</f>
        <v>305.6</v>
      </c>
      <c r="E70" s="21"/>
      <c r="F70" s="22">
        <v>6136.63</v>
      </c>
      <c r="G70" s="14">
        <f t="shared" si="11"/>
        <v>1875354.13</v>
      </c>
      <c r="H70" s="15">
        <f t="shared" si="8"/>
        <v>156279.51</v>
      </c>
      <c r="I70" s="16">
        <f t="shared" si="12"/>
        <v>-1562.8</v>
      </c>
      <c r="J70" s="16">
        <v>0</v>
      </c>
      <c r="K70" s="16">
        <f t="shared" si="13"/>
        <v>-4688.39</v>
      </c>
      <c r="L70" s="16">
        <v>-40566.66</v>
      </c>
      <c r="M70" s="11">
        <f t="shared" si="7"/>
        <v>109461.66</v>
      </c>
    </row>
    <row r="71" spans="1:13" ht="15">
      <c r="A71" s="11" t="s">
        <v>42</v>
      </c>
      <c r="B71" s="11" t="s">
        <v>44</v>
      </c>
      <c r="C71" s="7"/>
      <c r="D71" s="21">
        <v>166.5</v>
      </c>
      <c r="E71" s="32">
        <v>6136.63</v>
      </c>
      <c r="F71" s="18">
        <v>5913.93</v>
      </c>
      <c r="G71" s="14">
        <f>ROUND((D71*F71)+(2.4*E71),2)</f>
        <v>999397.26</v>
      </c>
      <c r="H71" s="15">
        <f t="shared" si="8"/>
        <v>83283.11</v>
      </c>
      <c r="I71" s="16">
        <f t="shared" si="12"/>
        <v>-832.83</v>
      </c>
      <c r="J71" s="16">
        <v>0</v>
      </c>
      <c r="K71" s="16">
        <f t="shared" si="13"/>
        <v>-2498.49</v>
      </c>
      <c r="L71" s="16"/>
      <c r="M71" s="11">
        <f t="shared" si="7"/>
        <v>79951.79</v>
      </c>
    </row>
    <row r="72" spans="1:13" ht="15">
      <c r="A72" s="11" t="s">
        <v>42</v>
      </c>
      <c r="B72" s="11" t="s">
        <v>45</v>
      </c>
      <c r="C72" s="7"/>
      <c r="D72" s="21">
        <v>400</v>
      </c>
      <c r="E72" s="21"/>
      <c r="F72" s="18">
        <v>5913.93</v>
      </c>
      <c r="G72" s="14">
        <f>ROUND(D72*F72,2)</f>
        <v>2365572</v>
      </c>
      <c r="H72" s="15">
        <f t="shared" si="8"/>
        <v>197131</v>
      </c>
      <c r="I72" s="16">
        <f t="shared" si="12"/>
        <v>-1971.31</v>
      </c>
      <c r="J72" s="16">
        <v>0</v>
      </c>
      <c r="K72" s="16">
        <f t="shared" si="13"/>
        <v>-5913.93</v>
      </c>
      <c r="L72" s="16"/>
      <c r="M72" s="11">
        <f t="shared" si="7"/>
        <v>189245.76</v>
      </c>
    </row>
    <row r="73" spans="1:13" ht="15">
      <c r="A73" s="11" t="s">
        <v>46</v>
      </c>
      <c r="B73" s="11" t="s">
        <v>47</v>
      </c>
      <c r="C73" s="7"/>
      <c r="D73" s="25">
        <v>570.5</v>
      </c>
      <c r="E73" s="10"/>
      <c r="F73" s="22">
        <v>6136.63</v>
      </c>
      <c r="G73" s="14">
        <f>ROUND(D73*F73,2)</f>
        <v>3500947.42</v>
      </c>
      <c r="H73" s="15">
        <f t="shared" si="8"/>
        <v>291745.62</v>
      </c>
      <c r="I73" s="16">
        <f t="shared" si="12"/>
        <v>-2917.46</v>
      </c>
      <c r="J73" s="16">
        <v>0</v>
      </c>
      <c r="K73" s="16">
        <f t="shared" si="13"/>
        <v>-8752.37</v>
      </c>
      <c r="L73" s="16">
        <v>-31340.63</v>
      </c>
      <c r="M73" s="11">
        <f t="shared" si="7"/>
        <v>248735.15999999997</v>
      </c>
    </row>
    <row r="74" spans="1:13" ht="15">
      <c r="A74" s="30" t="s">
        <v>55</v>
      </c>
      <c r="B74" s="30" t="s">
        <v>56</v>
      </c>
      <c r="C74" s="7"/>
      <c r="D74" s="25">
        <v>155</v>
      </c>
      <c r="E74" s="10"/>
      <c r="F74" s="22">
        <v>6389.72</v>
      </c>
      <c r="G74" s="14">
        <f>ROUND(D74*F74,2)</f>
        <v>990406.6</v>
      </c>
      <c r="H74" s="15">
        <f t="shared" si="8"/>
        <v>82533.88</v>
      </c>
      <c r="I74" s="16">
        <f t="shared" si="12"/>
        <v>-825.34</v>
      </c>
      <c r="J74" s="16">
        <v>0</v>
      </c>
      <c r="K74" s="16">
        <f t="shared" si="13"/>
        <v>-2476.02</v>
      </c>
      <c r="L74" s="16"/>
      <c r="M74" s="11">
        <f t="shared" si="7"/>
        <v>79232.52</v>
      </c>
    </row>
    <row r="75" spans="1:13" ht="15">
      <c r="A75" s="7"/>
      <c r="B75" s="7"/>
      <c r="C75" s="7"/>
      <c r="D75" s="26"/>
      <c r="E75" s="7"/>
      <c r="F75" s="7"/>
      <c r="G75" s="7"/>
      <c r="H75" s="7"/>
      <c r="I75" s="7"/>
      <c r="J75" s="7"/>
      <c r="K75" s="7"/>
      <c r="L75" s="7"/>
      <c r="M75" s="7"/>
    </row>
    <row r="76" spans="4:13" ht="15">
      <c r="D76" s="27">
        <f>SUM(D53:D75)</f>
        <v>9602.1</v>
      </c>
      <c r="G76">
        <f>SUM(G53:G75)</f>
        <v>60404052.82</v>
      </c>
      <c r="H76">
        <f>SUM(H53:H75)</f>
        <v>5033671.080000001</v>
      </c>
      <c r="I76">
        <f>SUM(I53:I75)</f>
        <v>-50336.72000000001</v>
      </c>
      <c r="K76">
        <f>SUM(K53:K75)</f>
        <v>-151010.13</v>
      </c>
      <c r="L76">
        <f>SUM(L53:L75)</f>
        <v>-385651.27</v>
      </c>
      <c r="M76" s="7">
        <f>SUM(M53:M75)</f>
        <v>4446672.959999999</v>
      </c>
    </row>
    <row r="80" spans="1:13" ht="75">
      <c r="A80" s="5" t="s">
        <v>61</v>
      </c>
      <c r="B80" s="5"/>
      <c r="C80" s="5"/>
      <c r="D80" s="6" t="s">
        <v>13</v>
      </c>
      <c r="E80" s="6" t="s">
        <v>14</v>
      </c>
      <c r="F80" s="6" t="s">
        <v>15</v>
      </c>
      <c r="G80" s="6" t="s">
        <v>16</v>
      </c>
      <c r="H80" s="6" t="s">
        <v>17</v>
      </c>
      <c r="I80" s="6" t="s">
        <v>18</v>
      </c>
      <c r="J80" s="6" t="s">
        <v>19</v>
      </c>
      <c r="K80" s="6" t="s">
        <v>20</v>
      </c>
      <c r="L80" s="33" t="s">
        <v>57</v>
      </c>
      <c r="M80" s="6" t="s">
        <v>21</v>
      </c>
    </row>
    <row r="81" spans="1:13" ht="15">
      <c r="A81" s="7"/>
      <c r="B81" s="7"/>
      <c r="C81" s="7"/>
      <c r="D81" s="8"/>
      <c r="E81" s="8"/>
      <c r="F81" s="9"/>
      <c r="G81" s="9"/>
      <c r="H81" s="9"/>
      <c r="I81" s="9"/>
      <c r="J81" s="9"/>
      <c r="K81" s="9"/>
      <c r="L81" s="9"/>
      <c r="M81" s="10"/>
    </row>
    <row r="82" spans="1:13" ht="15">
      <c r="A82" s="11" t="s">
        <v>22</v>
      </c>
      <c r="B82" s="11" t="s">
        <v>23</v>
      </c>
      <c r="C82" s="7"/>
      <c r="D82" s="12">
        <v>1997.8</v>
      </c>
      <c r="E82" s="12"/>
      <c r="F82" s="13">
        <v>6319.08</v>
      </c>
      <c r="G82" s="14">
        <f aca="true" t="shared" si="14" ref="G82:G89">ROUND(D82*F82,2)</f>
        <v>12624258.02</v>
      </c>
      <c r="H82" s="15">
        <f>ROUND(G82/12,2)</f>
        <v>1052021.5</v>
      </c>
      <c r="I82" s="16">
        <f>ROUND(G82*-0.01/12,2)</f>
        <v>-10520.22</v>
      </c>
      <c r="J82" s="16">
        <v>0</v>
      </c>
      <c r="K82" s="16">
        <f>ROUND(G82*-0.03/12,2)</f>
        <v>-31560.65</v>
      </c>
      <c r="L82" s="16">
        <v>-195252.72</v>
      </c>
      <c r="M82" s="11">
        <f>H82+I82+J82+K82+L82</f>
        <v>814687.91</v>
      </c>
    </row>
    <row r="83" spans="1:13" ht="15">
      <c r="A83" s="30" t="s">
        <v>51</v>
      </c>
      <c r="B83" s="30" t="s">
        <v>59</v>
      </c>
      <c r="C83" s="7"/>
      <c r="D83" s="12">
        <v>505.3</v>
      </c>
      <c r="E83" s="12"/>
      <c r="F83" s="13">
        <v>6902.32</v>
      </c>
      <c r="G83" s="14">
        <f t="shared" si="14"/>
        <v>3487742.3</v>
      </c>
      <c r="H83" s="15">
        <f>ROUND(G83/12,2)</f>
        <v>290645.19</v>
      </c>
      <c r="I83" s="16">
        <f>ROUND(G83*-0.01/12,2)</f>
        <v>-2906.45</v>
      </c>
      <c r="J83" s="16">
        <v>0</v>
      </c>
      <c r="K83" s="16">
        <f>ROUND(G83*-0.03/12,2)</f>
        <v>-8719.36</v>
      </c>
      <c r="L83" s="16">
        <v>-55619.79</v>
      </c>
      <c r="M83" s="11">
        <f aca="true" t="shared" si="15" ref="M83:M103">H83+I83+J83+K83+L83</f>
        <v>223399.59</v>
      </c>
    </row>
    <row r="84" spans="1:13" ht="15">
      <c r="A84" s="11" t="s">
        <v>24</v>
      </c>
      <c r="B84" s="11" t="s">
        <v>25</v>
      </c>
      <c r="C84" s="7"/>
      <c r="D84" s="17">
        <v>588.2</v>
      </c>
      <c r="E84" s="17"/>
      <c r="F84" s="18">
        <v>6211.7</v>
      </c>
      <c r="G84" s="14">
        <f t="shared" si="14"/>
        <v>3653721.94</v>
      </c>
      <c r="H84" s="15">
        <f aca="true" t="shared" si="16" ref="H84:H103">ROUND(G84/12,2)</f>
        <v>304476.83</v>
      </c>
      <c r="I84" s="16">
        <f aca="true" t="shared" si="17" ref="I84:I103">ROUND(G84*-0.01/12,2)</f>
        <v>-3044.77</v>
      </c>
      <c r="J84" s="16">
        <v>0</v>
      </c>
      <c r="K84" s="16">
        <f aca="true" t="shared" si="18" ref="K84:K103">ROUND(G84*-0.03/12,2)</f>
        <v>-9134.3</v>
      </c>
      <c r="L84" s="16">
        <v>-994.17</v>
      </c>
      <c r="M84" s="11">
        <f t="shared" si="15"/>
        <v>291303.59</v>
      </c>
    </row>
    <row r="85" spans="1:13" ht="15">
      <c r="A85" s="11" t="s">
        <v>26</v>
      </c>
      <c r="B85" s="11" t="s">
        <v>27</v>
      </c>
      <c r="C85" s="19"/>
      <c r="D85" s="17">
        <v>240</v>
      </c>
      <c r="E85" s="31"/>
      <c r="F85" s="18">
        <v>6812.47</v>
      </c>
      <c r="G85" s="14">
        <f t="shared" si="14"/>
        <v>1634992.8</v>
      </c>
      <c r="H85" s="15">
        <f t="shared" si="16"/>
        <v>136249.4</v>
      </c>
      <c r="I85" s="16">
        <f t="shared" si="17"/>
        <v>-1362.49</v>
      </c>
      <c r="J85" s="16">
        <v>0</v>
      </c>
      <c r="K85" s="16">
        <f t="shared" si="18"/>
        <v>-4087.48</v>
      </c>
      <c r="L85" s="16"/>
      <c r="M85" s="11">
        <f t="shared" si="15"/>
        <v>130799.43000000001</v>
      </c>
    </row>
    <row r="86" spans="1:13" ht="15">
      <c r="A86" s="11" t="s">
        <v>26</v>
      </c>
      <c r="B86" s="11" t="s">
        <v>28</v>
      </c>
      <c r="C86" s="19"/>
      <c r="D86" s="17">
        <v>1563</v>
      </c>
      <c r="E86" s="17"/>
      <c r="F86" s="18">
        <v>5913.93</v>
      </c>
      <c r="G86" s="14">
        <f t="shared" si="14"/>
        <v>9243472.59</v>
      </c>
      <c r="H86" s="15">
        <f t="shared" si="16"/>
        <v>770289.38</v>
      </c>
      <c r="I86" s="16">
        <f t="shared" si="17"/>
        <v>-7702.89</v>
      </c>
      <c r="J86" s="16">
        <v>0</v>
      </c>
      <c r="K86" s="16">
        <f t="shared" si="18"/>
        <v>-23108.68</v>
      </c>
      <c r="L86" s="16"/>
      <c r="M86" s="11">
        <f t="shared" si="15"/>
        <v>739477.8099999999</v>
      </c>
    </row>
    <row r="87" spans="1:13" ht="15">
      <c r="A87" s="11" t="s">
        <v>26</v>
      </c>
      <c r="B87" s="11" t="s">
        <v>29</v>
      </c>
      <c r="C87" s="20"/>
      <c r="D87" s="17">
        <v>262.3</v>
      </c>
      <c r="E87" s="17"/>
      <c r="F87" s="18">
        <v>6812.47</v>
      </c>
      <c r="G87" s="14">
        <f t="shared" si="14"/>
        <v>1786910.88</v>
      </c>
      <c r="H87" s="15">
        <f t="shared" si="16"/>
        <v>148909.24</v>
      </c>
      <c r="I87" s="16">
        <f t="shared" si="17"/>
        <v>-1489.09</v>
      </c>
      <c r="J87" s="16">
        <v>0</v>
      </c>
      <c r="K87" s="16">
        <f t="shared" si="18"/>
        <v>-4467.28</v>
      </c>
      <c r="L87" s="16"/>
      <c r="M87" s="11">
        <f t="shared" si="15"/>
        <v>142952.87</v>
      </c>
    </row>
    <row r="88" spans="1:13" ht="15">
      <c r="A88" s="11" t="s">
        <v>30</v>
      </c>
      <c r="B88" s="11" t="s">
        <v>31</v>
      </c>
      <c r="C88" s="19"/>
      <c r="D88" s="17">
        <v>204.6</v>
      </c>
      <c r="E88" s="17"/>
      <c r="F88" s="18">
        <v>6741.35</v>
      </c>
      <c r="G88" s="14">
        <f t="shared" si="14"/>
        <v>1379280.21</v>
      </c>
      <c r="H88" s="15">
        <f t="shared" si="16"/>
        <v>114940.02</v>
      </c>
      <c r="I88" s="16">
        <f t="shared" si="17"/>
        <v>-1149.4</v>
      </c>
      <c r="J88" s="16">
        <v>0</v>
      </c>
      <c r="K88" s="16">
        <f t="shared" si="18"/>
        <v>-3448.2</v>
      </c>
      <c r="L88" s="16"/>
      <c r="M88" s="11">
        <f t="shared" si="15"/>
        <v>110342.42000000001</v>
      </c>
    </row>
    <row r="89" spans="1:13" ht="15">
      <c r="A89" s="30" t="s">
        <v>52</v>
      </c>
      <c r="B89" s="30" t="s">
        <v>53</v>
      </c>
      <c r="C89" s="19"/>
      <c r="D89" s="17">
        <v>60.6</v>
      </c>
      <c r="E89" s="17"/>
      <c r="F89" s="18">
        <v>7216.12</v>
      </c>
      <c r="G89" s="14">
        <f t="shared" si="14"/>
        <v>437296.87</v>
      </c>
      <c r="H89" s="15">
        <f t="shared" si="16"/>
        <v>36441.41</v>
      </c>
      <c r="I89" s="16">
        <f t="shared" si="17"/>
        <v>-364.41</v>
      </c>
      <c r="J89" s="16">
        <v>0</v>
      </c>
      <c r="K89" s="16">
        <f t="shared" si="18"/>
        <v>-1093.24</v>
      </c>
      <c r="L89" s="16"/>
      <c r="M89" s="11">
        <f t="shared" si="15"/>
        <v>34983.76</v>
      </c>
    </row>
    <row r="90" spans="1:13" ht="15">
      <c r="A90" s="11" t="s">
        <v>32</v>
      </c>
      <c r="B90" s="40" t="s">
        <v>33</v>
      </c>
      <c r="C90" s="40"/>
      <c r="D90" s="21">
        <v>306.4</v>
      </c>
      <c r="E90" s="21"/>
      <c r="F90" s="22">
        <v>6328.54</v>
      </c>
      <c r="G90" s="14">
        <f>ROUND(D90*F90,2)</f>
        <v>1939064.66</v>
      </c>
      <c r="H90" s="15">
        <f t="shared" si="16"/>
        <v>161588.72</v>
      </c>
      <c r="I90" s="16">
        <f t="shared" si="17"/>
        <v>-1615.89</v>
      </c>
      <c r="J90" s="16">
        <v>0</v>
      </c>
      <c r="K90" s="16">
        <f t="shared" si="18"/>
        <v>-4847.66</v>
      </c>
      <c r="L90" s="16">
        <v>-17750</v>
      </c>
      <c r="M90" s="11">
        <f t="shared" si="15"/>
        <v>137375.16999999998</v>
      </c>
    </row>
    <row r="91" spans="1:13" ht="15">
      <c r="A91" s="11" t="s">
        <v>32</v>
      </c>
      <c r="B91" s="11" t="s">
        <v>34</v>
      </c>
      <c r="C91" s="19"/>
      <c r="D91" s="21">
        <v>225</v>
      </c>
      <c r="E91" s="21"/>
      <c r="F91" s="22">
        <v>6328.54</v>
      </c>
      <c r="G91" s="14">
        <f aca="true" t="shared" si="19" ref="G91:G99">ROUND(D91*F91,2)</f>
        <v>1423921.5</v>
      </c>
      <c r="H91" s="15">
        <f t="shared" si="16"/>
        <v>118660.13</v>
      </c>
      <c r="I91" s="16">
        <f t="shared" si="17"/>
        <v>-1186.6</v>
      </c>
      <c r="J91" s="16">
        <v>0</v>
      </c>
      <c r="K91" s="16">
        <f t="shared" si="18"/>
        <v>-3559.8</v>
      </c>
      <c r="L91" s="16"/>
      <c r="M91" s="11">
        <f t="shared" si="15"/>
        <v>113913.73</v>
      </c>
    </row>
    <row r="92" spans="1:13" ht="15">
      <c r="A92" s="11" t="s">
        <v>32</v>
      </c>
      <c r="B92" s="23" t="s">
        <v>35</v>
      </c>
      <c r="C92" s="7"/>
      <c r="D92" s="24">
        <v>140</v>
      </c>
      <c r="E92" s="24"/>
      <c r="F92" s="22">
        <v>6328.54</v>
      </c>
      <c r="G92" s="14">
        <f t="shared" si="19"/>
        <v>885995.6</v>
      </c>
      <c r="H92" s="15">
        <f t="shared" si="16"/>
        <v>73832.97</v>
      </c>
      <c r="I92" s="16">
        <f t="shared" si="17"/>
        <v>-738.33</v>
      </c>
      <c r="J92" s="16">
        <v>0</v>
      </c>
      <c r="K92" s="16">
        <f t="shared" si="18"/>
        <v>-2214.99</v>
      </c>
      <c r="L92" s="16"/>
      <c r="M92" s="11">
        <f t="shared" si="15"/>
        <v>70879.65</v>
      </c>
    </row>
    <row r="93" spans="1:13" ht="15">
      <c r="A93" s="11" t="s">
        <v>32</v>
      </c>
      <c r="B93" s="11" t="s">
        <v>36</v>
      </c>
      <c r="C93" s="7"/>
      <c r="D93" s="21">
        <v>402.2</v>
      </c>
      <c r="E93" s="21"/>
      <c r="F93" s="22">
        <v>6328.54</v>
      </c>
      <c r="G93" s="14">
        <f t="shared" si="19"/>
        <v>2545338.79</v>
      </c>
      <c r="H93" s="15">
        <f t="shared" si="16"/>
        <v>212111.57</v>
      </c>
      <c r="I93" s="16">
        <f t="shared" si="17"/>
        <v>-2121.12</v>
      </c>
      <c r="J93" s="16">
        <v>0</v>
      </c>
      <c r="K93" s="16">
        <f t="shared" si="18"/>
        <v>-6363.35</v>
      </c>
      <c r="L93" s="16">
        <v>-44127.3</v>
      </c>
      <c r="M93" s="11">
        <f t="shared" si="15"/>
        <v>159499.8</v>
      </c>
    </row>
    <row r="94" spans="1:13" ht="15">
      <c r="A94" s="11" t="s">
        <v>32</v>
      </c>
      <c r="B94" s="11" t="s">
        <v>37</v>
      </c>
      <c r="C94" s="7"/>
      <c r="D94" s="21">
        <v>522</v>
      </c>
      <c r="E94" s="21"/>
      <c r="F94" s="22">
        <v>6328.54</v>
      </c>
      <c r="G94" s="14">
        <f t="shared" si="19"/>
        <v>3303497.88</v>
      </c>
      <c r="H94" s="15">
        <f t="shared" si="16"/>
        <v>275291.49</v>
      </c>
      <c r="I94" s="16">
        <f t="shared" si="17"/>
        <v>-2752.91</v>
      </c>
      <c r="J94" s="16">
        <v>0</v>
      </c>
      <c r="K94" s="16">
        <f t="shared" si="18"/>
        <v>-8258.74</v>
      </c>
      <c r="L94" s="16"/>
      <c r="M94" s="11">
        <f t="shared" si="15"/>
        <v>264279.84</v>
      </c>
    </row>
    <row r="95" spans="1:13" ht="15">
      <c r="A95" s="11" t="s">
        <v>32</v>
      </c>
      <c r="B95" s="30" t="s">
        <v>69</v>
      </c>
      <c r="C95" s="7"/>
      <c r="D95" s="21">
        <v>430</v>
      </c>
      <c r="E95" s="21"/>
      <c r="F95" s="22">
        <v>6328.54</v>
      </c>
      <c r="G95" s="14">
        <f t="shared" si="19"/>
        <v>2721272.2</v>
      </c>
      <c r="H95" s="15">
        <f t="shared" si="16"/>
        <v>226772.68</v>
      </c>
      <c r="I95" s="16">
        <f t="shared" si="17"/>
        <v>-2267.73</v>
      </c>
      <c r="J95" s="16">
        <v>0</v>
      </c>
      <c r="K95" s="16">
        <f t="shared" si="18"/>
        <v>-6803.18</v>
      </c>
      <c r="L95" s="16"/>
      <c r="M95" s="11">
        <f t="shared" si="15"/>
        <v>217701.77</v>
      </c>
    </row>
    <row r="96" spans="1:13" ht="15">
      <c r="A96" s="11" t="s">
        <v>38</v>
      </c>
      <c r="B96" s="11" t="s">
        <v>39</v>
      </c>
      <c r="C96" s="7"/>
      <c r="D96" s="21">
        <v>200.1</v>
      </c>
      <c r="E96" s="21"/>
      <c r="F96" s="22">
        <v>6694.09</v>
      </c>
      <c r="G96" s="14">
        <f t="shared" si="19"/>
        <v>1339487.41</v>
      </c>
      <c r="H96" s="15">
        <f t="shared" si="16"/>
        <v>111623.95</v>
      </c>
      <c r="I96" s="16">
        <f t="shared" si="17"/>
        <v>-1116.24</v>
      </c>
      <c r="J96" s="16">
        <v>0</v>
      </c>
      <c r="K96" s="16">
        <f t="shared" si="18"/>
        <v>-3348.72</v>
      </c>
      <c r="L96" s="16"/>
      <c r="M96" s="11">
        <f t="shared" si="15"/>
        <v>107158.98999999999</v>
      </c>
    </row>
    <row r="97" spans="1:13" ht="15">
      <c r="A97" s="11" t="s">
        <v>40</v>
      </c>
      <c r="B97" s="11" t="s">
        <v>41</v>
      </c>
      <c r="C97" s="7"/>
      <c r="D97" s="21">
        <v>195</v>
      </c>
      <c r="E97" s="21"/>
      <c r="F97" s="22">
        <v>6347.68</v>
      </c>
      <c r="G97" s="14">
        <f t="shared" si="19"/>
        <v>1237797.6</v>
      </c>
      <c r="H97" s="15">
        <f t="shared" si="16"/>
        <v>103149.8</v>
      </c>
      <c r="I97" s="16">
        <f t="shared" si="17"/>
        <v>-1031.5</v>
      </c>
      <c r="J97" s="16">
        <v>0</v>
      </c>
      <c r="K97" s="16">
        <f t="shared" si="18"/>
        <v>-3094.49</v>
      </c>
      <c r="L97" s="16"/>
      <c r="M97" s="11">
        <f t="shared" si="15"/>
        <v>99023.81</v>
      </c>
    </row>
    <row r="98" spans="1:13" ht="15">
      <c r="A98" s="30" t="s">
        <v>40</v>
      </c>
      <c r="B98" s="30" t="s">
        <v>54</v>
      </c>
      <c r="C98" s="7"/>
      <c r="D98" s="21">
        <v>162</v>
      </c>
      <c r="E98" s="21"/>
      <c r="F98" s="22">
        <v>6347.68</v>
      </c>
      <c r="G98" s="14">
        <f t="shared" si="19"/>
        <v>1028324.16</v>
      </c>
      <c r="H98" s="15">
        <f t="shared" si="16"/>
        <v>85693.68</v>
      </c>
      <c r="I98" s="16">
        <f t="shared" si="17"/>
        <v>-856.94</v>
      </c>
      <c r="J98" s="16">
        <v>0</v>
      </c>
      <c r="K98" s="16">
        <f t="shared" si="18"/>
        <v>-2570.81</v>
      </c>
      <c r="L98" s="16"/>
      <c r="M98" s="11">
        <f t="shared" si="15"/>
        <v>82265.93</v>
      </c>
    </row>
    <row r="99" spans="1:13" ht="15">
      <c r="A99" s="11" t="s">
        <v>42</v>
      </c>
      <c r="B99" s="11" t="s">
        <v>43</v>
      </c>
      <c r="C99" s="7"/>
      <c r="D99" s="21">
        <f>305.6</f>
        <v>305.6</v>
      </c>
      <c r="E99" s="21"/>
      <c r="F99" s="22">
        <v>6136.63</v>
      </c>
      <c r="G99" s="14">
        <f t="shared" si="19"/>
        <v>1875354.13</v>
      </c>
      <c r="H99" s="15">
        <f t="shared" si="16"/>
        <v>156279.51</v>
      </c>
      <c r="I99" s="16">
        <f t="shared" si="17"/>
        <v>-1562.8</v>
      </c>
      <c r="J99" s="16">
        <v>0</v>
      </c>
      <c r="K99" s="16">
        <f t="shared" si="18"/>
        <v>-4688.39</v>
      </c>
      <c r="L99" s="16">
        <v>-40566.66</v>
      </c>
      <c r="M99" s="11">
        <f t="shared" si="15"/>
        <v>109461.66</v>
      </c>
    </row>
    <row r="100" spans="1:13" ht="15">
      <c r="A100" s="11" t="s">
        <v>42</v>
      </c>
      <c r="B100" s="11" t="s">
        <v>44</v>
      </c>
      <c r="C100" s="7"/>
      <c r="D100" s="21">
        <v>166.5</v>
      </c>
      <c r="E100" s="32">
        <v>6136.63</v>
      </c>
      <c r="F100" s="18">
        <v>5913.93</v>
      </c>
      <c r="G100" s="14">
        <f>ROUND((D100*F100)+(2.4*E100),2)</f>
        <v>999397.26</v>
      </c>
      <c r="H100" s="15">
        <f t="shared" si="16"/>
        <v>83283.11</v>
      </c>
      <c r="I100" s="16">
        <f t="shared" si="17"/>
        <v>-832.83</v>
      </c>
      <c r="J100" s="16">
        <v>0</v>
      </c>
      <c r="K100" s="16">
        <f t="shared" si="18"/>
        <v>-2498.49</v>
      </c>
      <c r="L100" s="16"/>
      <c r="M100" s="11">
        <f t="shared" si="15"/>
        <v>79951.79</v>
      </c>
    </row>
    <row r="101" spans="1:13" ht="15">
      <c r="A101" s="11" t="s">
        <v>42</v>
      </c>
      <c r="B101" s="11" t="s">
        <v>45</v>
      </c>
      <c r="C101" s="7"/>
      <c r="D101" s="21">
        <v>400</v>
      </c>
      <c r="E101" s="21"/>
      <c r="F101" s="18">
        <v>5913.93</v>
      </c>
      <c r="G101" s="14">
        <f>ROUND(D101*F101,2)</f>
        <v>2365572</v>
      </c>
      <c r="H101" s="15">
        <f t="shared" si="16"/>
        <v>197131</v>
      </c>
      <c r="I101" s="16">
        <f t="shared" si="17"/>
        <v>-1971.31</v>
      </c>
      <c r="J101" s="16">
        <v>0</v>
      </c>
      <c r="K101" s="16">
        <f t="shared" si="18"/>
        <v>-5913.93</v>
      </c>
      <c r="L101" s="16"/>
      <c r="M101" s="11">
        <f t="shared" si="15"/>
        <v>189245.76</v>
      </c>
    </row>
    <row r="102" spans="1:13" ht="15">
      <c r="A102" s="11" t="s">
        <v>46</v>
      </c>
      <c r="B102" s="11" t="s">
        <v>47</v>
      </c>
      <c r="C102" s="7"/>
      <c r="D102" s="25">
        <v>570.5</v>
      </c>
      <c r="E102" s="10"/>
      <c r="F102" s="22">
        <v>6136.63</v>
      </c>
      <c r="G102" s="14">
        <f>ROUND(D102*F102,2)</f>
        <v>3500947.42</v>
      </c>
      <c r="H102" s="15">
        <f t="shared" si="16"/>
        <v>291745.62</v>
      </c>
      <c r="I102" s="16">
        <f t="shared" si="17"/>
        <v>-2917.46</v>
      </c>
      <c r="J102" s="16">
        <v>0</v>
      </c>
      <c r="K102" s="16">
        <f t="shared" si="18"/>
        <v>-8752.37</v>
      </c>
      <c r="L102" s="16">
        <v>-31340.63</v>
      </c>
      <c r="M102" s="11">
        <f t="shared" si="15"/>
        <v>248735.15999999997</v>
      </c>
    </row>
    <row r="103" spans="1:13" ht="15">
      <c r="A103" s="30" t="s">
        <v>55</v>
      </c>
      <c r="B103" s="30" t="s">
        <v>56</v>
      </c>
      <c r="C103" s="7"/>
      <c r="D103" s="25">
        <v>155</v>
      </c>
      <c r="E103" s="10"/>
      <c r="F103" s="22">
        <v>6389.72</v>
      </c>
      <c r="G103" s="14">
        <f>ROUND(D103*F103,2)</f>
        <v>990406.6</v>
      </c>
      <c r="H103" s="15">
        <f t="shared" si="16"/>
        <v>82533.88</v>
      </c>
      <c r="I103" s="16">
        <f t="shared" si="17"/>
        <v>-825.34</v>
      </c>
      <c r="J103" s="16">
        <v>0</v>
      </c>
      <c r="K103" s="16">
        <f t="shared" si="18"/>
        <v>-2476.02</v>
      </c>
      <c r="L103" s="16"/>
      <c r="M103" s="11">
        <f t="shared" si="15"/>
        <v>79232.52</v>
      </c>
    </row>
    <row r="104" spans="1:13" ht="15">
      <c r="A104" s="7"/>
      <c r="B104" s="7"/>
      <c r="C104" s="7"/>
      <c r="D104" s="26"/>
      <c r="E104" s="7"/>
      <c r="F104" s="7"/>
      <c r="G104" s="7"/>
      <c r="H104" s="7"/>
      <c r="I104" s="7"/>
      <c r="J104" s="7"/>
      <c r="K104" s="7"/>
      <c r="L104" s="7"/>
      <c r="M104" s="7"/>
    </row>
    <row r="105" spans="4:13" ht="15">
      <c r="D105" s="27">
        <f>SUM(D82:D104)</f>
        <v>9602.1</v>
      </c>
      <c r="G105">
        <f>SUM(G82:G104)</f>
        <v>60404052.82</v>
      </c>
      <c r="H105">
        <f>SUM(H82:H104)</f>
        <v>5033671.080000001</v>
      </c>
      <c r="I105">
        <f>SUM(I82:I104)</f>
        <v>-50336.72000000001</v>
      </c>
      <c r="K105">
        <f>SUM(K82:K104)</f>
        <v>-151010.13</v>
      </c>
      <c r="L105">
        <f>SUM(L82:L104)</f>
        <v>-385651.27</v>
      </c>
      <c r="M105" s="7">
        <f>SUM(M82:M104)</f>
        <v>4446672.959999999</v>
      </c>
    </row>
    <row r="109" spans="1:13" ht="75">
      <c r="A109" s="5" t="s">
        <v>62</v>
      </c>
      <c r="B109" s="5"/>
      <c r="C109" s="5"/>
      <c r="D109" s="6" t="s">
        <v>13</v>
      </c>
      <c r="E109" s="6" t="s">
        <v>14</v>
      </c>
      <c r="F109" s="6" t="s">
        <v>15</v>
      </c>
      <c r="G109" s="6" t="s">
        <v>16</v>
      </c>
      <c r="H109" s="6" t="s">
        <v>17</v>
      </c>
      <c r="I109" s="6" t="s">
        <v>18</v>
      </c>
      <c r="J109" s="6" t="s">
        <v>19</v>
      </c>
      <c r="K109" s="6" t="s">
        <v>20</v>
      </c>
      <c r="L109" s="33" t="s">
        <v>57</v>
      </c>
      <c r="M109" s="6" t="s">
        <v>21</v>
      </c>
    </row>
    <row r="110" spans="1:13" ht="15">
      <c r="A110" s="7"/>
      <c r="B110" s="7"/>
      <c r="C110" s="7"/>
      <c r="D110" s="8"/>
      <c r="E110" s="8"/>
      <c r="F110" s="9"/>
      <c r="G110" s="9"/>
      <c r="H110" s="9"/>
      <c r="I110" s="9"/>
      <c r="J110" s="9"/>
      <c r="K110" s="9"/>
      <c r="L110" s="9"/>
      <c r="M110" s="10"/>
    </row>
    <row r="111" spans="1:13" ht="15">
      <c r="A111" s="11" t="s">
        <v>22</v>
      </c>
      <c r="B111" s="11" t="s">
        <v>23</v>
      </c>
      <c r="C111" s="7"/>
      <c r="D111" s="12">
        <v>1997.8</v>
      </c>
      <c r="E111" s="12"/>
      <c r="F111" s="13">
        <v>6319.08</v>
      </c>
      <c r="G111" s="14">
        <f aca="true" t="shared" si="20" ref="G111:G118">ROUND(D111*F111,2)</f>
        <v>12624258.02</v>
      </c>
      <c r="H111" s="15">
        <f>ROUND(G111/12,2)</f>
        <v>1052021.5</v>
      </c>
      <c r="I111" s="16">
        <f>ROUND(G111*-0.01/12,2)</f>
        <v>-10520.22</v>
      </c>
      <c r="J111" s="16">
        <v>0</v>
      </c>
      <c r="K111" s="16">
        <f>ROUND(G111*-0.03/12,2)</f>
        <v>-31560.65</v>
      </c>
      <c r="L111" s="16">
        <v>-195209.8</v>
      </c>
      <c r="M111" s="11">
        <f>H111+I111+J111+K111+L111</f>
        <v>814730.8300000001</v>
      </c>
    </row>
    <row r="112" spans="1:13" ht="15">
      <c r="A112" s="30" t="s">
        <v>51</v>
      </c>
      <c r="B112" s="30" t="s">
        <v>59</v>
      </c>
      <c r="C112" s="7"/>
      <c r="D112" s="12">
        <v>505.3</v>
      </c>
      <c r="E112" s="12"/>
      <c r="F112" s="13">
        <v>6902.32</v>
      </c>
      <c r="G112" s="14">
        <f t="shared" si="20"/>
        <v>3487742.3</v>
      </c>
      <c r="H112" s="15">
        <f>ROUND(G112/12,2)</f>
        <v>290645.19</v>
      </c>
      <c r="I112" s="16">
        <f>ROUND(G112*-0.01/12,2)</f>
        <v>-2906.45</v>
      </c>
      <c r="J112" s="16">
        <v>0</v>
      </c>
      <c r="K112" s="16">
        <f>ROUND(G112*-0.03/12,2)</f>
        <v>-8719.36</v>
      </c>
      <c r="L112" s="16">
        <v>-55619.79</v>
      </c>
      <c r="M112" s="11">
        <f aca="true" t="shared" si="21" ref="M112:M132">H112+I112+J112+K112+L112</f>
        <v>223399.59</v>
      </c>
    </row>
    <row r="113" spans="1:13" ht="15">
      <c r="A113" s="11" t="s">
        <v>24</v>
      </c>
      <c r="B113" s="11" t="s">
        <v>25</v>
      </c>
      <c r="C113" s="7"/>
      <c r="D113" s="17">
        <v>588.2</v>
      </c>
      <c r="E113" s="17"/>
      <c r="F113" s="18">
        <v>6211.7</v>
      </c>
      <c r="G113" s="14">
        <f t="shared" si="20"/>
        <v>3653721.94</v>
      </c>
      <c r="H113" s="15">
        <f aca="true" t="shared" si="22" ref="H113:H132">ROUND(G113/12,2)</f>
        <v>304476.83</v>
      </c>
      <c r="I113" s="16">
        <f aca="true" t="shared" si="23" ref="I113:I132">ROUND(G113*-0.01/12,2)</f>
        <v>-3044.77</v>
      </c>
      <c r="J113" s="16">
        <v>0</v>
      </c>
      <c r="K113" s="16">
        <f aca="true" t="shared" si="24" ref="K113:K132">ROUND(G113*-0.03/12,2)</f>
        <v>-9134.3</v>
      </c>
      <c r="L113" s="16">
        <v>-994.17</v>
      </c>
      <c r="M113" s="11">
        <f t="shared" si="21"/>
        <v>291303.59</v>
      </c>
    </row>
    <row r="114" spans="1:13" ht="15">
      <c r="A114" s="11" t="s">
        <v>26</v>
      </c>
      <c r="B114" s="11" t="s">
        <v>27</v>
      </c>
      <c r="C114" s="19"/>
      <c r="D114" s="17">
        <v>240</v>
      </c>
      <c r="E114" s="31"/>
      <c r="F114" s="18">
        <v>6812.47</v>
      </c>
      <c r="G114" s="14">
        <f t="shared" si="20"/>
        <v>1634992.8</v>
      </c>
      <c r="H114" s="15">
        <f t="shared" si="22"/>
        <v>136249.4</v>
      </c>
      <c r="I114" s="16">
        <f t="shared" si="23"/>
        <v>-1362.49</v>
      </c>
      <c r="J114" s="16">
        <v>0</v>
      </c>
      <c r="K114" s="16">
        <f t="shared" si="24"/>
        <v>-4087.48</v>
      </c>
      <c r="L114" s="16"/>
      <c r="M114" s="11">
        <f t="shared" si="21"/>
        <v>130799.43000000001</v>
      </c>
    </row>
    <row r="115" spans="1:13" ht="15">
      <c r="A115" s="11" t="s">
        <v>26</v>
      </c>
      <c r="B115" s="11" t="s">
        <v>28</v>
      </c>
      <c r="C115" s="19"/>
      <c r="D115" s="17">
        <v>1563</v>
      </c>
      <c r="E115" s="17"/>
      <c r="F115" s="18">
        <v>5913.93</v>
      </c>
      <c r="G115" s="14">
        <f t="shared" si="20"/>
        <v>9243472.59</v>
      </c>
      <c r="H115" s="15">
        <f t="shared" si="22"/>
        <v>770289.38</v>
      </c>
      <c r="I115" s="16">
        <f t="shared" si="23"/>
        <v>-7702.89</v>
      </c>
      <c r="J115" s="16">
        <v>0</v>
      </c>
      <c r="K115" s="16">
        <f t="shared" si="24"/>
        <v>-23108.68</v>
      </c>
      <c r="L115" s="16"/>
      <c r="M115" s="11">
        <f t="shared" si="21"/>
        <v>739477.8099999999</v>
      </c>
    </row>
    <row r="116" spans="1:13" ht="15">
      <c r="A116" s="11" t="s">
        <v>26</v>
      </c>
      <c r="B116" s="11" t="s">
        <v>29</v>
      </c>
      <c r="C116" s="20"/>
      <c r="D116" s="17">
        <v>262.3</v>
      </c>
      <c r="E116" s="17"/>
      <c r="F116" s="18">
        <v>6812.47</v>
      </c>
      <c r="G116" s="14">
        <f t="shared" si="20"/>
        <v>1786910.88</v>
      </c>
      <c r="H116" s="15">
        <f t="shared" si="22"/>
        <v>148909.24</v>
      </c>
      <c r="I116" s="16">
        <f t="shared" si="23"/>
        <v>-1489.09</v>
      </c>
      <c r="J116" s="16">
        <v>0</v>
      </c>
      <c r="K116" s="16">
        <f t="shared" si="24"/>
        <v>-4467.28</v>
      </c>
      <c r="L116" s="16"/>
      <c r="M116" s="11">
        <f t="shared" si="21"/>
        <v>142952.87</v>
      </c>
    </row>
    <row r="117" spans="1:13" ht="15">
      <c r="A117" s="11" t="s">
        <v>30</v>
      </c>
      <c r="B117" s="11" t="s">
        <v>31</v>
      </c>
      <c r="C117" s="19"/>
      <c r="D117" s="17">
        <v>204.6</v>
      </c>
      <c r="E117" s="17"/>
      <c r="F117" s="18">
        <v>6741.35</v>
      </c>
      <c r="G117" s="14">
        <f t="shared" si="20"/>
        <v>1379280.21</v>
      </c>
      <c r="H117" s="15">
        <f t="shared" si="22"/>
        <v>114940.02</v>
      </c>
      <c r="I117" s="16">
        <f t="shared" si="23"/>
        <v>-1149.4</v>
      </c>
      <c r="J117" s="16">
        <v>0</v>
      </c>
      <c r="K117" s="16">
        <f t="shared" si="24"/>
        <v>-3448.2</v>
      </c>
      <c r="L117" s="16"/>
      <c r="M117" s="11">
        <f t="shared" si="21"/>
        <v>110342.42000000001</v>
      </c>
    </row>
    <row r="118" spans="1:13" ht="15">
      <c r="A118" s="30" t="s">
        <v>52</v>
      </c>
      <c r="B118" s="30" t="s">
        <v>53</v>
      </c>
      <c r="C118" s="19"/>
      <c r="D118" s="17">
        <v>60.6</v>
      </c>
      <c r="E118" s="17"/>
      <c r="F118" s="18">
        <v>7216.12</v>
      </c>
      <c r="G118" s="14">
        <f t="shared" si="20"/>
        <v>437296.87</v>
      </c>
      <c r="H118" s="15">
        <f t="shared" si="22"/>
        <v>36441.41</v>
      </c>
      <c r="I118" s="16">
        <f t="shared" si="23"/>
        <v>-364.41</v>
      </c>
      <c r="J118" s="16">
        <v>0</v>
      </c>
      <c r="K118" s="16">
        <f t="shared" si="24"/>
        <v>-1093.24</v>
      </c>
      <c r="L118" s="16"/>
      <c r="M118" s="11">
        <f t="shared" si="21"/>
        <v>34983.76</v>
      </c>
    </row>
    <row r="119" spans="1:13" ht="15">
      <c r="A119" s="11" t="s">
        <v>32</v>
      </c>
      <c r="B119" s="40" t="s">
        <v>33</v>
      </c>
      <c r="C119" s="40"/>
      <c r="D119" s="21">
        <v>306.4</v>
      </c>
      <c r="E119" s="21"/>
      <c r="F119" s="22">
        <v>6328.54</v>
      </c>
      <c r="G119" s="14">
        <f>ROUND(D119*F119,2)</f>
        <v>1939064.66</v>
      </c>
      <c r="H119" s="15">
        <f t="shared" si="22"/>
        <v>161588.72</v>
      </c>
      <c r="I119" s="16">
        <f t="shared" si="23"/>
        <v>-1615.89</v>
      </c>
      <c r="J119" s="16">
        <v>0</v>
      </c>
      <c r="K119" s="16">
        <f t="shared" si="24"/>
        <v>-4847.66</v>
      </c>
      <c r="L119" s="16">
        <v>-17750</v>
      </c>
      <c r="M119" s="11">
        <f t="shared" si="21"/>
        <v>137375.16999999998</v>
      </c>
    </row>
    <row r="120" spans="1:13" ht="15">
      <c r="A120" s="11" t="s">
        <v>32</v>
      </c>
      <c r="B120" s="11" t="s">
        <v>34</v>
      </c>
      <c r="C120" s="19"/>
      <c r="D120" s="21">
        <v>225</v>
      </c>
      <c r="E120" s="21"/>
      <c r="F120" s="22">
        <v>6328.54</v>
      </c>
      <c r="G120" s="14">
        <f aca="true" t="shared" si="25" ref="G120:G128">ROUND(D120*F120,2)</f>
        <v>1423921.5</v>
      </c>
      <c r="H120" s="15">
        <f t="shared" si="22"/>
        <v>118660.13</v>
      </c>
      <c r="I120" s="16">
        <f t="shared" si="23"/>
        <v>-1186.6</v>
      </c>
      <c r="J120" s="16">
        <v>0</v>
      </c>
      <c r="K120" s="16">
        <f t="shared" si="24"/>
        <v>-3559.8</v>
      </c>
      <c r="L120" s="16"/>
      <c r="M120" s="11">
        <f t="shared" si="21"/>
        <v>113913.73</v>
      </c>
    </row>
    <row r="121" spans="1:13" ht="15">
      <c r="A121" s="11" t="s">
        <v>32</v>
      </c>
      <c r="B121" s="23" t="s">
        <v>35</v>
      </c>
      <c r="C121" s="7"/>
      <c r="D121" s="24">
        <v>140</v>
      </c>
      <c r="E121" s="24"/>
      <c r="F121" s="22">
        <v>6328.54</v>
      </c>
      <c r="G121" s="14">
        <f t="shared" si="25"/>
        <v>885995.6</v>
      </c>
      <c r="H121" s="15">
        <f t="shared" si="22"/>
        <v>73832.97</v>
      </c>
      <c r="I121" s="16">
        <f t="shared" si="23"/>
        <v>-738.33</v>
      </c>
      <c r="J121" s="16">
        <v>0</v>
      </c>
      <c r="K121" s="16">
        <f t="shared" si="24"/>
        <v>-2214.99</v>
      </c>
      <c r="L121" s="16"/>
      <c r="M121" s="11">
        <f t="shared" si="21"/>
        <v>70879.65</v>
      </c>
    </row>
    <row r="122" spans="1:13" ht="15">
      <c r="A122" s="11" t="s">
        <v>32</v>
      </c>
      <c r="B122" s="11" t="s">
        <v>36</v>
      </c>
      <c r="C122" s="7"/>
      <c r="D122" s="21">
        <v>402.2</v>
      </c>
      <c r="E122" s="21"/>
      <c r="F122" s="22">
        <v>6328.54</v>
      </c>
      <c r="G122" s="14">
        <f t="shared" si="25"/>
        <v>2545338.79</v>
      </c>
      <c r="H122" s="15">
        <f t="shared" si="22"/>
        <v>212111.57</v>
      </c>
      <c r="I122" s="16">
        <f t="shared" si="23"/>
        <v>-2121.12</v>
      </c>
      <c r="J122" s="16">
        <v>0</v>
      </c>
      <c r="K122" s="16">
        <f t="shared" si="24"/>
        <v>-6363.35</v>
      </c>
      <c r="L122" s="16">
        <v>-44127.3</v>
      </c>
      <c r="M122" s="11">
        <f t="shared" si="21"/>
        <v>159499.8</v>
      </c>
    </row>
    <row r="123" spans="1:13" ht="15">
      <c r="A123" s="11" t="s">
        <v>32</v>
      </c>
      <c r="B123" s="11" t="s">
        <v>37</v>
      </c>
      <c r="C123" s="7"/>
      <c r="D123" s="21">
        <v>522</v>
      </c>
      <c r="E123" s="21"/>
      <c r="F123" s="22">
        <v>6328.54</v>
      </c>
      <c r="G123" s="14">
        <f t="shared" si="25"/>
        <v>3303497.88</v>
      </c>
      <c r="H123" s="15">
        <f t="shared" si="22"/>
        <v>275291.49</v>
      </c>
      <c r="I123" s="16">
        <f t="shared" si="23"/>
        <v>-2752.91</v>
      </c>
      <c r="J123" s="16">
        <v>0</v>
      </c>
      <c r="K123" s="16">
        <f t="shared" si="24"/>
        <v>-8258.74</v>
      </c>
      <c r="L123" s="16"/>
      <c r="M123" s="11">
        <f t="shared" si="21"/>
        <v>264279.84</v>
      </c>
    </row>
    <row r="124" spans="1:13" ht="15">
      <c r="A124" s="11" t="s">
        <v>32</v>
      </c>
      <c r="B124" s="30" t="s">
        <v>69</v>
      </c>
      <c r="C124" s="7"/>
      <c r="D124" s="21">
        <v>430</v>
      </c>
      <c r="E124" s="21"/>
      <c r="F124" s="22">
        <v>6328.54</v>
      </c>
      <c r="G124" s="14">
        <f t="shared" si="25"/>
        <v>2721272.2</v>
      </c>
      <c r="H124" s="15">
        <f t="shared" si="22"/>
        <v>226772.68</v>
      </c>
      <c r="I124" s="16">
        <f t="shared" si="23"/>
        <v>-2267.73</v>
      </c>
      <c r="J124" s="16">
        <v>0</v>
      </c>
      <c r="K124" s="16">
        <f t="shared" si="24"/>
        <v>-6803.18</v>
      </c>
      <c r="L124" s="16"/>
      <c r="M124" s="11">
        <f t="shared" si="21"/>
        <v>217701.77</v>
      </c>
    </row>
    <row r="125" spans="1:13" ht="15">
      <c r="A125" s="11" t="s">
        <v>38</v>
      </c>
      <c r="B125" s="11" t="s">
        <v>39</v>
      </c>
      <c r="C125" s="7"/>
      <c r="D125" s="21">
        <v>200.1</v>
      </c>
      <c r="E125" s="21"/>
      <c r="F125" s="22">
        <v>6694.09</v>
      </c>
      <c r="G125" s="14">
        <f t="shared" si="25"/>
        <v>1339487.41</v>
      </c>
      <c r="H125" s="15">
        <f t="shared" si="22"/>
        <v>111623.95</v>
      </c>
      <c r="I125" s="16">
        <f t="shared" si="23"/>
        <v>-1116.24</v>
      </c>
      <c r="J125" s="16">
        <v>0</v>
      </c>
      <c r="K125" s="16">
        <f t="shared" si="24"/>
        <v>-3348.72</v>
      </c>
      <c r="L125" s="16"/>
      <c r="M125" s="11">
        <f t="shared" si="21"/>
        <v>107158.98999999999</v>
      </c>
    </row>
    <row r="126" spans="1:13" ht="15">
      <c r="A126" s="11" t="s">
        <v>40</v>
      </c>
      <c r="B126" s="11" t="s">
        <v>41</v>
      </c>
      <c r="C126" s="7"/>
      <c r="D126" s="21">
        <v>195</v>
      </c>
      <c r="E126" s="21"/>
      <c r="F126" s="22">
        <v>6347.68</v>
      </c>
      <c r="G126" s="14">
        <f t="shared" si="25"/>
        <v>1237797.6</v>
      </c>
      <c r="H126" s="15">
        <f t="shared" si="22"/>
        <v>103149.8</v>
      </c>
      <c r="I126" s="16">
        <f t="shared" si="23"/>
        <v>-1031.5</v>
      </c>
      <c r="J126" s="16">
        <v>0</v>
      </c>
      <c r="K126" s="16">
        <f t="shared" si="24"/>
        <v>-3094.49</v>
      </c>
      <c r="L126" s="16"/>
      <c r="M126" s="11">
        <f t="shared" si="21"/>
        <v>99023.81</v>
      </c>
    </row>
    <row r="127" spans="1:13" ht="15">
      <c r="A127" s="30" t="s">
        <v>40</v>
      </c>
      <c r="B127" s="30" t="s">
        <v>54</v>
      </c>
      <c r="C127" s="7"/>
      <c r="D127" s="21">
        <v>162</v>
      </c>
      <c r="E127" s="21"/>
      <c r="F127" s="22">
        <v>6347.68</v>
      </c>
      <c r="G127" s="14">
        <f t="shared" si="25"/>
        <v>1028324.16</v>
      </c>
      <c r="H127" s="15">
        <f t="shared" si="22"/>
        <v>85693.68</v>
      </c>
      <c r="I127" s="16">
        <f t="shared" si="23"/>
        <v>-856.94</v>
      </c>
      <c r="J127" s="16">
        <v>0</v>
      </c>
      <c r="K127" s="16">
        <f t="shared" si="24"/>
        <v>-2570.81</v>
      </c>
      <c r="L127" s="16"/>
      <c r="M127" s="11">
        <f t="shared" si="21"/>
        <v>82265.93</v>
      </c>
    </row>
    <row r="128" spans="1:13" ht="15">
      <c r="A128" s="11" t="s">
        <v>42</v>
      </c>
      <c r="B128" s="11" t="s">
        <v>43</v>
      </c>
      <c r="C128" s="7"/>
      <c r="D128" s="21">
        <f>305.6</f>
        <v>305.6</v>
      </c>
      <c r="E128" s="21"/>
      <c r="F128" s="22">
        <v>6136.63</v>
      </c>
      <c r="G128" s="14">
        <f t="shared" si="25"/>
        <v>1875354.13</v>
      </c>
      <c r="H128" s="15">
        <f t="shared" si="22"/>
        <v>156279.51</v>
      </c>
      <c r="I128" s="16">
        <f t="shared" si="23"/>
        <v>-1562.8</v>
      </c>
      <c r="J128" s="16">
        <v>0</v>
      </c>
      <c r="K128" s="16">
        <f t="shared" si="24"/>
        <v>-4688.39</v>
      </c>
      <c r="L128" s="16">
        <v>-40566.66</v>
      </c>
      <c r="M128" s="11">
        <f t="shared" si="21"/>
        <v>109461.66</v>
      </c>
    </row>
    <row r="129" spans="1:13" ht="15">
      <c r="A129" s="11" t="s">
        <v>42</v>
      </c>
      <c r="B129" s="11" t="s">
        <v>44</v>
      </c>
      <c r="C129" s="7"/>
      <c r="D129" s="21">
        <v>166.5</v>
      </c>
      <c r="E129" s="32">
        <v>6136.63</v>
      </c>
      <c r="F129" s="18">
        <v>5913.93</v>
      </c>
      <c r="G129" s="14">
        <f>ROUND((D129*F129)+(2.4*E129),2)</f>
        <v>999397.26</v>
      </c>
      <c r="H129" s="15">
        <f t="shared" si="22"/>
        <v>83283.11</v>
      </c>
      <c r="I129" s="16">
        <f t="shared" si="23"/>
        <v>-832.83</v>
      </c>
      <c r="J129" s="16">
        <v>0</v>
      </c>
      <c r="K129" s="16">
        <f t="shared" si="24"/>
        <v>-2498.49</v>
      </c>
      <c r="L129" s="16"/>
      <c r="M129" s="11">
        <f t="shared" si="21"/>
        <v>79951.79</v>
      </c>
    </row>
    <row r="130" spans="1:13" ht="15">
      <c r="A130" s="11" t="s">
        <v>42</v>
      </c>
      <c r="B130" s="11" t="s">
        <v>45</v>
      </c>
      <c r="C130" s="7"/>
      <c r="D130" s="21">
        <v>400</v>
      </c>
      <c r="E130" s="21"/>
      <c r="F130" s="18">
        <v>5913.93</v>
      </c>
      <c r="G130" s="14">
        <f>ROUND(D130*F130,2)</f>
        <v>2365572</v>
      </c>
      <c r="H130" s="15">
        <f t="shared" si="22"/>
        <v>197131</v>
      </c>
      <c r="I130" s="16">
        <f t="shared" si="23"/>
        <v>-1971.31</v>
      </c>
      <c r="J130" s="16">
        <v>0</v>
      </c>
      <c r="K130" s="16">
        <f t="shared" si="24"/>
        <v>-5913.93</v>
      </c>
      <c r="L130" s="16"/>
      <c r="M130" s="11">
        <f t="shared" si="21"/>
        <v>189245.76</v>
      </c>
    </row>
    <row r="131" spans="1:13" ht="15">
      <c r="A131" s="11" t="s">
        <v>46</v>
      </c>
      <c r="B131" s="11" t="s">
        <v>47</v>
      </c>
      <c r="C131" s="7"/>
      <c r="D131" s="25">
        <v>570.5</v>
      </c>
      <c r="E131" s="10"/>
      <c r="F131" s="22">
        <v>6136.63</v>
      </c>
      <c r="G131" s="14">
        <f>ROUND(D131*F131,2)</f>
        <v>3500947.42</v>
      </c>
      <c r="H131" s="15">
        <f t="shared" si="22"/>
        <v>291745.62</v>
      </c>
      <c r="I131" s="16">
        <f t="shared" si="23"/>
        <v>-2917.46</v>
      </c>
      <c r="J131" s="16">
        <v>0</v>
      </c>
      <c r="K131" s="16">
        <f t="shared" si="24"/>
        <v>-8752.37</v>
      </c>
      <c r="L131" s="16">
        <v>-31340.63</v>
      </c>
      <c r="M131" s="11">
        <f t="shared" si="21"/>
        <v>248735.15999999997</v>
      </c>
    </row>
    <row r="132" spans="1:13" ht="15">
      <c r="A132" s="30" t="s">
        <v>55</v>
      </c>
      <c r="B132" s="30" t="s">
        <v>56</v>
      </c>
      <c r="C132" s="7"/>
      <c r="D132" s="25">
        <v>155</v>
      </c>
      <c r="E132" s="10"/>
      <c r="F132" s="22">
        <v>6389.72</v>
      </c>
      <c r="G132" s="14">
        <f>ROUND(D132*F132,2)</f>
        <v>990406.6</v>
      </c>
      <c r="H132" s="15">
        <f t="shared" si="22"/>
        <v>82533.88</v>
      </c>
      <c r="I132" s="16">
        <f t="shared" si="23"/>
        <v>-825.34</v>
      </c>
      <c r="J132" s="16">
        <v>0</v>
      </c>
      <c r="K132" s="16">
        <f t="shared" si="24"/>
        <v>-2476.02</v>
      </c>
      <c r="L132" s="16"/>
      <c r="M132" s="11">
        <f t="shared" si="21"/>
        <v>79232.52</v>
      </c>
    </row>
    <row r="133" spans="1:13" ht="15">
      <c r="A133" s="7"/>
      <c r="B133" s="7"/>
      <c r="C133" s="7"/>
      <c r="D133" s="26"/>
      <c r="E133" s="7"/>
      <c r="F133" s="7"/>
      <c r="G133" s="7"/>
      <c r="H133" s="7"/>
      <c r="I133" s="7"/>
      <c r="J133" s="7"/>
      <c r="K133" s="7"/>
      <c r="L133" s="7"/>
      <c r="M133" s="7"/>
    </row>
    <row r="134" spans="4:13" ht="15">
      <c r="D134" s="27">
        <f>SUM(D111:D133)</f>
        <v>9602.1</v>
      </c>
      <c r="G134">
        <f>SUM(G111:G133)</f>
        <v>60404052.82</v>
      </c>
      <c r="H134">
        <f>SUM(H111:H133)</f>
        <v>5033671.080000001</v>
      </c>
      <c r="I134">
        <f>SUM(I111:I133)</f>
        <v>-50336.72000000001</v>
      </c>
      <c r="K134">
        <f>SUM(K111:K133)</f>
        <v>-151010.13</v>
      </c>
      <c r="L134">
        <f>SUM(L111:L133)</f>
        <v>-385608.35</v>
      </c>
      <c r="M134" s="7">
        <f>SUM(M111:M133)</f>
        <v>4446715.879999999</v>
      </c>
    </row>
    <row r="137" spans="1:13" ht="75">
      <c r="A137" s="5" t="s">
        <v>63</v>
      </c>
      <c r="B137" s="5"/>
      <c r="C137" s="5"/>
      <c r="D137" s="6" t="s">
        <v>13</v>
      </c>
      <c r="E137" s="6" t="s">
        <v>14</v>
      </c>
      <c r="F137" s="6" t="s">
        <v>15</v>
      </c>
      <c r="G137" s="6" t="s">
        <v>16</v>
      </c>
      <c r="H137" s="6" t="s">
        <v>17</v>
      </c>
      <c r="I137" s="6" t="s">
        <v>18</v>
      </c>
      <c r="J137" s="6" t="s">
        <v>19</v>
      </c>
      <c r="K137" s="6" t="s">
        <v>20</v>
      </c>
      <c r="L137" s="33" t="s">
        <v>57</v>
      </c>
      <c r="M137" s="6" t="s">
        <v>21</v>
      </c>
    </row>
    <row r="138" spans="1:13" ht="15">
      <c r="A138" s="7"/>
      <c r="B138" s="7"/>
      <c r="C138" s="7"/>
      <c r="D138" s="8"/>
      <c r="E138" s="8"/>
      <c r="F138" s="9"/>
      <c r="G138" s="9"/>
      <c r="H138" s="9"/>
      <c r="I138" s="9"/>
      <c r="J138" s="9"/>
      <c r="K138" s="9"/>
      <c r="L138" s="9"/>
      <c r="M138" s="10"/>
    </row>
    <row r="139" spans="1:13" ht="15">
      <c r="A139" s="11" t="s">
        <v>22</v>
      </c>
      <c r="B139" s="11" t="s">
        <v>23</v>
      </c>
      <c r="C139" s="7"/>
      <c r="D139" s="12">
        <v>1997.8</v>
      </c>
      <c r="E139" s="12"/>
      <c r="F139" s="13">
        <v>6319.08</v>
      </c>
      <c r="G139" s="14">
        <f aca="true" t="shared" si="26" ref="G139:G146">ROUND(D139*F139,2)</f>
        <v>12624258.02</v>
      </c>
      <c r="H139" s="15">
        <f>ROUND(G139/12,2)</f>
        <v>1052021.5</v>
      </c>
      <c r="I139" s="16">
        <f>ROUND(G139*-0.01/12,2)</f>
        <v>-10520.22</v>
      </c>
      <c r="J139" s="16">
        <v>0</v>
      </c>
      <c r="K139" s="16">
        <f>ROUND(G139*-0.03/12,2)</f>
        <v>-31560.65</v>
      </c>
      <c r="L139" s="16">
        <v>-195209.8</v>
      </c>
      <c r="M139" s="11">
        <f>H139+I139+J139+K139+L139</f>
        <v>814730.8300000001</v>
      </c>
    </row>
    <row r="140" spans="1:13" ht="15">
      <c r="A140" s="30" t="s">
        <v>51</v>
      </c>
      <c r="B140" s="30" t="s">
        <v>59</v>
      </c>
      <c r="C140" s="7"/>
      <c r="D140" s="12">
        <v>505.3</v>
      </c>
      <c r="E140" s="12"/>
      <c r="F140" s="13">
        <v>6902.32</v>
      </c>
      <c r="G140" s="14">
        <f t="shared" si="26"/>
        <v>3487742.3</v>
      </c>
      <c r="H140" s="15">
        <f>ROUND(G140/12,2)</f>
        <v>290645.19</v>
      </c>
      <c r="I140" s="16">
        <f>ROUND(G140*-0.01/12,2)</f>
        <v>-2906.45</v>
      </c>
      <c r="J140" s="16">
        <v>0</v>
      </c>
      <c r="K140" s="16">
        <f>ROUND(G140*-0.03/12,2)</f>
        <v>-8719.36</v>
      </c>
      <c r="L140" s="16">
        <v>-55619.79</v>
      </c>
      <c r="M140" s="11">
        <f aca="true" t="shared" si="27" ref="M140:M160">H140+I140+J140+K140+L140</f>
        <v>223399.59</v>
      </c>
    </row>
    <row r="141" spans="1:13" ht="15">
      <c r="A141" s="11" t="s">
        <v>24</v>
      </c>
      <c r="B141" s="11" t="s">
        <v>25</v>
      </c>
      <c r="C141" s="7"/>
      <c r="D141" s="17">
        <v>588.2</v>
      </c>
      <c r="E141" s="17"/>
      <c r="F141" s="18">
        <v>6211.7</v>
      </c>
      <c r="G141" s="14">
        <f t="shared" si="26"/>
        <v>3653721.94</v>
      </c>
      <c r="H141" s="15">
        <f aca="true" t="shared" si="28" ref="H141:H160">ROUND(G141/12,2)</f>
        <v>304476.83</v>
      </c>
      <c r="I141" s="16">
        <f aca="true" t="shared" si="29" ref="I141:I160">ROUND(G141*-0.01/12,2)</f>
        <v>-3044.77</v>
      </c>
      <c r="J141" s="16">
        <v>0</v>
      </c>
      <c r="K141" s="16">
        <f aca="true" t="shared" si="30" ref="K141:K160">ROUND(G141*-0.03/12,2)</f>
        <v>-9134.3</v>
      </c>
      <c r="L141" s="16">
        <v>-64473.34</v>
      </c>
      <c r="M141" s="11">
        <f t="shared" si="27"/>
        <v>227824.42</v>
      </c>
    </row>
    <row r="142" spans="1:13" ht="15">
      <c r="A142" s="11" t="s">
        <v>26</v>
      </c>
      <c r="B142" s="11" t="s">
        <v>27</v>
      </c>
      <c r="C142" s="19"/>
      <c r="D142" s="17">
        <v>240</v>
      </c>
      <c r="E142" s="31"/>
      <c r="F142" s="18">
        <v>6812.47</v>
      </c>
      <c r="G142" s="14">
        <f t="shared" si="26"/>
        <v>1634992.8</v>
      </c>
      <c r="H142" s="15">
        <f t="shared" si="28"/>
        <v>136249.4</v>
      </c>
      <c r="I142" s="16">
        <f t="shared" si="29"/>
        <v>-1362.49</v>
      </c>
      <c r="J142" s="16">
        <v>0</v>
      </c>
      <c r="K142" s="16">
        <f t="shared" si="30"/>
        <v>-4087.48</v>
      </c>
      <c r="L142" s="16"/>
      <c r="M142" s="11">
        <f t="shared" si="27"/>
        <v>130799.43000000001</v>
      </c>
    </row>
    <row r="143" spans="1:13" ht="15">
      <c r="A143" s="11" t="s">
        <v>26</v>
      </c>
      <c r="B143" s="11" t="s">
        <v>28</v>
      </c>
      <c r="C143" s="19"/>
      <c r="D143" s="17">
        <v>1563</v>
      </c>
      <c r="E143" s="17"/>
      <c r="F143" s="18">
        <v>5913.93</v>
      </c>
      <c r="G143" s="14">
        <f t="shared" si="26"/>
        <v>9243472.59</v>
      </c>
      <c r="H143" s="15">
        <f t="shared" si="28"/>
        <v>770289.38</v>
      </c>
      <c r="I143" s="16">
        <f t="shared" si="29"/>
        <v>-7702.89</v>
      </c>
      <c r="J143" s="16">
        <v>0</v>
      </c>
      <c r="K143" s="16">
        <f t="shared" si="30"/>
        <v>-23108.68</v>
      </c>
      <c r="L143" s="16"/>
      <c r="M143" s="11">
        <f t="shared" si="27"/>
        <v>739477.8099999999</v>
      </c>
    </row>
    <row r="144" spans="1:13" ht="15">
      <c r="A144" s="11" t="s">
        <v>26</v>
      </c>
      <c r="B144" s="11" t="s">
        <v>29</v>
      </c>
      <c r="C144" s="20"/>
      <c r="D144" s="17">
        <v>262.3</v>
      </c>
      <c r="E144" s="17"/>
      <c r="F144" s="18">
        <v>6812.47</v>
      </c>
      <c r="G144" s="14">
        <f t="shared" si="26"/>
        <v>1786910.88</v>
      </c>
      <c r="H144" s="15">
        <f t="shared" si="28"/>
        <v>148909.24</v>
      </c>
      <c r="I144" s="16">
        <f t="shared" si="29"/>
        <v>-1489.09</v>
      </c>
      <c r="J144" s="16">
        <v>0</v>
      </c>
      <c r="K144" s="16">
        <f t="shared" si="30"/>
        <v>-4467.28</v>
      </c>
      <c r="L144" s="16"/>
      <c r="M144" s="11">
        <f t="shared" si="27"/>
        <v>142952.87</v>
      </c>
    </row>
    <row r="145" spans="1:13" ht="15">
      <c r="A145" s="11" t="s">
        <v>30</v>
      </c>
      <c r="B145" s="11" t="s">
        <v>31</v>
      </c>
      <c r="C145" s="19"/>
      <c r="D145" s="17">
        <v>204.6</v>
      </c>
      <c r="E145" s="17"/>
      <c r="F145" s="18">
        <v>6741.35</v>
      </c>
      <c r="G145" s="14">
        <f t="shared" si="26"/>
        <v>1379280.21</v>
      </c>
      <c r="H145" s="15">
        <f t="shared" si="28"/>
        <v>114940.02</v>
      </c>
      <c r="I145" s="16">
        <f t="shared" si="29"/>
        <v>-1149.4</v>
      </c>
      <c r="J145" s="16">
        <v>0</v>
      </c>
      <c r="K145" s="16">
        <f t="shared" si="30"/>
        <v>-3448.2</v>
      </c>
      <c r="L145" s="16"/>
      <c r="M145" s="11">
        <f t="shared" si="27"/>
        <v>110342.42000000001</v>
      </c>
    </row>
    <row r="146" spans="1:13" ht="15">
      <c r="A146" s="30" t="s">
        <v>52</v>
      </c>
      <c r="B146" s="30" t="s">
        <v>53</v>
      </c>
      <c r="C146" s="19"/>
      <c r="D146" s="17">
        <v>60.6</v>
      </c>
      <c r="E146" s="17"/>
      <c r="F146" s="18">
        <v>7216.12</v>
      </c>
      <c r="G146" s="14">
        <f t="shared" si="26"/>
        <v>437296.87</v>
      </c>
      <c r="H146" s="15">
        <f t="shared" si="28"/>
        <v>36441.41</v>
      </c>
      <c r="I146" s="16">
        <f t="shared" si="29"/>
        <v>-364.41</v>
      </c>
      <c r="J146" s="16">
        <v>0</v>
      </c>
      <c r="K146" s="16">
        <f t="shared" si="30"/>
        <v>-1093.24</v>
      </c>
      <c r="L146" s="16"/>
      <c r="M146" s="11">
        <f t="shared" si="27"/>
        <v>34983.76</v>
      </c>
    </row>
    <row r="147" spans="1:13" ht="15">
      <c r="A147" s="11" t="s">
        <v>32</v>
      </c>
      <c r="B147" s="40" t="s">
        <v>33</v>
      </c>
      <c r="C147" s="40"/>
      <c r="D147" s="21">
        <v>306.4</v>
      </c>
      <c r="E147" s="21"/>
      <c r="F147" s="22">
        <v>6328.54</v>
      </c>
      <c r="G147" s="14">
        <f>ROUND(D147*F147,2)</f>
        <v>1939064.66</v>
      </c>
      <c r="H147" s="15">
        <f t="shared" si="28"/>
        <v>161588.72</v>
      </c>
      <c r="I147" s="16">
        <f t="shared" si="29"/>
        <v>-1615.89</v>
      </c>
      <c r="J147" s="16">
        <v>0</v>
      </c>
      <c r="K147" s="16">
        <f t="shared" si="30"/>
        <v>-4847.66</v>
      </c>
      <c r="L147" s="16">
        <v>-17750</v>
      </c>
      <c r="M147" s="11">
        <f t="shared" si="27"/>
        <v>137375.16999999998</v>
      </c>
    </row>
    <row r="148" spans="1:13" ht="15">
      <c r="A148" s="11" t="s">
        <v>32</v>
      </c>
      <c r="B148" s="11" t="s">
        <v>34</v>
      </c>
      <c r="C148" s="19"/>
      <c r="D148" s="21">
        <v>225</v>
      </c>
      <c r="E148" s="21"/>
      <c r="F148" s="22">
        <v>6328.54</v>
      </c>
      <c r="G148" s="14">
        <f aca="true" t="shared" si="31" ref="G148:G156">ROUND(D148*F148,2)</f>
        <v>1423921.5</v>
      </c>
      <c r="H148" s="15">
        <f t="shared" si="28"/>
        <v>118660.13</v>
      </c>
      <c r="I148" s="16">
        <f t="shared" si="29"/>
        <v>-1186.6</v>
      </c>
      <c r="J148" s="16">
        <v>0</v>
      </c>
      <c r="K148" s="16">
        <f t="shared" si="30"/>
        <v>-3559.8</v>
      </c>
      <c r="L148" s="16"/>
      <c r="M148" s="11">
        <f t="shared" si="27"/>
        <v>113913.73</v>
      </c>
    </row>
    <row r="149" spans="1:13" ht="15">
      <c r="A149" s="11" t="s">
        <v>32</v>
      </c>
      <c r="B149" s="23" t="s">
        <v>35</v>
      </c>
      <c r="C149" s="7"/>
      <c r="D149" s="24">
        <v>140</v>
      </c>
      <c r="E149" s="24"/>
      <c r="F149" s="22">
        <v>6328.54</v>
      </c>
      <c r="G149" s="14">
        <f t="shared" si="31"/>
        <v>885995.6</v>
      </c>
      <c r="H149" s="15">
        <f t="shared" si="28"/>
        <v>73832.97</v>
      </c>
      <c r="I149" s="16">
        <f t="shared" si="29"/>
        <v>-738.33</v>
      </c>
      <c r="J149" s="16">
        <v>0</v>
      </c>
      <c r="K149" s="16">
        <f t="shared" si="30"/>
        <v>-2214.99</v>
      </c>
      <c r="L149" s="16"/>
      <c r="M149" s="11">
        <f t="shared" si="27"/>
        <v>70879.65</v>
      </c>
    </row>
    <row r="150" spans="1:13" ht="15">
      <c r="A150" s="11" t="s">
        <v>32</v>
      </c>
      <c r="B150" s="11" t="s">
        <v>36</v>
      </c>
      <c r="C150" s="7"/>
      <c r="D150" s="21">
        <v>402.2</v>
      </c>
      <c r="E150" s="21"/>
      <c r="F150" s="22">
        <v>6328.54</v>
      </c>
      <c r="G150" s="14">
        <f t="shared" si="31"/>
        <v>2545338.79</v>
      </c>
      <c r="H150" s="15">
        <f t="shared" si="28"/>
        <v>212111.57</v>
      </c>
      <c r="I150" s="16">
        <f t="shared" si="29"/>
        <v>-2121.12</v>
      </c>
      <c r="J150" s="16">
        <v>0</v>
      </c>
      <c r="K150" s="16">
        <f t="shared" si="30"/>
        <v>-6363.35</v>
      </c>
      <c r="L150" s="16">
        <v>-44127.3</v>
      </c>
      <c r="M150" s="11">
        <f t="shared" si="27"/>
        <v>159499.8</v>
      </c>
    </row>
    <row r="151" spans="1:13" ht="15">
      <c r="A151" s="11" t="s">
        <v>32</v>
      </c>
      <c r="B151" s="11" t="s">
        <v>37</v>
      </c>
      <c r="C151" s="7"/>
      <c r="D151" s="21">
        <v>522</v>
      </c>
      <c r="E151" s="21"/>
      <c r="F151" s="22">
        <v>6328.54</v>
      </c>
      <c r="G151" s="14">
        <f t="shared" si="31"/>
        <v>3303497.88</v>
      </c>
      <c r="H151" s="15">
        <f t="shared" si="28"/>
        <v>275291.49</v>
      </c>
      <c r="I151" s="16">
        <f t="shared" si="29"/>
        <v>-2752.91</v>
      </c>
      <c r="J151" s="16">
        <v>0</v>
      </c>
      <c r="K151" s="16">
        <f t="shared" si="30"/>
        <v>-8258.74</v>
      </c>
      <c r="L151" s="16"/>
      <c r="M151" s="11">
        <f t="shared" si="27"/>
        <v>264279.84</v>
      </c>
    </row>
    <row r="152" spans="1:13" ht="15">
      <c r="A152" s="11" t="s">
        <v>32</v>
      </c>
      <c r="B152" s="30" t="s">
        <v>69</v>
      </c>
      <c r="C152" s="7"/>
      <c r="D152" s="21">
        <v>430</v>
      </c>
      <c r="E152" s="21"/>
      <c r="F152" s="22">
        <v>6328.54</v>
      </c>
      <c r="G152" s="14">
        <f t="shared" si="31"/>
        <v>2721272.2</v>
      </c>
      <c r="H152" s="15">
        <f t="shared" si="28"/>
        <v>226772.68</v>
      </c>
      <c r="I152" s="16">
        <f t="shared" si="29"/>
        <v>-2267.73</v>
      </c>
      <c r="J152" s="16">
        <v>0</v>
      </c>
      <c r="K152" s="16">
        <f t="shared" si="30"/>
        <v>-6803.18</v>
      </c>
      <c r="L152" s="16"/>
      <c r="M152" s="11">
        <f t="shared" si="27"/>
        <v>217701.77</v>
      </c>
    </row>
    <row r="153" spans="1:13" ht="15">
      <c r="A153" s="11" t="s">
        <v>38</v>
      </c>
      <c r="B153" s="11" t="s">
        <v>39</v>
      </c>
      <c r="C153" s="7"/>
      <c r="D153" s="21">
        <v>200.1</v>
      </c>
      <c r="E153" s="21"/>
      <c r="F153" s="22">
        <v>6694.09</v>
      </c>
      <c r="G153" s="14">
        <f t="shared" si="31"/>
        <v>1339487.41</v>
      </c>
      <c r="H153" s="15">
        <f t="shared" si="28"/>
        <v>111623.95</v>
      </c>
      <c r="I153" s="16">
        <f t="shared" si="29"/>
        <v>-1116.24</v>
      </c>
      <c r="J153" s="16">
        <v>0</v>
      </c>
      <c r="K153" s="16">
        <f t="shared" si="30"/>
        <v>-3348.72</v>
      </c>
      <c r="L153" s="16"/>
      <c r="M153" s="11">
        <f t="shared" si="27"/>
        <v>107158.98999999999</v>
      </c>
    </row>
    <row r="154" spans="1:13" ht="15">
      <c r="A154" s="11" t="s">
        <v>40</v>
      </c>
      <c r="B154" s="11" t="s">
        <v>41</v>
      </c>
      <c r="C154" s="7"/>
      <c r="D154" s="21">
        <v>195</v>
      </c>
      <c r="E154" s="21"/>
      <c r="F154" s="22">
        <v>6347.68</v>
      </c>
      <c r="G154" s="14">
        <f t="shared" si="31"/>
        <v>1237797.6</v>
      </c>
      <c r="H154" s="15">
        <f t="shared" si="28"/>
        <v>103149.8</v>
      </c>
      <c r="I154" s="16">
        <f t="shared" si="29"/>
        <v>-1031.5</v>
      </c>
      <c r="J154" s="16">
        <v>0</v>
      </c>
      <c r="K154" s="16">
        <f t="shared" si="30"/>
        <v>-3094.49</v>
      </c>
      <c r="L154" s="16"/>
      <c r="M154" s="11">
        <f t="shared" si="27"/>
        <v>99023.81</v>
      </c>
    </row>
    <row r="155" spans="1:13" ht="15">
      <c r="A155" s="30" t="s">
        <v>40</v>
      </c>
      <c r="B155" s="30" t="s">
        <v>54</v>
      </c>
      <c r="C155" s="7"/>
      <c r="D155" s="21">
        <v>162</v>
      </c>
      <c r="E155" s="21"/>
      <c r="F155" s="22">
        <v>6347.68</v>
      </c>
      <c r="G155" s="14">
        <f t="shared" si="31"/>
        <v>1028324.16</v>
      </c>
      <c r="H155" s="15">
        <f t="shared" si="28"/>
        <v>85693.68</v>
      </c>
      <c r="I155" s="16">
        <f t="shared" si="29"/>
        <v>-856.94</v>
      </c>
      <c r="J155" s="16">
        <v>0</v>
      </c>
      <c r="K155" s="16">
        <f t="shared" si="30"/>
        <v>-2570.81</v>
      </c>
      <c r="L155" s="16"/>
      <c r="M155" s="11">
        <f t="shared" si="27"/>
        <v>82265.93</v>
      </c>
    </row>
    <row r="156" spans="1:13" ht="15">
      <c r="A156" s="11" t="s">
        <v>42</v>
      </c>
      <c r="B156" s="11" t="s">
        <v>43</v>
      </c>
      <c r="C156" s="7"/>
      <c r="D156" s="21">
        <f>305.6</f>
        <v>305.6</v>
      </c>
      <c r="E156" s="21"/>
      <c r="F156" s="22">
        <v>6136.63</v>
      </c>
      <c r="G156" s="14">
        <f t="shared" si="31"/>
        <v>1875354.13</v>
      </c>
      <c r="H156" s="15">
        <f t="shared" si="28"/>
        <v>156279.51</v>
      </c>
      <c r="I156" s="16">
        <f t="shared" si="29"/>
        <v>-1562.8</v>
      </c>
      <c r="J156" s="16">
        <v>0</v>
      </c>
      <c r="K156" s="16">
        <f t="shared" si="30"/>
        <v>-4688.39</v>
      </c>
      <c r="L156" s="16">
        <v>-40566.66</v>
      </c>
      <c r="M156" s="11">
        <f t="shared" si="27"/>
        <v>109461.66</v>
      </c>
    </row>
    <row r="157" spans="1:13" ht="15">
      <c r="A157" s="11" t="s">
        <v>42</v>
      </c>
      <c r="B157" s="11" t="s">
        <v>44</v>
      </c>
      <c r="C157" s="7"/>
      <c r="D157" s="21">
        <v>166.5</v>
      </c>
      <c r="E157" s="32">
        <v>6136.63</v>
      </c>
      <c r="F157" s="18">
        <v>5913.93</v>
      </c>
      <c r="G157" s="14">
        <f>ROUND((D157*F157)+(2.4*E157),2)</f>
        <v>999397.26</v>
      </c>
      <c r="H157" s="15">
        <f t="shared" si="28"/>
        <v>83283.11</v>
      </c>
      <c r="I157" s="16">
        <f t="shared" si="29"/>
        <v>-832.83</v>
      </c>
      <c r="J157" s="16">
        <v>0</v>
      </c>
      <c r="K157" s="16">
        <f t="shared" si="30"/>
        <v>-2498.49</v>
      </c>
      <c r="L157" s="16"/>
      <c r="M157" s="11">
        <f t="shared" si="27"/>
        <v>79951.79</v>
      </c>
    </row>
    <row r="158" spans="1:13" ht="15">
      <c r="A158" s="11" t="s">
        <v>42</v>
      </c>
      <c r="B158" s="11" t="s">
        <v>45</v>
      </c>
      <c r="C158" s="7"/>
      <c r="D158" s="21">
        <v>400</v>
      </c>
      <c r="E158" s="21"/>
      <c r="F158" s="18">
        <v>5913.93</v>
      </c>
      <c r="G158" s="14">
        <f>ROUND(D158*F158,2)</f>
        <v>2365572</v>
      </c>
      <c r="H158" s="15">
        <f t="shared" si="28"/>
        <v>197131</v>
      </c>
      <c r="I158" s="16">
        <f t="shared" si="29"/>
        <v>-1971.31</v>
      </c>
      <c r="J158" s="16">
        <v>0</v>
      </c>
      <c r="K158" s="16">
        <f t="shared" si="30"/>
        <v>-5913.93</v>
      </c>
      <c r="L158" s="16"/>
      <c r="M158" s="11">
        <f t="shared" si="27"/>
        <v>189245.76</v>
      </c>
    </row>
    <row r="159" spans="1:13" ht="15">
      <c r="A159" s="11" t="s">
        <v>46</v>
      </c>
      <c r="B159" s="11" t="s">
        <v>47</v>
      </c>
      <c r="C159" s="7"/>
      <c r="D159" s="25">
        <v>570.5</v>
      </c>
      <c r="E159" s="10"/>
      <c r="F159" s="22">
        <v>6136.63</v>
      </c>
      <c r="G159" s="14">
        <f>ROUND(D159*F159,2)</f>
        <v>3500947.42</v>
      </c>
      <c r="H159" s="15">
        <f t="shared" si="28"/>
        <v>291745.62</v>
      </c>
      <c r="I159" s="16">
        <f t="shared" si="29"/>
        <v>-2917.46</v>
      </c>
      <c r="J159" s="16">
        <v>0</v>
      </c>
      <c r="K159" s="16">
        <f t="shared" si="30"/>
        <v>-8752.37</v>
      </c>
      <c r="L159" s="16">
        <v>-31340.63</v>
      </c>
      <c r="M159" s="11">
        <f t="shared" si="27"/>
        <v>248735.15999999997</v>
      </c>
    </row>
    <row r="160" spans="1:13" ht="15">
      <c r="A160" s="30" t="s">
        <v>55</v>
      </c>
      <c r="B160" s="30" t="s">
        <v>56</v>
      </c>
      <c r="C160" s="7"/>
      <c r="D160" s="25">
        <v>155</v>
      </c>
      <c r="E160" s="10"/>
      <c r="F160" s="22">
        <v>6389.72</v>
      </c>
      <c r="G160" s="14">
        <f>ROUND(D160*F160,2)</f>
        <v>990406.6</v>
      </c>
      <c r="H160" s="15">
        <f t="shared" si="28"/>
        <v>82533.88</v>
      </c>
      <c r="I160" s="16">
        <f t="shared" si="29"/>
        <v>-825.34</v>
      </c>
      <c r="J160" s="16">
        <v>0</v>
      </c>
      <c r="K160" s="16">
        <f t="shared" si="30"/>
        <v>-2476.02</v>
      </c>
      <c r="L160" s="16"/>
      <c r="M160" s="11">
        <f t="shared" si="27"/>
        <v>79232.52</v>
      </c>
    </row>
    <row r="161" spans="1:13" ht="15">
      <c r="A161" s="7"/>
      <c r="B161" s="7"/>
      <c r="C161" s="7"/>
      <c r="D161" s="26"/>
      <c r="E161" s="7"/>
      <c r="F161" s="7"/>
      <c r="G161" s="7"/>
      <c r="H161" s="7"/>
      <c r="I161" s="7"/>
      <c r="J161" s="7"/>
      <c r="K161" s="7"/>
      <c r="L161" s="7"/>
      <c r="M161" s="7"/>
    </row>
    <row r="162" spans="4:13" ht="15">
      <c r="D162" s="27">
        <f>SUM(D139:D161)</f>
        <v>9602.1</v>
      </c>
      <c r="G162">
        <f>SUM(G139:G161)</f>
        <v>60404052.82</v>
      </c>
      <c r="H162">
        <f>SUM(H139:H161)</f>
        <v>5033671.080000001</v>
      </c>
      <c r="I162">
        <f>SUM(I139:I161)</f>
        <v>-50336.72000000001</v>
      </c>
      <c r="K162">
        <f>SUM(K139:K161)</f>
        <v>-151010.13</v>
      </c>
      <c r="L162">
        <f>SUM(L139:L161)</f>
        <v>-449087.52</v>
      </c>
      <c r="M162" s="7">
        <f>SUM(M139:M161)</f>
        <v>4383236.709999999</v>
      </c>
    </row>
    <row r="165" spans="1:13" ht="75">
      <c r="A165" s="5" t="s">
        <v>65</v>
      </c>
      <c r="B165" s="5"/>
      <c r="C165" s="5"/>
      <c r="D165" s="6" t="s">
        <v>13</v>
      </c>
      <c r="E165" s="6" t="s">
        <v>14</v>
      </c>
      <c r="F165" s="6" t="s">
        <v>15</v>
      </c>
      <c r="G165" s="6" t="s">
        <v>16</v>
      </c>
      <c r="H165" s="6" t="s">
        <v>17</v>
      </c>
      <c r="I165" s="6" t="s">
        <v>18</v>
      </c>
      <c r="J165" s="6" t="s">
        <v>19</v>
      </c>
      <c r="K165" s="6" t="s">
        <v>20</v>
      </c>
      <c r="L165" s="33" t="s">
        <v>57</v>
      </c>
      <c r="M165" s="6" t="s">
        <v>21</v>
      </c>
    </row>
    <row r="166" spans="1:13" ht="15">
      <c r="A166" s="7"/>
      <c r="B166" s="7"/>
      <c r="C166" s="7"/>
      <c r="D166" s="8"/>
      <c r="E166" s="8"/>
      <c r="F166" s="9"/>
      <c r="G166" s="9"/>
      <c r="H166" s="9"/>
      <c r="I166" s="9"/>
      <c r="J166" s="9"/>
      <c r="K166" s="9"/>
      <c r="L166" s="9"/>
      <c r="M166" s="10"/>
    </row>
    <row r="167" spans="1:13" ht="15">
      <c r="A167" s="11" t="s">
        <v>22</v>
      </c>
      <c r="B167" s="11" t="s">
        <v>23</v>
      </c>
      <c r="C167" s="7"/>
      <c r="D167" s="12">
        <v>1974</v>
      </c>
      <c r="E167" s="12"/>
      <c r="F167" s="13">
        <v>6301.06</v>
      </c>
      <c r="G167" s="14">
        <f aca="true" t="shared" si="32" ref="G167:G174">ROUND(D167*F167,2)</f>
        <v>12438292.44</v>
      </c>
      <c r="H167" s="15">
        <f>ROUND(G167/12,2)</f>
        <v>1036524.37</v>
      </c>
      <c r="I167" s="16">
        <f>ROUND(G167*-0.01/12,2)</f>
        <v>-10365.24</v>
      </c>
      <c r="J167" s="16">
        <v>0</v>
      </c>
      <c r="K167" s="16">
        <f>ROUND(G167*-0.03/12,2)</f>
        <v>-31095.73</v>
      </c>
      <c r="L167" s="16">
        <v>-195209.8</v>
      </c>
      <c r="M167" s="11">
        <f>H167+I167+J167+K167+L167</f>
        <v>799853.6000000001</v>
      </c>
    </row>
    <row r="168" spans="1:13" ht="15">
      <c r="A168" s="30" t="s">
        <v>51</v>
      </c>
      <c r="B168" s="30" t="s">
        <v>59</v>
      </c>
      <c r="C168" s="7"/>
      <c r="D168" s="12">
        <v>465</v>
      </c>
      <c r="E168" s="12"/>
      <c r="F168" s="13">
        <v>6868.32</v>
      </c>
      <c r="G168" s="14">
        <f t="shared" si="32"/>
        <v>3193768.8</v>
      </c>
      <c r="H168" s="15">
        <f>ROUND(G168/12,2)</f>
        <v>266147.4</v>
      </c>
      <c r="I168" s="16">
        <f>ROUND(G168*-0.01/12,2)</f>
        <v>-2661.47</v>
      </c>
      <c r="J168" s="16">
        <v>0</v>
      </c>
      <c r="K168" s="16">
        <f>ROUND(G168*-0.03/12,2)</f>
        <v>-7984.42</v>
      </c>
      <c r="L168" s="16">
        <v>-55619.79</v>
      </c>
      <c r="M168" s="11">
        <f aca="true" t="shared" si="33" ref="M168:M188">H168+I168+J168+K168+L168</f>
        <v>199881.72000000003</v>
      </c>
    </row>
    <row r="169" spans="1:13" ht="15">
      <c r="A169" s="11" t="s">
        <v>24</v>
      </c>
      <c r="B169" s="11" t="s">
        <v>25</v>
      </c>
      <c r="C169" s="7"/>
      <c r="D169" s="17">
        <v>651</v>
      </c>
      <c r="E169" s="17"/>
      <c r="F169" s="18">
        <v>6198.85</v>
      </c>
      <c r="G169" s="14">
        <f t="shared" si="32"/>
        <v>4035451.35</v>
      </c>
      <c r="H169" s="15">
        <f aca="true" t="shared" si="34" ref="H169:H188">ROUND(G169/12,2)</f>
        <v>336287.61</v>
      </c>
      <c r="I169" s="16">
        <f aca="true" t="shared" si="35" ref="I169:I188">ROUND(G169*-0.01/12,2)</f>
        <v>-3362.88</v>
      </c>
      <c r="J169" s="16">
        <v>0</v>
      </c>
      <c r="K169" s="16">
        <f aca="true" t="shared" si="36" ref="K169:K188">ROUND(G169*-0.03/12,2)</f>
        <v>-10088.63</v>
      </c>
      <c r="L169" s="16">
        <v>-64473.34</v>
      </c>
      <c r="M169" s="11">
        <f t="shared" si="33"/>
        <v>258362.75999999998</v>
      </c>
    </row>
    <row r="170" spans="1:13" ht="15">
      <c r="A170" s="11" t="s">
        <v>26</v>
      </c>
      <c r="B170" s="11" t="s">
        <v>27</v>
      </c>
      <c r="C170" s="19"/>
      <c r="D170" s="17">
        <v>231</v>
      </c>
      <c r="E170" s="31"/>
      <c r="F170" s="18">
        <v>6914.5</v>
      </c>
      <c r="G170" s="14">
        <f t="shared" si="32"/>
        <v>1597249.5</v>
      </c>
      <c r="H170" s="15">
        <f t="shared" si="34"/>
        <v>133104.13</v>
      </c>
      <c r="I170" s="16">
        <f t="shared" si="35"/>
        <v>-1331.04</v>
      </c>
      <c r="J170" s="16">
        <v>0</v>
      </c>
      <c r="K170" s="16">
        <f t="shared" si="36"/>
        <v>-3993.12</v>
      </c>
      <c r="L170" s="16"/>
      <c r="M170" s="11">
        <f t="shared" si="33"/>
        <v>127779.97</v>
      </c>
    </row>
    <row r="171" spans="1:13" ht="15">
      <c r="A171" s="11" t="s">
        <v>26</v>
      </c>
      <c r="B171" s="11" t="s">
        <v>28</v>
      </c>
      <c r="C171" s="19"/>
      <c r="D171" s="17">
        <v>2187</v>
      </c>
      <c r="E171" s="17"/>
      <c r="F171" s="18">
        <v>5893.58</v>
      </c>
      <c r="G171" s="14">
        <f t="shared" si="32"/>
        <v>12889259.46</v>
      </c>
      <c r="H171" s="15">
        <f t="shared" si="34"/>
        <v>1074104.96</v>
      </c>
      <c r="I171" s="16">
        <f t="shared" si="35"/>
        <v>-10741.05</v>
      </c>
      <c r="J171" s="16">
        <v>0</v>
      </c>
      <c r="K171" s="16">
        <f t="shared" si="36"/>
        <v>-32223.15</v>
      </c>
      <c r="L171" s="16"/>
      <c r="M171" s="11">
        <f t="shared" si="33"/>
        <v>1031140.7599999999</v>
      </c>
    </row>
    <row r="172" spans="1:13" ht="15">
      <c r="A172" s="11" t="s">
        <v>26</v>
      </c>
      <c r="B172" s="11" t="s">
        <v>29</v>
      </c>
      <c r="C172" s="20"/>
      <c r="D172" s="17">
        <v>277.1</v>
      </c>
      <c r="E172" s="17"/>
      <c r="F172" s="18">
        <v>6914.5</v>
      </c>
      <c r="G172" s="14">
        <f t="shared" si="32"/>
        <v>1916007.95</v>
      </c>
      <c r="H172" s="15">
        <f t="shared" si="34"/>
        <v>159667.33</v>
      </c>
      <c r="I172" s="16">
        <f t="shared" si="35"/>
        <v>-1596.67</v>
      </c>
      <c r="J172" s="16">
        <v>0</v>
      </c>
      <c r="K172" s="16">
        <f t="shared" si="36"/>
        <v>-4790.02</v>
      </c>
      <c r="L172" s="16"/>
      <c r="M172" s="11">
        <f t="shared" si="33"/>
        <v>153280.63999999998</v>
      </c>
    </row>
    <row r="173" spans="1:13" ht="15">
      <c r="A173" s="11" t="s">
        <v>30</v>
      </c>
      <c r="B173" s="11" t="s">
        <v>31</v>
      </c>
      <c r="C173" s="19"/>
      <c r="D173" s="17">
        <v>130.9</v>
      </c>
      <c r="E173" s="17"/>
      <c r="F173" s="18">
        <v>6716.47</v>
      </c>
      <c r="G173" s="14">
        <f t="shared" si="32"/>
        <v>879185.92</v>
      </c>
      <c r="H173" s="15">
        <f t="shared" si="34"/>
        <v>73265.49</v>
      </c>
      <c r="I173" s="16">
        <f t="shared" si="35"/>
        <v>-732.65</v>
      </c>
      <c r="J173" s="16">
        <v>0</v>
      </c>
      <c r="K173" s="16">
        <f t="shared" si="36"/>
        <v>-2197.96</v>
      </c>
      <c r="L173" s="16"/>
      <c r="M173" s="11">
        <f t="shared" si="33"/>
        <v>70334.88</v>
      </c>
    </row>
    <row r="174" spans="1:13" ht="15">
      <c r="A174" s="30" t="s">
        <v>52</v>
      </c>
      <c r="B174" s="30" t="s">
        <v>53</v>
      </c>
      <c r="C174" s="19"/>
      <c r="D174" s="17">
        <v>63.5</v>
      </c>
      <c r="E174" s="17"/>
      <c r="F174" s="18">
        <v>7217.59</v>
      </c>
      <c r="G174" s="14">
        <f t="shared" si="32"/>
        <v>458316.97</v>
      </c>
      <c r="H174" s="15">
        <f t="shared" si="34"/>
        <v>38193.08</v>
      </c>
      <c r="I174" s="16">
        <f t="shared" si="35"/>
        <v>-381.93</v>
      </c>
      <c r="J174" s="16">
        <v>0</v>
      </c>
      <c r="K174" s="16">
        <f t="shared" si="36"/>
        <v>-1145.79</v>
      </c>
      <c r="L174" s="16"/>
      <c r="M174" s="11">
        <f t="shared" si="33"/>
        <v>36665.36</v>
      </c>
    </row>
    <row r="175" spans="1:13" ht="15">
      <c r="A175" s="11" t="s">
        <v>32</v>
      </c>
      <c r="B175" s="40" t="s">
        <v>33</v>
      </c>
      <c r="C175" s="40"/>
      <c r="D175" s="21">
        <v>275.7</v>
      </c>
      <c r="E175" s="21"/>
      <c r="F175" s="22">
        <v>6321.22</v>
      </c>
      <c r="G175" s="14">
        <f>ROUND(D175*F175,2)</f>
        <v>1742760.35</v>
      </c>
      <c r="H175" s="15">
        <f t="shared" si="34"/>
        <v>145230.03</v>
      </c>
      <c r="I175" s="16">
        <f t="shared" si="35"/>
        <v>-1452.3</v>
      </c>
      <c r="J175" s="16">
        <v>0</v>
      </c>
      <c r="K175" s="16">
        <f t="shared" si="36"/>
        <v>-4356.9</v>
      </c>
      <c r="L175" s="16">
        <v>-17750</v>
      </c>
      <c r="M175" s="11">
        <f t="shared" si="33"/>
        <v>121670.83000000002</v>
      </c>
    </row>
    <row r="176" spans="1:13" ht="15">
      <c r="A176" s="11" t="s">
        <v>32</v>
      </c>
      <c r="B176" s="11" t="s">
        <v>34</v>
      </c>
      <c r="C176" s="19"/>
      <c r="D176" s="21">
        <v>232.2</v>
      </c>
      <c r="E176" s="21"/>
      <c r="F176" s="22">
        <v>6321.22</v>
      </c>
      <c r="G176" s="14">
        <f aca="true" t="shared" si="37" ref="G176:G184">ROUND(D176*F176,2)</f>
        <v>1467787.28</v>
      </c>
      <c r="H176" s="15">
        <f t="shared" si="34"/>
        <v>122315.61</v>
      </c>
      <c r="I176" s="16">
        <f t="shared" si="35"/>
        <v>-1223.16</v>
      </c>
      <c r="J176" s="16">
        <v>0</v>
      </c>
      <c r="K176" s="16">
        <f t="shared" si="36"/>
        <v>-3669.47</v>
      </c>
      <c r="L176" s="16"/>
      <c r="M176" s="11">
        <f t="shared" si="33"/>
        <v>117422.98</v>
      </c>
    </row>
    <row r="177" spans="1:13" ht="15">
      <c r="A177" s="11" t="s">
        <v>32</v>
      </c>
      <c r="B177" s="23" t="s">
        <v>35</v>
      </c>
      <c r="C177" s="7"/>
      <c r="D177" s="24">
        <v>161</v>
      </c>
      <c r="E177" s="24"/>
      <c r="F177" s="22">
        <v>6321.22</v>
      </c>
      <c r="G177" s="14">
        <f t="shared" si="37"/>
        <v>1017716.42</v>
      </c>
      <c r="H177" s="15">
        <f t="shared" si="34"/>
        <v>84809.7</v>
      </c>
      <c r="I177" s="16">
        <f t="shared" si="35"/>
        <v>-848.1</v>
      </c>
      <c r="J177" s="16">
        <v>0</v>
      </c>
      <c r="K177" s="16">
        <f t="shared" si="36"/>
        <v>-2544.29</v>
      </c>
      <c r="L177" s="16"/>
      <c r="M177" s="11">
        <f t="shared" si="33"/>
        <v>81417.31</v>
      </c>
    </row>
    <row r="178" spans="1:13" ht="15">
      <c r="A178" s="11" t="s">
        <v>32</v>
      </c>
      <c r="B178" s="11" t="s">
        <v>36</v>
      </c>
      <c r="C178" s="7"/>
      <c r="D178" s="21">
        <v>395.6</v>
      </c>
      <c r="E178" s="21"/>
      <c r="F178" s="22">
        <v>6321.22</v>
      </c>
      <c r="G178" s="14">
        <f t="shared" si="37"/>
        <v>2500674.63</v>
      </c>
      <c r="H178" s="15">
        <f t="shared" si="34"/>
        <v>208389.55</v>
      </c>
      <c r="I178" s="16">
        <f t="shared" si="35"/>
        <v>-2083.9</v>
      </c>
      <c r="J178" s="16">
        <v>0</v>
      </c>
      <c r="K178" s="16">
        <f t="shared" si="36"/>
        <v>-6251.69</v>
      </c>
      <c r="L178" s="16">
        <v>-44127.3</v>
      </c>
      <c r="M178" s="11">
        <f t="shared" si="33"/>
        <v>155926.65999999997</v>
      </c>
    </row>
    <row r="179" spans="1:13" ht="15">
      <c r="A179" s="11" t="s">
        <v>32</v>
      </c>
      <c r="B179" s="11" t="s">
        <v>37</v>
      </c>
      <c r="C179" s="7"/>
      <c r="D179" s="21">
        <v>569</v>
      </c>
      <c r="E179" s="21"/>
      <c r="F179" s="22">
        <v>6321.22</v>
      </c>
      <c r="G179" s="14">
        <f t="shared" si="37"/>
        <v>3596774.18</v>
      </c>
      <c r="H179" s="15">
        <f t="shared" si="34"/>
        <v>299731.18</v>
      </c>
      <c r="I179" s="16">
        <f t="shared" si="35"/>
        <v>-2997.31</v>
      </c>
      <c r="J179" s="16">
        <v>0</v>
      </c>
      <c r="K179" s="16">
        <f t="shared" si="36"/>
        <v>-8991.94</v>
      </c>
      <c r="L179" s="16"/>
      <c r="M179" s="11">
        <f t="shared" si="33"/>
        <v>287741.93</v>
      </c>
    </row>
    <row r="180" spans="1:13" ht="15">
      <c r="A180" s="11" t="s">
        <v>32</v>
      </c>
      <c r="B180" s="30" t="s">
        <v>69</v>
      </c>
      <c r="C180" s="7"/>
      <c r="D180" s="21">
        <v>424</v>
      </c>
      <c r="E180" s="21"/>
      <c r="F180" s="22">
        <v>6321.22</v>
      </c>
      <c r="G180" s="14">
        <f t="shared" si="37"/>
        <v>2680197.28</v>
      </c>
      <c r="H180" s="15">
        <f t="shared" si="34"/>
        <v>223349.77</v>
      </c>
      <c r="I180" s="16">
        <f t="shared" si="35"/>
        <v>-2233.5</v>
      </c>
      <c r="J180" s="16">
        <v>0</v>
      </c>
      <c r="K180" s="16">
        <f t="shared" si="36"/>
        <v>-6700.49</v>
      </c>
      <c r="L180" s="16"/>
      <c r="M180" s="11">
        <f t="shared" si="33"/>
        <v>214415.78</v>
      </c>
    </row>
    <row r="181" spans="1:13" ht="15">
      <c r="A181" s="11" t="s">
        <v>38</v>
      </c>
      <c r="B181" s="11" t="s">
        <v>39</v>
      </c>
      <c r="C181" s="7"/>
      <c r="D181" s="21">
        <v>201</v>
      </c>
      <c r="E181" s="21"/>
      <c r="F181" s="22">
        <v>6647.95</v>
      </c>
      <c r="G181" s="14">
        <f t="shared" si="37"/>
        <v>1336237.95</v>
      </c>
      <c r="H181" s="15">
        <f t="shared" si="34"/>
        <v>111353.16</v>
      </c>
      <c r="I181" s="16">
        <f t="shared" si="35"/>
        <v>-1113.53</v>
      </c>
      <c r="J181" s="16">
        <v>0</v>
      </c>
      <c r="K181" s="16">
        <f t="shared" si="36"/>
        <v>-3340.59</v>
      </c>
      <c r="L181" s="16"/>
      <c r="M181" s="11">
        <f t="shared" si="33"/>
        <v>106899.04000000001</v>
      </c>
    </row>
    <row r="182" spans="1:13" ht="15">
      <c r="A182" s="11" t="s">
        <v>40</v>
      </c>
      <c r="B182" s="11" t="s">
        <v>41</v>
      </c>
      <c r="C182" s="7"/>
      <c r="D182" s="21">
        <v>181</v>
      </c>
      <c r="E182" s="21"/>
      <c r="F182" s="22">
        <v>6327.3</v>
      </c>
      <c r="G182" s="14">
        <f t="shared" si="37"/>
        <v>1145241.3</v>
      </c>
      <c r="H182" s="15">
        <f t="shared" si="34"/>
        <v>95436.78</v>
      </c>
      <c r="I182" s="16">
        <f t="shared" si="35"/>
        <v>-954.37</v>
      </c>
      <c r="J182" s="16">
        <v>0</v>
      </c>
      <c r="K182" s="16">
        <f t="shared" si="36"/>
        <v>-2863.1</v>
      </c>
      <c r="L182" s="16"/>
      <c r="M182" s="11">
        <f t="shared" si="33"/>
        <v>91619.31</v>
      </c>
    </row>
    <row r="183" spans="1:13" ht="15">
      <c r="A183" s="30" t="s">
        <v>40</v>
      </c>
      <c r="B183" s="30" t="s">
        <v>54</v>
      </c>
      <c r="C183" s="7"/>
      <c r="D183" s="21">
        <v>168</v>
      </c>
      <c r="E183" s="21"/>
      <c r="F183" s="22">
        <v>6327.3</v>
      </c>
      <c r="G183" s="14">
        <f t="shared" si="37"/>
        <v>1062986.4</v>
      </c>
      <c r="H183" s="15">
        <f t="shared" si="34"/>
        <v>88582.2</v>
      </c>
      <c r="I183" s="16">
        <f t="shared" si="35"/>
        <v>-885.82</v>
      </c>
      <c r="J183" s="16">
        <v>0</v>
      </c>
      <c r="K183" s="16">
        <f t="shared" si="36"/>
        <v>-2657.47</v>
      </c>
      <c r="L183" s="16"/>
      <c r="M183" s="11">
        <f t="shared" si="33"/>
        <v>85038.90999999999</v>
      </c>
    </row>
    <row r="184" spans="1:13" ht="15">
      <c r="A184" s="11" t="s">
        <v>42</v>
      </c>
      <c r="B184" s="11" t="s">
        <v>43</v>
      </c>
      <c r="C184" s="7"/>
      <c r="D184" s="21">
        <v>235.9</v>
      </c>
      <c r="E184" s="21"/>
      <c r="F184" s="22">
        <v>6119.43</v>
      </c>
      <c r="G184" s="14">
        <f t="shared" si="37"/>
        <v>1443573.54</v>
      </c>
      <c r="H184" s="15">
        <f t="shared" si="34"/>
        <v>120297.8</v>
      </c>
      <c r="I184" s="16">
        <f t="shared" si="35"/>
        <v>-1202.98</v>
      </c>
      <c r="J184" s="16">
        <v>0</v>
      </c>
      <c r="K184" s="16">
        <f t="shared" si="36"/>
        <v>-3608.93</v>
      </c>
      <c r="L184" s="16">
        <v>-40566.66</v>
      </c>
      <c r="M184" s="11">
        <f t="shared" si="33"/>
        <v>74919.23000000001</v>
      </c>
    </row>
    <row r="185" spans="1:13" ht="15">
      <c r="A185" s="11" t="s">
        <v>42</v>
      </c>
      <c r="B185" s="11" t="s">
        <v>44</v>
      </c>
      <c r="C185" s="7"/>
      <c r="D185" s="21">
        <v>171.5</v>
      </c>
      <c r="E185" s="32">
        <v>6119.43</v>
      </c>
      <c r="F185" s="18">
        <v>5893.58</v>
      </c>
      <c r="G185" s="14">
        <f>ROUND((D185*F185)+(1.4*E185),2)</f>
        <v>1019316.17</v>
      </c>
      <c r="H185" s="15">
        <f t="shared" si="34"/>
        <v>84943.01</v>
      </c>
      <c r="I185" s="16">
        <f t="shared" si="35"/>
        <v>-849.43</v>
      </c>
      <c r="J185" s="16">
        <v>0</v>
      </c>
      <c r="K185" s="16">
        <f t="shared" si="36"/>
        <v>-2548.29</v>
      </c>
      <c r="L185" s="16"/>
      <c r="M185" s="11">
        <f t="shared" si="33"/>
        <v>81545.29000000001</v>
      </c>
    </row>
    <row r="186" spans="1:13" ht="15">
      <c r="A186" s="11" t="s">
        <v>42</v>
      </c>
      <c r="B186" s="11" t="s">
        <v>45</v>
      </c>
      <c r="C186" s="7"/>
      <c r="D186" s="21">
        <v>388.5</v>
      </c>
      <c r="E186" s="21"/>
      <c r="F186" s="18">
        <v>5893.58</v>
      </c>
      <c r="G186" s="14">
        <f>ROUND(D186*F186,2)</f>
        <v>2289655.83</v>
      </c>
      <c r="H186" s="15">
        <f t="shared" si="34"/>
        <v>190804.65</v>
      </c>
      <c r="I186" s="16">
        <f t="shared" si="35"/>
        <v>-1908.05</v>
      </c>
      <c r="J186" s="16">
        <v>0</v>
      </c>
      <c r="K186" s="16">
        <f t="shared" si="36"/>
        <v>-5724.14</v>
      </c>
      <c r="L186" s="16"/>
      <c r="M186" s="11">
        <f t="shared" si="33"/>
        <v>183172.46</v>
      </c>
    </row>
    <row r="187" spans="1:13" ht="15">
      <c r="A187" s="11" t="s">
        <v>46</v>
      </c>
      <c r="B187" s="11" t="s">
        <v>47</v>
      </c>
      <c r="C187" s="7"/>
      <c r="D187" s="25">
        <v>601.6</v>
      </c>
      <c r="E187" s="10"/>
      <c r="F187" s="22">
        <v>6119.43</v>
      </c>
      <c r="G187" s="14">
        <f>ROUND(D187*F187,2)</f>
        <v>3681449.09</v>
      </c>
      <c r="H187" s="15">
        <f t="shared" si="34"/>
        <v>306787.42</v>
      </c>
      <c r="I187" s="16">
        <f t="shared" si="35"/>
        <v>-3067.87</v>
      </c>
      <c r="J187" s="16">
        <v>0</v>
      </c>
      <c r="K187" s="16">
        <f t="shared" si="36"/>
        <v>-9203.62</v>
      </c>
      <c r="L187" s="16">
        <v>-31340.63</v>
      </c>
      <c r="M187" s="11">
        <f t="shared" si="33"/>
        <v>263175.3</v>
      </c>
    </row>
    <row r="188" spans="1:13" ht="15">
      <c r="A188" s="30" t="s">
        <v>55</v>
      </c>
      <c r="B188" s="30" t="s">
        <v>56</v>
      </c>
      <c r="C188" s="7"/>
      <c r="D188" s="25">
        <v>155</v>
      </c>
      <c r="E188" s="10"/>
      <c r="F188" s="22">
        <v>6341.24</v>
      </c>
      <c r="G188" s="14">
        <f>ROUND(D188*F188,2)</f>
        <v>982892.2</v>
      </c>
      <c r="H188" s="15">
        <f t="shared" si="34"/>
        <v>81907.68</v>
      </c>
      <c r="I188" s="16">
        <f t="shared" si="35"/>
        <v>-819.08</v>
      </c>
      <c r="J188" s="16">
        <v>0</v>
      </c>
      <c r="K188" s="16">
        <f t="shared" si="36"/>
        <v>-2457.23</v>
      </c>
      <c r="L188" s="16"/>
      <c r="M188" s="11">
        <f t="shared" si="33"/>
        <v>78631.37</v>
      </c>
    </row>
    <row r="189" spans="1:13" ht="15">
      <c r="A189" s="7"/>
      <c r="B189" s="7"/>
      <c r="C189" s="7"/>
      <c r="D189" s="26"/>
      <c r="E189" s="7"/>
      <c r="F189" s="7"/>
      <c r="G189" s="7"/>
      <c r="H189" s="7"/>
      <c r="I189" s="7"/>
      <c r="J189" s="7"/>
      <c r="K189" s="7"/>
      <c r="L189" s="7"/>
      <c r="M189" s="7"/>
    </row>
    <row r="190" spans="4:13" ht="15">
      <c r="D190" s="27">
        <f>SUM(D167:D189)</f>
        <v>10139.5</v>
      </c>
      <c r="G190">
        <f>SUM(G167:G189)</f>
        <v>63374795.010000005</v>
      </c>
      <c r="H190">
        <f>SUM(H167:H189)</f>
        <v>5281232.91</v>
      </c>
      <c r="I190">
        <f>SUM(I167:I189)</f>
        <v>-52812.33000000001</v>
      </c>
      <c r="K190">
        <f>SUM(K167:K189)</f>
        <v>-158436.97000000003</v>
      </c>
      <c r="L190">
        <f>SUM(L167:L189)</f>
        <v>-449087.52</v>
      </c>
      <c r="M190" s="7">
        <f>SUM(M167:M189)</f>
        <v>4620896.090000001</v>
      </c>
    </row>
    <row r="193" spans="1:13" ht="75.75">
      <c r="A193" s="35" t="s">
        <v>64</v>
      </c>
      <c r="B193" s="5"/>
      <c r="C193" s="5"/>
      <c r="D193" s="6" t="s">
        <v>13</v>
      </c>
      <c r="E193" s="6" t="s">
        <v>14</v>
      </c>
      <c r="F193" s="6" t="s">
        <v>15</v>
      </c>
      <c r="G193" s="6" t="s">
        <v>16</v>
      </c>
      <c r="H193" s="6" t="s">
        <v>17</v>
      </c>
      <c r="I193" s="6" t="s">
        <v>18</v>
      </c>
      <c r="J193" s="6" t="s">
        <v>19</v>
      </c>
      <c r="K193" s="6" t="s">
        <v>20</v>
      </c>
      <c r="L193" s="33" t="s">
        <v>57</v>
      </c>
      <c r="M193" s="6" t="s">
        <v>21</v>
      </c>
    </row>
    <row r="194" spans="1:13" ht="15">
      <c r="A194" s="7"/>
      <c r="B194" s="7"/>
      <c r="C194" s="7"/>
      <c r="D194" s="8"/>
      <c r="E194" s="8"/>
      <c r="F194" s="9"/>
      <c r="G194" s="9"/>
      <c r="H194" s="9"/>
      <c r="I194" s="9"/>
      <c r="J194" s="9"/>
      <c r="K194" s="9"/>
      <c r="L194" s="9"/>
      <c r="M194" s="10"/>
    </row>
    <row r="195" spans="1:13" ht="15">
      <c r="A195" s="11" t="s">
        <v>22</v>
      </c>
      <c r="B195" s="11" t="s">
        <v>23</v>
      </c>
      <c r="C195" s="7"/>
      <c r="D195" s="12">
        <v>1974</v>
      </c>
      <c r="E195" s="12"/>
      <c r="F195" s="13">
        <v>6301.06</v>
      </c>
      <c r="G195" s="14">
        <f aca="true" t="shared" si="38" ref="G195:G202">ROUND(D195*F195,2)</f>
        <v>12438292.44</v>
      </c>
      <c r="H195" s="34">
        <f>ROUND((G195/2)-H25-(H139*4),2)</f>
        <v>959038.72</v>
      </c>
      <c r="I195" s="16">
        <f>ROUND((G195*-0.01/2)-I25-(I139*4),2)</f>
        <v>-9590.36</v>
      </c>
      <c r="J195" s="16">
        <v>0</v>
      </c>
      <c r="K195" s="16">
        <f>ROUND((G195*-0.03/2)-K25-(K139*4),2)</f>
        <v>-28771.14</v>
      </c>
      <c r="L195" s="16">
        <v>-195206.47</v>
      </c>
      <c r="M195" s="11">
        <f>H195+I195+J195+K195+L195</f>
        <v>725470.75</v>
      </c>
    </row>
    <row r="196" spans="1:13" ht="15">
      <c r="A196" s="30" t="s">
        <v>51</v>
      </c>
      <c r="B196" s="30" t="s">
        <v>59</v>
      </c>
      <c r="C196" s="7"/>
      <c r="D196" s="12">
        <v>465</v>
      </c>
      <c r="E196" s="12"/>
      <c r="F196" s="13">
        <v>6868.32</v>
      </c>
      <c r="G196" s="14">
        <f t="shared" si="38"/>
        <v>3193768.8</v>
      </c>
      <c r="H196" s="34">
        <f aca="true" t="shared" si="39" ref="H196:H216">ROUND((G196/2)-H26-(H140*4),2)</f>
        <v>143658.45</v>
      </c>
      <c r="I196" s="16">
        <f aca="true" t="shared" si="40" ref="I196:I216">ROUND((G196*-0.01/2)-I26-(I140*4),2)</f>
        <v>-1436.59</v>
      </c>
      <c r="J196" s="16">
        <v>0</v>
      </c>
      <c r="K196" s="16">
        <f aca="true" t="shared" si="41" ref="K196:K216">ROUND((G196*-0.03/2)-K26-(K140*4),2)</f>
        <v>-4309.73</v>
      </c>
      <c r="L196" s="16">
        <v>-55619.79</v>
      </c>
      <c r="M196" s="11">
        <f aca="true" t="shared" si="42" ref="M196:M216">H196+I196+J196+K196+L196</f>
        <v>82292.34</v>
      </c>
    </row>
    <row r="197" spans="1:13" ht="15">
      <c r="A197" s="11" t="s">
        <v>24</v>
      </c>
      <c r="B197" s="11" t="s">
        <v>25</v>
      </c>
      <c r="C197" s="7"/>
      <c r="D197" s="17">
        <v>651</v>
      </c>
      <c r="E197" s="17"/>
      <c r="F197" s="18">
        <v>6198.85</v>
      </c>
      <c r="G197" s="14">
        <f t="shared" si="38"/>
        <v>4035451.35</v>
      </c>
      <c r="H197" s="34">
        <f t="shared" si="39"/>
        <v>546950.07</v>
      </c>
      <c r="I197" s="16">
        <f t="shared" si="40"/>
        <v>-5469.5</v>
      </c>
      <c r="J197" s="16">
        <v>0</v>
      </c>
      <c r="K197" s="16">
        <f t="shared" si="41"/>
        <v>-16408.52</v>
      </c>
      <c r="L197" s="16">
        <v>-64473.34</v>
      </c>
      <c r="M197" s="11">
        <f t="shared" si="42"/>
        <v>460598.70999999996</v>
      </c>
    </row>
    <row r="198" spans="1:13" ht="15">
      <c r="A198" s="11" t="s">
        <v>26</v>
      </c>
      <c r="B198" s="11" t="s">
        <v>27</v>
      </c>
      <c r="C198" s="19"/>
      <c r="D198" s="17">
        <v>231</v>
      </c>
      <c r="E198" s="31"/>
      <c r="F198" s="18">
        <v>6914.5</v>
      </c>
      <c r="G198" s="14">
        <f t="shared" si="38"/>
        <v>1597249.5</v>
      </c>
      <c r="H198" s="34">
        <f t="shared" si="39"/>
        <v>135386.21</v>
      </c>
      <c r="I198" s="16">
        <f t="shared" si="40"/>
        <v>-1353.88</v>
      </c>
      <c r="J198" s="16">
        <v>0</v>
      </c>
      <c r="K198" s="16">
        <f t="shared" si="41"/>
        <v>-4061.59</v>
      </c>
      <c r="L198" s="16"/>
      <c r="M198" s="11">
        <f t="shared" si="42"/>
        <v>129970.73999999999</v>
      </c>
    </row>
    <row r="199" spans="1:13" ht="15">
      <c r="A199" s="11" t="s">
        <v>26</v>
      </c>
      <c r="B199" s="11" t="s">
        <v>28</v>
      </c>
      <c r="C199" s="19"/>
      <c r="D199" s="17">
        <v>2187</v>
      </c>
      <c r="E199" s="17"/>
      <c r="F199" s="18">
        <v>5893.58</v>
      </c>
      <c r="G199" s="14">
        <f t="shared" si="38"/>
        <v>12889259.46</v>
      </c>
      <c r="H199" s="34">
        <f t="shared" si="39"/>
        <v>2593182.83</v>
      </c>
      <c r="I199" s="16">
        <f t="shared" si="40"/>
        <v>-25931.85</v>
      </c>
      <c r="J199" s="16">
        <v>0</v>
      </c>
      <c r="K199" s="16">
        <f t="shared" si="41"/>
        <v>-77795.49</v>
      </c>
      <c r="L199" s="16"/>
      <c r="M199" s="11">
        <f t="shared" si="42"/>
        <v>2489455.4899999998</v>
      </c>
    </row>
    <row r="200" spans="1:13" ht="15">
      <c r="A200" s="11" t="s">
        <v>26</v>
      </c>
      <c r="B200" s="11" t="s">
        <v>29</v>
      </c>
      <c r="C200" s="20"/>
      <c r="D200" s="17">
        <v>277.1</v>
      </c>
      <c r="E200" s="17"/>
      <c r="F200" s="18">
        <v>6914.5</v>
      </c>
      <c r="G200" s="14">
        <f t="shared" si="38"/>
        <v>1916007.95</v>
      </c>
      <c r="H200" s="34">
        <f t="shared" si="39"/>
        <v>213401.6</v>
      </c>
      <c r="I200" s="16">
        <f t="shared" si="40"/>
        <v>-2134.03</v>
      </c>
      <c r="J200" s="16">
        <v>0</v>
      </c>
      <c r="K200" s="16">
        <f t="shared" si="41"/>
        <v>-6402.04</v>
      </c>
      <c r="L200" s="16"/>
      <c r="M200" s="11">
        <f t="shared" si="42"/>
        <v>204865.53</v>
      </c>
    </row>
    <row r="201" spans="1:13" ht="15">
      <c r="A201" s="11" t="s">
        <v>30</v>
      </c>
      <c r="B201" s="11" t="s">
        <v>31</v>
      </c>
      <c r="C201" s="19"/>
      <c r="D201" s="17">
        <v>130.9</v>
      </c>
      <c r="E201" s="17"/>
      <c r="F201" s="18">
        <v>6716.47</v>
      </c>
      <c r="G201" s="14">
        <f t="shared" si="38"/>
        <v>879185.92</v>
      </c>
      <c r="H201" s="34">
        <f t="shared" si="39"/>
        <v>-135107.14</v>
      </c>
      <c r="I201" s="16">
        <f t="shared" si="40"/>
        <v>1351.07</v>
      </c>
      <c r="J201" s="16">
        <v>0</v>
      </c>
      <c r="K201" s="16">
        <f t="shared" si="41"/>
        <v>4053.21</v>
      </c>
      <c r="L201" s="16"/>
      <c r="M201" s="11">
        <f t="shared" si="42"/>
        <v>-129702.86</v>
      </c>
    </row>
    <row r="202" spans="1:13" ht="15">
      <c r="A202" s="30" t="s">
        <v>52</v>
      </c>
      <c r="B202" s="30" t="s">
        <v>53</v>
      </c>
      <c r="C202" s="19"/>
      <c r="D202" s="17">
        <v>63.5</v>
      </c>
      <c r="E202" s="17"/>
      <c r="F202" s="18">
        <v>7217.59</v>
      </c>
      <c r="G202" s="14">
        <f t="shared" si="38"/>
        <v>458316.97</v>
      </c>
      <c r="H202" s="34">
        <f t="shared" si="39"/>
        <v>46951.44</v>
      </c>
      <c r="I202" s="16">
        <f t="shared" si="40"/>
        <v>-469.53</v>
      </c>
      <c r="J202" s="16">
        <v>0</v>
      </c>
      <c r="K202" s="16">
        <f t="shared" si="41"/>
        <v>-1408.55</v>
      </c>
      <c r="L202" s="16"/>
      <c r="M202" s="11">
        <f t="shared" si="42"/>
        <v>45073.36</v>
      </c>
    </row>
    <row r="203" spans="1:13" ht="15">
      <c r="A203" s="11" t="s">
        <v>32</v>
      </c>
      <c r="B203" s="40" t="s">
        <v>33</v>
      </c>
      <c r="C203" s="40"/>
      <c r="D203" s="21">
        <v>275.7</v>
      </c>
      <c r="E203" s="21"/>
      <c r="F203" s="22">
        <v>6321.22</v>
      </c>
      <c r="G203" s="14">
        <f>ROUND(D203*F203,2)</f>
        <v>1742760.35</v>
      </c>
      <c r="H203" s="34">
        <f t="shared" si="39"/>
        <v>63413.09</v>
      </c>
      <c r="I203" s="16">
        <f t="shared" si="40"/>
        <v>-634.12</v>
      </c>
      <c r="J203" s="16">
        <v>0</v>
      </c>
      <c r="K203" s="16">
        <f t="shared" si="41"/>
        <v>-1902.4</v>
      </c>
      <c r="L203" s="16">
        <v>-17750</v>
      </c>
      <c r="M203" s="11">
        <f t="shared" si="42"/>
        <v>43126.56999999999</v>
      </c>
    </row>
    <row r="204" spans="1:13" ht="15">
      <c r="A204" s="11" t="s">
        <v>32</v>
      </c>
      <c r="B204" s="11" t="s">
        <v>34</v>
      </c>
      <c r="C204" s="19"/>
      <c r="D204" s="21">
        <v>232.2</v>
      </c>
      <c r="E204" s="21"/>
      <c r="F204" s="22">
        <v>6321.22</v>
      </c>
      <c r="G204" s="14">
        <f aca="true" t="shared" si="43" ref="G204:G212">ROUND(D204*F204,2)</f>
        <v>1467787.28</v>
      </c>
      <c r="H204" s="34">
        <f t="shared" si="39"/>
        <v>140575.74</v>
      </c>
      <c r="I204" s="16">
        <f t="shared" si="40"/>
        <v>-1405.77</v>
      </c>
      <c r="J204" s="16">
        <v>0</v>
      </c>
      <c r="K204" s="16">
        <f t="shared" si="41"/>
        <v>-4217.29</v>
      </c>
      <c r="L204" s="16"/>
      <c r="M204" s="11">
        <f t="shared" si="42"/>
        <v>134952.68</v>
      </c>
    </row>
    <row r="205" spans="1:13" ht="15">
      <c r="A205" s="11" t="s">
        <v>32</v>
      </c>
      <c r="B205" s="23" t="s">
        <v>35</v>
      </c>
      <c r="C205" s="7"/>
      <c r="D205" s="24">
        <v>161</v>
      </c>
      <c r="E205" s="24"/>
      <c r="F205" s="22">
        <v>6321.22</v>
      </c>
      <c r="G205" s="14">
        <f t="shared" si="43"/>
        <v>1017716.42</v>
      </c>
      <c r="H205" s="34">
        <f t="shared" si="39"/>
        <v>139682.63</v>
      </c>
      <c r="I205" s="16">
        <f t="shared" si="40"/>
        <v>-1396.82</v>
      </c>
      <c r="J205" s="16">
        <v>0</v>
      </c>
      <c r="K205" s="16">
        <f t="shared" si="41"/>
        <v>-4190.48</v>
      </c>
      <c r="L205" s="16"/>
      <c r="M205" s="11">
        <f t="shared" si="42"/>
        <v>134095.33</v>
      </c>
    </row>
    <row r="206" spans="1:13" ht="15">
      <c r="A206" s="11" t="s">
        <v>32</v>
      </c>
      <c r="B206" s="11" t="s">
        <v>36</v>
      </c>
      <c r="C206" s="7"/>
      <c r="D206" s="21">
        <v>395.6</v>
      </c>
      <c r="E206" s="21"/>
      <c r="F206" s="22">
        <v>6321.22</v>
      </c>
      <c r="G206" s="14">
        <f t="shared" si="43"/>
        <v>2500674.63</v>
      </c>
      <c r="H206" s="34">
        <f t="shared" si="39"/>
        <v>189748.64</v>
      </c>
      <c r="I206" s="16">
        <f t="shared" si="40"/>
        <v>-1897.47</v>
      </c>
      <c r="J206" s="16">
        <v>0</v>
      </c>
      <c r="K206" s="16">
        <f t="shared" si="41"/>
        <v>-5692.45</v>
      </c>
      <c r="L206" s="16">
        <v>-44127.3</v>
      </c>
      <c r="M206" s="11">
        <f t="shared" si="42"/>
        <v>138031.41999999998</v>
      </c>
    </row>
    <row r="207" spans="1:13" ht="15">
      <c r="A207" s="11" t="s">
        <v>32</v>
      </c>
      <c r="B207" s="11" t="s">
        <v>37</v>
      </c>
      <c r="C207" s="7"/>
      <c r="D207" s="21">
        <v>569</v>
      </c>
      <c r="E207" s="21"/>
      <c r="F207" s="22">
        <v>6321.22</v>
      </c>
      <c r="G207" s="14">
        <f t="shared" si="43"/>
        <v>3596774.18</v>
      </c>
      <c r="H207" s="34">
        <f t="shared" si="39"/>
        <v>421889.62</v>
      </c>
      <c r="I207" s="16">
        <f t="shared" si="40"/>
        <v>-4218.91</v>
      </c>
      <c r="J207" s="16">
        <v>0</v>
      </c>
      <c r="K207" s="16">
        <f t="shared" si="41"/>
        <v>-12656.7</v>
      </c>
      <c r="L207" s="16"/>
      <c r="M207" s="11">
        <f t="shared" si="42"/>
        <v>405014.01</v>
      </c>
    </row>
    <row r="208" spans="1:13" ht="15">
      <c r="A208" s="11" t="s">
        <v>32</v>
      </c>
      <c r="B208" s="30" t="s">
        <v>69</v>
      </c>
      <c r="C208" s="7"/>
      <c r="D208" s="21">
        <v>424</v>
      </c>
      <c r="E208" s="21"/>
      <c r="F208" s="22">
        <v>6321.22</v>
      </c>
      <c r="G208" s="14">
        <f t="shared" si="43"/>
        <v>2680197.28</v>
      </c>
      <c r="H208" s="34">
        <f t="shared" si="39"/>
        <v>247923.96</v>
      </c>
      <c r="I208" s="16">
        <f t="shared" si="40"/>
        <v>-2479.23</v>
      </c>
      <c r="J208" s="16">
        <v>0</v>
      </c>
      <c r="K208" s="16">
        <f t="shared" si="41"/>
        <v>-7437.72</v>
      </c>
      <c r="L208" s="16"/>
      <c r="M208" s="11">
        <f t="shared" si="42"/>
        <v>238007.00999999998</v>
      </c>
    </row>
    <row r="209" spans="1:13" ht="15">
      <c r="A209" s="11" t="s">
        <v>38</v>
      </c>
      <c r="B209" s="11" t="s">
        <v>39</v>
      </c>
      <c r="C209" s="7"/>
      <c r="D209" s="21">
        <v>201</v>
      </c>
      <c r="E209" s="21"/>
      <c r="F209" s="22">
        <v>6647.95</v>
      </c>
      <c r="G209" s="14">
        <f t="shared" si="43"/>
        <v>1336237.95</v>
      </c>
      <c r="H209" s="34">
        <f t="shared" si="39"/>
        <v>109999.23</v>
      </c>
      <c r="I209" s="16">
        <f t="shared" si="40"/>
        <v>-1099.99</v>
      </c>
      <c r="J209" s="16">
        <v>0</v>
      </c>
      <c r="K209" s="16">
        <f t="shared" si="41"/>
        <v>-3299.97</v>
      </c>
      <c r="L209" s="16"/>
      <c r="M209" s="11">
        <f t="shared" si="42"/>
        <v>105599.26999999999</v>
      </c>
    </row>
    <row r="210" spans="1:13" ht="15">
      <c r="A210" s="11" t="s">
        <v>40</v>
      </c>
      <c r="B210" s="11" t="s">
        <v>41</v>
      </c>
      <c r="C210" s="7"/>
      <c r="D210" s="21">
        <v>181</v>
      </c>
      <c r="E210" s="21"/>
      <c r="F210" s="22">
        <v>6327.3</v>
      </c>
      <c r="G210" s="14">
        <f t="shared" si="43"/>
        <v>1145241.3</v>
      </c>
      <c r="H210" s="34">
        <f t="shared" si="39"/>
        <v>75371.58</v>
      </c>
      <c r="I210" s="16">
        <f t="shared" si="40"/>
        <v>-753.71</v>
      </c>
      <c r="J210" s="16">
        <v>0</v>
      </c>
      <c r="K210" s="16">
        <f t="shared" si="41"/>
        <v>-2261.16</v>
      </c>
      <c r="L210" s="16"/>
      <c r="M210" s="11">
        <f t="shared" si="42"/>
        <v>72356.70999999999</v>
      </c>
    </row>
    <row r="211" spans="1:13" ht="15">
      <c r="A211" s="30" t="s">
        <v>40</v>
      </c>
      <c r="B211" s="30" t="s">
        <v>54</v>
      </c>
      <c r="C211" s="7"/>
      <c r="D211" s="21">
        <v>168</v>
      </c>
      <c r="E211" s="21"/>
      <c r="F211" s="22">
        <v>6327.3</v>
      </c>
      <c r="G211" s="14">
        <f t="shared" si="43"/>
        <v>1062986.4</v>
      </c>
      <c r="H211" s="34">
        <f t="shared" si="39"/>
        <v>103010.49</v>
      </c>
      <c r="I211" s="16">
        <f t="shared" si="40"/>
        <v>-1030.09</v>
      </c>
      <c r="J211" s="16">
        <v>0</v>
      </c>
      <c r="K211" s="16">
        <f t="shared" si="41"/>
        <v>-3090.32</v>
      </c>
      <c r="L211" s="16"/>
      <c r="M211" s="11">
        <f t="shared" si="42"/>
        <v>98890.08</v>
      </c>
    </row>
    <row r="212" spans="1:13" ht="15">
      <c r="A212" s="11" t="s">
        <v>42</v>
      </c>
      <c r="B212" s="11" t="s">
        <v>43</v>
      </c>
      <c r="C212" s="7"/>
      <c r="D212" s="21">
        <v>235.9</v>
      </c>
      <c r="E212" s="21"/>
      <c r="F212" s="22">
        <v>6119.43</v>
      </c>
      <c r="G212" s="14">
        <f t="shared" si="43"/>
        <v>1443573.54</v>
      </c>
      <c r="H212" s="34">
        <f t="shared" si="39"/>
        <v>-59610.78</v>
      </c>
      <c r="I212" s="16">
        <f t="shared" si="40"/>
        <v>596.13</v>
      </c>
      <c r="J212" s="16">
        <v>0</v>
      </c>
      <c r="K212" s="16">
        <f t="shared" si="41"/>
        <v>1788.35</v>
      </c>
      <c r="L212" s="16">
        <v>-40566.66</v>
      </c>
      <c r="M212" s="11">
        <f t="shared" si="42"/>
        <v>-97792.96</v>
      </c>
    </row>
    <row r="213" spans="1:13" ht="15">
      <c r="A213" s="11" t="s">
        <v>42</v>
      </c>
      <c r="B213" s="11" t="s">
        <v>44</v>
      </c>
      <c r="C213" s="7"/>
      <c r="D213" s="21">
        <v>171.5</v>
      </c>
      <c r="E213" s="32">
        <v>6119.43</v>
      </c>
      <c r="F213" s="18">
        <v>5893.58</v>
      </c>
      <c r="G213" s="14">
        <f>ROUND((D213*F213)+(1.4*E213),2)</f>
        <v>1019316.17</v>
      </c>
      <c r="H213" s="34">
        <f t="shared" si="39"/>
        <v>93242.54</v>
      </c>
      <c r="I213" s="16">
        <f t="shared" si="40"/>
        <v>-932.43</v>
      </c>
      <c r="J213" s="16">
        <v>0</v>
      </c>
      <c r="K213" s="16">
        <f t="shared" si="41"/>
        <v>-2797.29</v>
      </c>
      <c r="L213" s="16"/>
      <c r="M213" s="11">
        <f t="shared" si="42"/>
        <v>89512.82</v>
      </c>
    </row>
    <row r="214" spans="1:13" ht="15">
      <c r="A214" s="11" t="s">
        <v>42</v>
      </c>
      <c r="B214" s="11" t="s">
        <v>45</v>
      </c>
      <c r="C214" s="7"/>
      <c r="D214" s="21">
        <v>388.5</v>
      </c>
      <c r="E214" s="21"/>
      <c r="F214" s="18">
        <v>5893.58</v>
      </c>
      <c r="G214" s="14">
        <f>ROUND(D214*F214,2)</f>
        <v>2289655.83</v>
      </c>
      <c r="H214" s="34">
        <f t="shared" si="39"/>
        <v>159172.92</v>
      </c>
      <c r="I214" s="16">
        <f t="shared" si="40"/>
        <v>-1591.73</v>
      </c>
      <c r="J214" s="16">
        <v>0</v>
      </c>
      <c r="K214" s="16">
        <f t="shared" si="41"/>
        <v>-4775.19</v>
      </c>
      <c r="L214" s="16"/>
      <c r="M214" s="11">
        <f t="shared" si="42"/>
        <v>152806</v>
      </c>
    </row>
    <row r="215" spans="1:13" ht="15">
      <c r="A215" s="11" t="s">
        <v>46</v>
      </c>
      <c r="B215" s="11" t="s">
        <v>47</v>
      </c>
      <c r="C215" s="7"/>
      <c r="D215" s="25">
        <v>601.6</v>
      </c>
      <c r="E215" s="10"/>
      <c r="F215" s="22">
        <v>6119.43</v>
      </c>
      <c r="G215" s="14">
        <f>ROUND(D215*F215,2)</f>
        <v>3681449.09</v>
      </c>
      <c r="H215" s="34">
        <f t="shared" si="39"/>
        <v>413855.79</v>
      </c>
      <c r="I215" s="16">
        <f t="shared" si="40"/>
        <v>-4138.55</v>
      </c>
      <c r="J215" s="16">
        <v>0</v>
      </c>
      <c r="K215" s="16">
        <f t="shared" si="41"/>
        <v>-12415.67</v>
      </c>
      <c r="L215" s="16">
        <v>-31340.63</v>
      </c>
      <c r="M215" s="11">
        <f t="shared" si="42"/>
        <v>365960.94</v>
      </c>
    </row>
    <row r="216" spans="1:13" ht="15">
      <c r="A216" s="30" t="s">
        <v>55</v>
      </c>
      <c r="B216" s="30" t="s">
        <v>56</v>
      </c>
      <c r="C216" s="7"/>
      <c r="D216" s="25">
        <v>155</v>
      </c>
      <c r="E216" s="10"/>
      <c r="F216" s="22">
        <v>6341.24</v>
      </c>
      <c r="G216" s="14">
        <f>ROUND(D216*F216,2)</f>
        <v>982892.2</v>
      </c>
      <c r="H216" s="34">
        <f t="shared" si="39"/>
        <v>78776.7</v>
      </c>
      <c r="I216" s="16">
        <f t="shared" si="40"/>
        <v>-787.76</v>
      </c>
      <c r="J216" s="16">
        <v>0</v>
      </c>
      <c r="K216" s="16">
        <f t="shared" si="41"/>
        <v>-2363.28</v>
      </c>
      <c r="L216" s="16"/>
      <c r="M216" s="11">
        <f t="shared" si="42"/>
        <v>75625.66</v>
      </c>
    </row>
    <row r="217" spans="1:13" ht="15">
      <c r="A217" s="7"/>
      <c r="B217" s="7"/>
      <c r="C217" s="7"/>
      <c r="D217" s="26"/>
      <c r="E217" s="7"/>
      <c r="F217" s="7"/>
      <c r="G217" s="7"/>
      <c r="H217" s="7"/>
      <c r="I217" s="7"/>
      <c r="J217" s="7"/>
      <c r="K217" s="7"/>
      <c r="L217" s="7"/>
      <c r="M217" s="7"/>
    </row>
    <row r="218" spans="4:13" ht="15">
      <c r="D218" s="27">
        <f>SUM(D195:D217)</f>
        <v>10139.5</v>
      </c>
      <c r="G218">
        <f>SUM(G195:G217)</f>
        <v>63374795.010000005</v>
      </c>
      <c r="H218">
        <f>SUM(H195:H217)</f>
        <v>6680514.33</v>
      </c>
      <c r="I218">
        <f>SUM(I195:I217)</f>
        <v>-66805.12</v>
      </c>
      <c r="K218">
        <f>SUM(K195:K217)</f>
        <v>-200415.42000000007</v>
      </c>
      <c r="L218">
        <f>SUM(L195:L217)</f>
        <v>-449084.18999999994</v>
      </c>
      <c r="M218" s="7">
        <f>SUM(M195:M217)</f>
        <v>5964209.599999999</v>
      </c>
    </row>
    <row r="222" spans="1:13" ht="75.75">
      <c r="A222" s="35" t="s">
        <v>66</v>
      </c>
      <c r="B222" s="5"/>
      <c r="C222" s="5"/>
      <c r="D222" s="6" t="s">
        <v>13</v>
      </c>
      <c r="E222" s="6" t="s">
        <v>14</v>
      </c>
      <c r="F222" s="6" t="s">
        <v>15</v>
      </c>
      <c r="G222" s="6" t="s">
        <v>16</v>
      </c>
      <c r="H222" s="6" t="s">
        <v>17</v>
      </c>
      <c r="I222" s="6" t="s">
        <v>18</v>
      </c>
      <c r="J222" s="6" t="s">
        <v>19</v>
      </c>
      <c r="K222" s="6" t="s">
        <v>20</v>
      </c>
      <c r="L222" s="33" t="s">
        <v>57</v>
      </c>
      <c r="M222" s="6" t="s">
        <v>21</v>
      </c>
    </row>
    <row r="223" spans="1:13" ht="15">
      <c r="A223" s="7"/>
      <c r="B223" s="7"/>
      <c r="C223" s="7"/>
      <c r="D223" s="8"/>
      <c r="E223" s="8"/>
      <c r="F223" s="9"/>
      <c r="G223" s="9"/>
      <c r="H223" s="9"/>
      <c r="I223" s="9"/>
      <c r="J223" s="9"/>
      <c r="K223" s="9"/>
      <c r="L223" s="9"/>
      <c r="M223" s="10"/>
    </row>
    <row r="224" spans="1:13" ht="15">
      <c r="A224" s="11" t="s">
        <v>22</v>
      </c>
      <c r="B224" s="11" t="s">
        <v>23</v>
      </c>
      <c r="C224" s="7"/>
      <c r="D224" s="12">
        <v>1974</v>
      </c>
      <c r="E224" s="12"/>
      <c r="F224" s="13">
        <v>6300.71</v>
      </c>
      <c r="G224" s="14">
        <f aca="true" t="shared" si="44" ref="G224:G231">ROUND(D224*F224,2)</f>
        <v>12437601.54</v>
      </c>
      <c r="H224" s="34">
        <f>ROUND(G224/12,2)</f>
        <v>1036466.8</v>
      </c>
      <c r="I224" s="16">
        <f>ROUND(G224*-0.01/12,2)</f>
        <v>-10364.67</v>
      </c>
      <c r="J224" s="16">
        <v>0</v>
      </c>
      <c r="K224" s="16">
        <f>ROUND(G224*-0.03/12,2)</f>
        <v>-31094</v>
      </c>
      <c r="L224" s="16">
        <v>-195206.47</v>
      </c>
      <c r="M224" s="11">
        <f>H224+I224+J224+K224+L224</f>
        <v>799801.66</v>
      </c>
    </row>
    <row r="225" spans="1:13" ht="15">
      <c r="A225" s="30" t="s">
        <v>51</v>
      </c>
      <c r="B225" s="30" t="s">
        <v>59</v>
      </c>
      <c r="C225" s="7"/>
      <c r="D225" s="12">
        <v>465</v>
      </c>
      <c r="E225" s="12"/>
      <c r="F225" s="13">
        <v>6867.93</v>
      </c>
      <c r="G225" s="14">
        <f t="shared" si="44"/>
        <v>3193587.45</v>
      </c>
      <c r="H225" s="34">
        <f aca="true" t="shared" si="45" ref="H225:H245">ROUND(G225/12,2)</f>
        <v>266132.29</v>
      </c>
      <c r="I225" s="16">
        <f aca="true" t="shared" si="46" ref="I225:I245">ROUND(G225*-0.01/12,2)</f>
        <v>-2661.32</v>
      </c>
      <c r="J225" s="16">
        <v>0</v>
      </c>
      <c r="K225" s="16">
        <f aca="true" t="shared" si="47" ref="K225:K245">ROUND(G225*-0.03/12,2)</f>
        <v>-7983.97</v>
      </c>
      <c r="L225" s="16">
        <v>-55619.79</v>
      </c>
      <c r="M225" s="11">
        <f aca="true" t="shared" si="48" ref="M225:M245">H225+I225+J225+K225+L225</f>
        <v>199867.20999999996</v>
      </c>
    </row>
    <row r="226" spans="1:13" ht="15">
      <c r="A226" s="11" t="s">
        <v>24</v>
      </c>
      <c r="B226" s="11" t="s">
        <v>25</v>
      </c>
      <c r="C226" s="7"/>
      <c r="D226" s="17">
        <v>637</v>
      </c>
      <c r="E226" s="17"/>
      <c r="F226" s="18">
        <v>6198.7</v>
      </c>
      <c r="G226" s="14">
        <f t="shared" si="44"/>
        <v>3948571.9</v>
      </c>
      <c r="H226" s="34">
        <f t="shared" si="45"/>
        <v>329047.66</v>
      </c>
      <c r="I226" s="16">
        <f t="shared" si="46"/>
        <v>-3290.48</v>
      </c>
      <c r="J226" s="16">
        <v>0</v>
      </c>
      <c r="K226" s="16">
        <f t="shared" si="47"/>
        <v>-9871.43</v>
      </c>
      <c r="L226" s="16">
        <v>-64473.34</v>
      </c>
      <c r="M226" s="11">
        <f t="shared" si="48"/>
        <v>251412.41</v>
      </c>
    </row>
    <row r="227" spans="1:13" ht="15">
      <c r="A227" s="11" t="s">
        <v>26</v>
      </c>
      <c r="B227" s="11" t="s">
        <v>27</v>
      </c>
      <c r="C227" s="19"/>
      <c r="D227" s="17">
        <v>231</v>
      </c>
      <c r="E227" s="31"/>
      <c r="F227" s="18">
        <v>6914.11</v>
      </c>
      <c r="G227" s="14">
        <f t="shared" si="44"/>
        <v>1597159.41</v>
      </c>
      <c r="H227" s="34">
        <f t="shared" si="45"/>
        <v>133096.62</v>
      </c>
      <c r="I227" s="16">
        <f t="shared" si="46"/>
        <v>-1330.97</v>
      </c>
      <c r="J227" s="16">
        <v>0</v>
      </c>
      <c r="K227" s="16">
        <f t="shared" si="47"/>
        <v>-3992.9</v>
      </c>
      <c r="L227" s="16"/>
      <c r="M227" s="11">
        <f t="shared" si="48"/>
        <v>127772.75</v>
      </c>
    </row>
    <row r="228" spans="1:13" ht="15">
      <c r="A228" s="11" t="s">
        <v>26</v>
      </c>
      <c r="B228" s="11" t="s">
        <v>28</v>
      </c>
      <c r="C228" s="19"/>
      <c r="D228" s="17">
        <v>2187</v>
      </c>
      <c r="E228" s="17"/>
      <c r="F228" s="18">
        <v>5893.25</v>
      </c>
      <c r="G228" s="14">
        <f t="shared" si="44"/>
        <v>12888537.75</v>
      </c>
      <c r="H228" s="34">
        <f t="shared" si="45"/>
        <v>1074044.81</v>
      </c>
      <c r="I228" s="16">
        <f t="shared" si="46"/>
        <v>-10740.45</v>
      </c>
      <c r="J228" s="16">
        <v>0</v>
      </c>
      <c r="K228" s="16">
        <f t="shared" si="47"/>
        <v>-32221.34</v>
      </c>
      <c r="L228" s="16"/>
      <c r="M228" s="11">
        <f t="shared" si="48"/>
        <v>1031083.0200000001</v>
      </c>
    </row>
    <row r="229" spans="1:13" ht="15">
      <c r="A229" s="11" t="s">
        <v>26</v>
      </c>
      <c r="B229" s="11" t="s">
        <v>29</v>
      </c>
      <c r="C229" s="20"/>
      <c r="D229" s="17">
        <v>277.1</v>
      </c>
      <c r="E229" s="17"/>
      <c r="F229" s="18">
        <v>6914.11</v>
      </c>
      <c r="G229" s="14">
        <f t="shared" si="44"/>
        <v>1915899.88</v>
      </c>
      <c r="H229" s="34">
        <f t="shared" si="45"/>
        <v>159658.32</v>
      </c>
      <c r="I229" s="16">
        <f t="shared" si="46"/>
        <v>-1596.58</v>
      </c>
      <c r="J229" s="16">
        <v>0</v>
      </c>
      <c r="K229" s="16">
        <f t="shared" si="47"/>
        <v>-4789.75</v>
      </c>
      <c r="L229" s="16"/>
      <c r="M229" s="11">
        <f t="shared" si="48"/>
        <v>153271.99000000002</v>
      </c>
    </row>
    <row r="230" spans="1:13" ht="15">
      <c r="A230" s="11" t="s">
        <v>30</v>
      </c>
      <c r="B230" s="11" t="s">
        <v>31</v>
      </c>
      <c r="C230" s="19"/>
      <c r="D230" s="17">
        <v>130.9</v>
      </c>
      <c r="E230" s="17"/>
      <c r="F230" s="18">
        <v>6716.09</v>
      </c>
      <c r="G230" s="14">
        <f t="shared" si="44"/>
        <v>879136.18</v>
      </c>
      <c r="H230" s="34">
        <f t="shared" si="45"/>
        <v>73261.35</v>
      </c>
      <c r="I230" s="16">
        <f t="shared" si="46"/>
        <v>-732.61</v>
      </c>
      <c r="J230" s="16">
        <v>0</v>
      </c>
      <c r="K230" s="16">
        <f t="shared" si="47"/>
        <v>-2197.84</v>
      </c>
      <c r="L230" s="16"/>
      <c r="M230" s="11">
        <f t="shared" si="48"/>
        <v>70330.90000000001</v>
      </c>
    </row>
    <row r="231" spans="1:13" ht="15">
      <c r="A231" s="30" t="s">
        <v>52</v>
      </c>
      <c r="B231" s="30" t="s">
        <v>53</v>
      </c>
      <c r="C231" s="19"/>
      <c r="D231" s="17">
        <v>63.5</v>
      </c>
      <c r="E231" s="17"/>
      <c r="F231" s="18">
        <v>7217.18</v>
      </c>
      <c r="G231" s="14">
        <f t="shared" si="44"/>
        <v>458290.93</v>
      </c>
      <c r="H231" s="34">
        <f t="shared" si="45"/>
        <v>38190.91</v>
      </c>
      <c r="I231" s="16">
        <f t="shared" si="46"/>
        <v>-381.91</v>
      </c>
      <c r="J231" s="16">
        <v>0</v>
      </c>
      <c r="K231" s="16">
        <f t="shared" si="47"/>
        <v>-1145.73</v>
      </c>
      <c r="L231" s="16"/>
      <c r="M231" s="11">
        <f t="shared" si="48"/>
        <v>36663.27</v>
      </c>
    </row>
    <row r="232" spans="1:13" ht="15">
      <c r="A232" s="11" t="s">
        <v>32</v>
      </c>
      <c r="B232" s="40" t="s">
        <v>33</v>
      </c>
      <c r="C232" s="40"/>
      <c r="D232" s="21">
        <v>275.7</v>
      </c>
      <c r="E232" s="21"/>
      <c r="F232" s="22">
        <v>6320.86</v>
      </c>
      <c r="G232" s="14">
        <f>ROUND(D232*F232,2)</f>
        <v>1742661.1</v>
      </c>
      <c r="H232" s="34">
        <f t="shared" si="45"/>
        <v>145221.76</v>
      </c>
      <c r="I232" s="16">
        <f t="shared" si="46"/>
        <v>-1452.22</v>
      </c>
      <c r="J232" s="16">
        <v>0</v>
      </c>
      <c r="K232" s="16">
        <f t="shared" si="47"/>
        <v>-4356.65</v>
      </c>
      <c r="L232" s="16">
        <v>-17750</v>
      </c>
      <c r="M232" s="11">
        <f t="shared" si="48"/>
        <v>121662.89000000001</v>
      </c>
    </row>
    <row r="233" spans="1:13" ht="15">
      <c r="A233" s="11" t="s">
        <v>32</v>
      </c>
      <c r="B233" s="11" t="s">
        <v>34</v>
      </c>
      <c r="C233" s="19"/>
      <c r="D233" s="21">
        <v>232.2</v>
      </c>
      <c r="E233" s="21"/>
      <c r="F233" s="22">
        <v>6320.86</v>
      </c>
      <c r="G233" s="14">
        <f aca="true" t="shared" si="49" ref="G233:G241">ROUND(D233*F233,2)</f>
        <v>1467703.69</v>
      </c>
      <c r="H233" s="34">
        <f t="shared" si="45"/>
        <v>122308.64</v>
      </c>
      <c r="I233" s="16">
        <f t="shared" si="46"/>
        <v>-1223.09</v>
      </c>
      <c r="J233" s="16">
        <v>0</v>
      </c>
      <c r="K233" s="16">
        <f t="shared" si="47"/>
        <v>-3669.26</v>
      </c>
      <c r="L233" s="16"/>
      <c r="M233" s="11">
        <f t="shared" si="48"/>
        <v>117416.29000000001</v>
      </c>
    </row>
    <row r="234" spans="1:13" ht="15">
      <c r="A234" s="11" t="s">
        <v>32</v>
      </c>
      <c r="B234" s="23" t="s">
        <v>35</v>
      </c>
      <c r="C234" s="7"/>
      <c r="D234" s="24">
        <v>161</v>
      </c>
      <c r="E234" s="24"/>
      <c r="F234" s="22">
        <v>6320.86</v>
      </c>
      <c r="G234" s="14">
        <f t="shared" si="49"/>
        <v>1017658.46</v>
      </c>
      <c r="H234" s="34">
        <f t="shared" si="45"/>
        <v>84804.87</v>
      </c>
      <c r="I234" s="16">
        <f t="shared" si="46"/>
        <v>-848.05</v>
      </c>
      <c r="J234" s="16">
        <v>0</v>
      </c>
      <c r="K234" s="16">
        <f t="shared" si="47"/>
        <v>-2544.15</v>
      </c>
      <c r="L234" s="16"/>
      <c r="M234" s="11">
        <f t="shared" si="48"/>
        <v>81412.67</v>
      </c>
    </row>
    <row r="235" spans="1:13" ht="15">
      <c r="A235" s="11" t="s">
        <v>32</v>
      </c>
      <c r="B235" s="11" t="s">
        <v>36</v>
      </c>
      <c r="C235" s="7"/>
      <c r="D235" s="21">
        <v>395.6</v>
      </c>
      <c r="E235" s="21"/>
      <c r="F235" s="22">
        <v>6320.86</v>
      </c>
      <c r="G235" s="14">
        <f t="shared" si="49"/>
        <v>2500532.22</v>
      </c>
      <c r="H235" s="34">
        <f t="shared" si="45"/>
        <v>208377.69</v>
      </c>
      <c r="I235" s="16">
        <f t="shared" si="46"/>
        <v>-2083.78</v>
      </c>
      <c r="J235" s="16">
        <v>0</v>
      </c>
      <c r="K235" s="16">
        <f t="shared" si="47"/>
        <v>-6251.33</v>
      </c>
      <c r="L235" s="16">
        <v>-44127.3</v>
      </c>
      <c r="M235" s="11">
        <f t="shared" si="48"/>
        <v>155915.28000000003</v>
      </c>
    </row>
    <row r="236" spans="1:13" ht="15">
      <c r="A236" s="11" t="s">
        <v>32</v>
      </c>
      <c r="B236" s="11" t="s">
        <v>37</v>
      </c>
      <c r="C236" s="7"/>
      <c r="D236" s="21">
        <v>569</v>
      </c>
      <c r="E236" s="21"/>
      <c r="F236" s="22">
        <v>6320.86</v>
      </c>
      <c r="G236" s="14">
        <f t="shared" si="49"/>
        <v>3596569.34</v>
      </c>
      <c r="H236" s="34">
        <f t="shared" si="45"/>
        <v>299714.11</v>
      </c>
      <c r="I236" s="16">
        <f t="shared" si="46"/>
        <v>-2997.14</v>
      </c>
      <c r="J236" s="16">
        <v>0</v>
      </c>
      <c r="K236" s="16">
        <f t="shared" si="47"/>
        <v>-8991.42</v>
      </c>
      <c r="L236" s="16"/>
      <c r="M236" s="11">
        <f t="shared" si="48"/>
        <v>287725.55</v>
      </c>
    </row>
    <row r="237" spans="1:13" ht="15">
      <c r="A237" s="11" t="s">
        <v>32</v>
      </c>
      <c r="B237" s="30" t="s">
        <v>69</v>
      </c>
      <c r="C237" s="7"/>
      <c r="D237" s="21">
        <v>424</v>
      </c>
      <c r="E237" s="21"/>
      <c r="F237" s="22">
        <v>6320.86</v>
      </c>
      <c r="G237" s="14">
        <f t="shared" si="49"/>
        <v>2680044.64</v>
      </c>
      <c r="H237" s="34">
        <f t="shared" si="45"/>
        <v>223337.05</v>
      </c>
      <c r="I237" s="16">
        <f t="shared" si="46"/>
        <v>-2233.37</v>
      </c>
      <c r="J237" s="16">
        <v>0</v>
      </c>
      <c r="K237" s="16">
        <f t="shared" si="47"/>
        <v>-6700.11</v>
      </c>
      <c r="L237" s="16"/>
      <c r="M237" s="11">
        <f t="shared" si="48"/>
        <v>214403.57</v>
      </c>
    </row>
    <row r="238" spans="1:13" ht="15">
      <c r="A238" s="11" t="s">
        <v>38</v>
      </c>
      <c r="B238" s="11" t="s">
        <v>39</v>
      </c>
      <c r="C238" s="7"/>
      <c r="D238" s="21">
        <v>201</v>
      </c>
      <c r="E238" s="21"/>
      <c r="F238" s="22">
        <v>6647.58</v>
      </c>
      <c r="G238" s="14">
        <f t="shared" si="49"/>
        <v>1336163.58</v>
      </c>
      <c r="H238" s="34">
        <f t="shared" si="45"/>
        <v>111346.97</v>
      </c>
      <c r="I238" s="16">
        <f t="shared" si="46"/>
        <v>-1113.47</v>
      </c>
      <c r="J238" s="16">
        <v>0</v>
      </c>
      <c r="K238" s="16">
        <f t="shared" si="47"/>
        <v>-3340.41</v>
      </c>
      <c r="L238" s="16"/>
      <c r="M238" s="11">
        <f t="shared" si="48"/>
        <v>106893.09</v>
      </c>
    </row>
    <row r="239" spans="1:13" ht="15">
      <c r="A239" s="11" t="s">
        <v>40</v>
      </c>
      <c r="B239" s="11" t="s">
        <v>41</v>
      </c>
      <c r="C239" s="7"/>
      <c r="D239" s="21">
        <v>181</v>
      </c>
      <c r="E239" s="21"/>
      <c r="F239" s="22">
        <v>6326.88</v>
      </c>
      <c r="G239" s="14">
        <f t="shared" si="49"/>
        <v>1145165.28</v>
      </c>
      <c r="H239" s="34">
        <f t="shared" si="45"/>
        <v>95430.44</v>
      </c>
      <c r="I239" s="16">
        <f t="shared" si="46"/>
        <v>-954.3</v>
      </c>
      <c r="J239" s="16">
        <v>0</v>
      </c>
      <c r="K239" s="16">
        <f t="shared" si="47"/>
        <v>-2862.91</v>
      </c>
      <c r="L239" s="16"/>
      <c r="M239" s="11">
        <f t="shared" si="48"/>
        <v>91613.23</v>
      </c>
    </row>
    <row r="240" spans="1:13" ht="15">
      <c r="A240" s="30" t="s">
        <v>40</v>
      </c>
      <c r="B240" s="30" t="s">
        <v>54</v>
      </c>
      <c r="C240" s="7"/>
      <c r="D240" s="21">
        <v>168</v>
      </c>
      <c r="E240" s="21"/>
      <c r="F240" s="22">
        <v>6326.88</v>
      </c>
      <c r="G240" s="14">
        <f t="shared" si="49"/>
        <v>1062915.84</v>
      </c>
      <c r="H240" s="34">
        <f t="shared" si="45"/>
        <v>88576.32</v>
      </c>
      <c r="I240" s="16">
        <f t="shared" si="46"/>
        <v>-885.76</v>
      </c>
      <c r="J240" s="16">
        <v>0</v>
      </c>
      <c r="K240" s="16">
        <f t="shared" si="47"/>
        <v>-2657.29</v>
      </c>
      <c r="L240" s="16"/>
      <c r="M240" s="11">
        <f t="shared" si="48"/>
        <v>85033.27000000002</v>
      </c>
    </row>
    <row r="241" spans="1:13" ht="15">
      <c r="A241" s="11" t="s">
        <v>42</v>
      </c>
      <c r="B241" s="11" t="s">
        <v>43</v>
      </c>
      <c r="C241" s="7"/>
      <c r="D241" s="21">
        <v>235.9</v>
      </c>
      <c r="E241" s="21"/>
      <c r="F241" s="37">
        <v>6119.08</v>
      </c>
      <c r="G241" s="14">
        <f t="shared" si="49"/>
        <v>1443490.97</v>
      </c>
      <c r="H241" s="34">
        <f t="shared" si="45"/>
        <v>120290.91</v>
      </c>
      <c r="I241" s="16">
        <f t="shared" si="46"/>
        <v>-1202.91</v>
      </c>
      <c r="J241" s="16">
        <v>0</v>
      </c>
      <c r="K241" s="16">
        <f t="shared" si="47"/>
        <v>-3608.73</v>
      </c>
      <c r="L241" s="16">
        <v>-40566.66</v>
      </c>
      <c r="M241" s="11">
        <f t="shared" si="48"/>
        <v>74912.61</v>
      </c>
    </row>
    <row r="242" spans="1:13" ht="15">
      <c r="A242" s="11" t="s">
        <v>42</v>
      </c>
      <c r="B242" s="11" t="s">
        <v>44</v>
      </c>
      <c r="C242" s="7"/>
      <c r="D242" s="21">
        <v>171.5</v>
      </c>
      <c r="E242" s="32">
        <v>6119.08</v>
      </c>
      <c r="F242" s="18">
        <v>5893.25</v>
      </c>
      <c r="G242" s="14">
        <f>ROUND((D242*F242)+(1.4*E242),2)</f>
        <v>1019259.09</v>
      </c>
      <c r="H242" s="34">
        <f t="shared" si="45"/>
        <v>84938.26</v>
      </c>
      <c r="I242" s="16">
        <f t="shared" si="46"/>
        <v>-849.38</v>
      </c>
      <c r="J242" s="16">
        <v>0</v>
      </c>
      <c r="K242" s="16">
        <f t="shared" si="47"/>
        <v>-2548.15</v>
      </c>
      <c r="L242" s="16"/>
      <c r="M242" s="11">
        <f t="shared" si="48"/>
        <v>81540.73</v>
      </c>
    </row>
    <row r="243" spans="1:13" ht="15">
      <c r="A243" s="11" t="s">
        <v>42</v>
      </c>
      <c r="B243" s="11" t="s">
        <v>45</v>
      </c>
      <c r="C243" s="7"/>
      <c r="D243" s="21">
        <v>388.5</v>
      </c>
      <c r="E243" s="21"/>
      <c r="F243" s="18">
        <v>5893.25</v>
      </c>
      <c r="G243" s="14">
        <f>ROUND(D243*F243,2)</f>
        <v>2289527.63</v>
      </c>
      <c r="H243" s="34">
        <f t="shared" si="45"/>
        <v>190793.97</v>
      </c>
      <c r="I243" s="16">
        <f t="shared" si="46"/>
        <v>-1907.94</v>
      </c>
      <c r="J243" s="16">
        <v>0</v>
      </c>
      <c r="K243" s="16">
        <f t="shared" si="47"/>
        <v>-5723.82</v>
      </c>
      <c r="L243" s="16"/>
      <c r="M243" s="11">
        <f t="shared" si="48"/>
        <v>183162.21</v>
      </c>
    </row>
    <row r="244" spans="1:13" ht="15">
      <c r="A244" s="11" t="s">
        <v>46</v>
      </c>
      <c r="B244" s="11" t="s">
        <v>47</v>
      </c>
      <c r="C244" s="7"/>
      <c r="D244" s="25">
        <v>601.6</v>
      </c>
      <c r="E244" s="10"/>
      <c r="F244" s="22">
        <v>6119.08</v>
      </c>
      <c r="G244" s="14">
        <f>ROUND(D244*F244,2)</f>
        <v>3681238.53</v>
      </c>
      <c r="H244" s="34">
        <f t="shared" si="45"/>
        <v>306769.88</v>
      </c>
      <c r="I244" s="16">
        <f t="shared" si="46"/>
        <v>-3067.7</v>
      </c>
      <c r="J244" s="16">
        <v>0</v>
      </c>
      <c r="K244" s="16">
        <f t="shared" si="47"/>
        <v>-9203.1</v>
      </c>
      <c r="L244" s="16">
        <v>-31340.63</v>
      </c>
      <c r="M244" s="11">
        <f t="shared" si="48"/>
        <v>263158.45</v>
      </c>
    </row>
    <row r="245" spans="1:13" ht="15">
      <c r="A245" s="30" t="s">
        <v>55</v>
      </c>
      <c r="B245" s="30" t="s">
        <v>56</v>
      </c>
      <c r="C245" s="7"/>
      <c r="D245" s="25">
        <v>155</v>
      </c>
      <c r="E245" s="10"/>
      <c r="F245" s="22">
        <v>6340.88</v>
      </c>
      <c r="G245" s="14">
        <f>ROUND(D245*F245,2)</f>
        <v>982836.4</v>
      </c>
      <c r="H245" s="34">
        <f t="shared" si="45"/>
        <v>81903.03</v>
      </c>
      <c r="I245" s="16">
        <f t="shared" si="46"/>
        <v>-819.03</v>
      </c>
      <c r="J245" s="16">
        <v>0</v>
      </c>
      <c r="K245" s="16">
        <f t="shared" si="47"/>
        <v>-2457.09</v>
      </c>
      <c r="L245" s="16"/>
      <c r="M245" s="11">
        <f t="shared" si="48"/>
        <v>78626.91</v>
      </c>
    </row>
    <row r="246" spans="1:13" ht="15">
      <c r="A246" s="7"/>
      <c r="B246" s="7"/>
      <c r="C246" s="7"/>
      <c r="D246" s="26"/>
      <c r="E246" s="7"/>
      <c r="F246" s="7"/>
      <c r="G246" s="7"/>
      <c r="H246" s="7"/>
      <c r="I246" s="7"/>
      <c r="J246" s="7"/>
      <c r="K246" s="7"/>
      <c r="L246" s="7"/>
      <c r="M246" s="7"/>
    </row>
    <row r="247" spans="4:13" ht="15">
      <c r="D247" s="27">
        <f>SUM(D224:D246)</f>
        <v>10125.5</v>
      </c>
      <c r="G247">
        <f>SUM(G224:G246)</f>
        <v>63284551.81</v>
      </c>
      <c r="H247">
        <f>SUM(H224:H246)</f>
        <v>5273712.660000001</v>
      </c>
      <c r="I247">
        <f>SUM(I224:I246)</f>
        <v>-52737.13000000001</v>
      </c>
      <c r="K247">
        <f>SUM(K224:K246)</f>
        <v>-158211.38</v>
      </c>
      <c r="L247">
        <f>SUM(L224:L246)</f>
        <v>-449084.18999999994</v>
      </c>
      <c r="M247" s="7">
        <f>SUM(M224:M246)</f>
        <v>4613679.960000001</v>
      </c>
    </row>
    <row r="250" spans="1:14" ht="75.75">
      <c r="A250" s="35" t="s">
        <v>67</v>
      </c>
      <c r="B250" s="5"/>
      <c r="C250" s="5"/>
      <c r="D250" s="6" t="s">
        <v>13</v>
      </c>
      <c r="E250" s="6" t="s">
        <v>14</v>
      </c>
      <c r="F250" s="6" t="s">
        <v>15</v>
      </c>
      <c r="G250" s="6" t="s">
        <v>16</v>
      </c>
      <c r="H250" s="6" t="s">
        <v>17</v>
      </c>
      <c r="I250" s="6" t="s">
        <v>18</v>
      </c>
      <c r="J250" s="6" t="s">
        <v>19</v>
      </c>
      <c r="K250" s="6" t="s">
        <v>20</v>
      </c>
      <c r="L250" s="33" t="s">
        <v>57</v>
      </c>
      <c r="M250" s="36" t="s">
        <v>68</v>
      </c>
      <c r="N250" s="6" t="s">
        <v>21</v>
      </c>
    </row>
    <row r="251" spans="1:14" ht="15">
      <c r="A251" s="7"/>
      <c r="B251" s="7"/>
      <c r="C251" s="7"/>
      <c r="D251" s="8"/>
      <c r="E251" s="8"/>
      <c r="F251" s="9"/>
      <c r="G251" s="9"/>
      <c r="H251" s="9"/>
      <c r="I251" s="9"/>
      <c r="J251" s="9"/>
      <c r="K251" s="9"/>
      <c r="L251" s="9"/>
      <c r="M251" s="9"/>
      <c r="N251" s="10"/>
    </row>
    <row r="252" spans="1:14" ht="15">
      <c r="A252" s="11" t="s">
        <v>22</v>
      </c>
      <c r="B252" s="11" t="s">
        <v>23</v>
      </c>
      <c r="C252" s="7"/>
      <c r="D252" s="12">
        <v>1974</v>
      </c>
      <c r="E252" s="12"/>
      <c r="F252" s="13">
        <v>6399.17</v>
      </c>
      <c r="G252" s="14">
        <f aca="true" t="shared" si="50" ref="G252:G259">ROUND(D252*F252,2)</f>
        <v>12631961.58</v>
      </c>
      <c r="H252" s="34">
        <f>ROUND(G252/12,2)</f>
        <v>1052663.47</v>
      </c>
      <c r="I252" s="16">
        <f>ROUND(G252*-0.01/12,2)</f>
        <v>-10526.63</v>
      </c>
      <c r="J252" s="16">
        <v>0</v>
      </c>
      <c r="K252" s="16">
        <f>ROUND(G252*-0.03/12,2)</f>
        <v>-31579.9</v>
      </c>
      <c r="L252" s="16">
        <v>-195188.97</v>
      </c>
      <c r="M252" s="16">
        <v>97180.02</v>
      </c>
      <c r="N252" s="11">
        <f>H252+I252+J252+K252+L252+M252</f>
        <v>912547.99</v>
      </c>
    </row>
    <row r="253" spans="1:14" ht="15">
      <c r="A253" s="30" t="s">
        <v>51</v>
      </c>
      <c r="B253" s="30" t="s">
        <v>59</v>
      </c>
      <c r="C253" s="7"/>
      <c r="D253" s="12">
        <v>465</v>
      </c>
      <c r="E253" s="12"/>
      <c r="F253" s="13">
        <v>6793.53</v>
      </c>
      <c r="G253" s="14">
        <f t="shared" si="50"/>
        <v>3158991.45</v>
      </c>
      <c r="H253" s="34">
        <f aca="true" t="shared" si="51" ref="H253:H273">ROUND(G253/12,2)</f>
        <v>263249.29</v>
      </c>
      <c r="I253" s="16">
        <f aca="true" t="shared" si="52" ref="I253:I273">ROUND(G253*-0.01/12,2)</f>
        <v>-2632.49</v>
      </c>
      <c r="J253" s="16">
        <v>0</v>
      </c>
      <c r="K253" s="16">
        <f aca="true" t="shared" si="53" ref="K253:K273">ROUND(G253*-0.03/12,2)</f>
        <v>-7897.48</v>
      </c>
      <c r="L253" s="16">
        <v>-55619.79</v>
      </c>
      <c r="M253" s="16">
        <v>-17298</v>
      </c>
      <c r="N253" s="11">
        <f aca="true" t="shared" si="54" ref="N253:N273">H253+I253+J253+K253+L253+M253</f>
        <v>179801.52999999997</v>
      </c>
    </row>
    <row r="254" spans="1:14" ht="15">
      <c r="A254" s="11" t="s">
        <v>24</v>
      </c>
      <c r="B254" s="11" t="s">
        <v>25</v>
      </c>
      <c r="C254" s="7"/>
      <c r="D254" s="17">
        <v>637</v>
      </c>
      <c r="E254" s="17"/>
      <c r="F254" s="18">
        <v>6236.75</v>
      </c>
      <c r="G254" s="14">
        <f t="shared" si="50"/>
        <v>3972809.75</v>
      </c>
      <c r="H254" s="34">
        <f t="shared" si="51"/>
        <v>331067.48</v>
      </c>
      <c r="I254" s="16">
        <f t="shared" si="52"/>
        <v>-3310.67</v>
      </c>
      <c r="J254" s="16">
        <v>0</v>
      </c>
      <c r="K254" s="16">
        <f t="shared" si="53"/>
        <v>-9932.02</v>
      </c>
      <c r="L254" s="16">
        <v>-64473.34</v>
      </c>
      <c r="M254" s="16">
        <v>12118.93</v>
      </c>
      <c r="N254" s="11">
        <f t="shared" si="54"/>
        <v>265470.38</v>
      </c>
    </row>
    <row r="255" spans="1:14" ht="15">
      <c r="A255" s="11" t="s">
        <v>26</v>
      </c>
      <c r="B255" s="11" t="s">
        <v>27</v>
      </c>
      <c r="C255" s="19"/>
      <c r="D255" s="17">
        <v>231</v>
      </c>
      <c r="E255" s="31"/>
      <c r="F255" s="18">
        <v>6202.88</v>
      </c>
      <c r="G255" s="14">
        <f t="shared" si="50"/>
        <v>1432865.28</v>
      </c>
      <c r="H255" s="34">
        <f t="shared" si="51"/>
        <v>119405.44</v>
      </c>
      <c r="I255" s="16">
        <f t="shared" si="52"/>
        <v>-1194.05</v>
      </c>
      <c r="J255" s="16">
        <v>0</v>
      </c>
      <c r="K255" s="16">
        <f t="shared" si="53"/>
        <v>-3582.16</v>
      </c>
      <c r="L255" s="16"/>
      <c r="M255" s="16">
        <v>-82147.06</v>
      </c>
      <c r="N255" s="11">
        <f t="shared" si="54"/>
        <v>32482.17</v>
      </c>
    </row>
    <row r="256" spans="1:14" ht="15">
      <c r="A256" s="11" t="s">
        <v>26</v>
      </c>
      <c r="B256" s="11" t="s">
        <v>28</v>
      </c>
      <c r="C256" s="19"/>
      <c r="D256" s="17">
        <v>2187</v>
      </c>
      <c r="E256" s="17"/>
      <c r="F256" s="18">
        <v>5893.25</v>
      </c>
      <c r="G256" s="14">
        <f t="shared" si="50"/>
        <v>12888537.75</v>
      </c>
      <c r="H256" s="34">
        <f t="shared" si="51"/>
        <v>1074044.81</v>
      </c>
      <c r="I256" s="16">
        <f t="shared" si="52"/>
        <v>-10740.45</v>
      </c>
      <c r="J256" s="16">
        <v>0</v>
      </c>
      <c r="K256" s="16">
        <f t="shared" si="53"/>
        <v>-32221.34</v>
      </c>
      <c r="L256" s="16"/>
      <c r="M256" s="16">
        <v>0</v>
      </c>
      <c r="N256" s="11">
        <f t="shared" si="54"/>
        <v>1031083.0200000001</v>
      </c>
    </row>
    <row r="257" spans="1:14" ht="15">
      <c r="A257" s="11" t="s">
        <v>26</v>
      </c>
      <c r="B257" s="11" t="s">
        <v>29</v>
      </c>
      <c r="C257" s="20"/>
      <c r="D257" s="17">
        <v>277.1</v>
      </c>
      <c r="E257" s="17"/>
      <c r="F257" s="18">
        <v>6943.21</v>
      </c>
      <c r="G257" s="14">
        <f t="shared" si="50"/>
        <v>1923963.49</v>
      </c>
      <c r="H257" s="34">
        <f t="shared" si="51"/>
        <v>160330.29</v>
      </c>
      <c r="I257" s="16">
        <f t="shared" si="52"/>
        <v>-1603.3</v>
      </c>
      <c r="J257" s="16">
        <v>0</v>
      </c>
      <c r="K257" s="16">
        <f t="shared" si="53"/>
        <v>-4809.91</v>
      </c>
      <c r="L257" s="16"/>
      <c r="M257" s="16">
        <v>4031.81</v>
      </c>
      <c r="N257" s="11">
        <f t="shared" si="54"/>
        <v>157948.89</v>
      </c>
    </row>
    <row r="258" spans="1:14" ht="15">
      <c r="A258" s="11" t="s">
        <v>30</v>
      </c>
      <c r="B258" s="11" t="s">
        <v>31</v>
      </c>
      <c r="C258" s="19"/>
      <c r="D258" s="17">
        <v>130.9</v>
      </c>
      <c r="E258" s="17"/>
      <c r="F258" s="18">
        <v>6454.36</v>
      </c>
      <c r="G258" s="14">
        <f t="shared" si="50"/>
        <v>844875.72</v>
      </c>
      <c r="H258" s="34">
        <f t="shared" si="51"/>
        <v>70406.31</v>
      </c>
      <c r="I258" s="16">
        <f t="shared" si="52"/>
        <v>-704.06</v>
      </c>
      <c r="J258" s="16">
        <v>0</v>
      </c>
      <c r="K258" s="16">
        <f t="shared" si="53"/>
        <v>-2112.19</v>
      </c>
      <c r="L258" s="16"/>
      <c r="M258" s="16">
        <v>-17130.23</v>
      </c>
      <c r="N258" s="11">
        <f t="shared" si="54"/>
        <v>50459.83</v>
      </c>
    </row>
    <row r="259" spans="1:14" ht="15">
      <c r="A259" s="30" t="s">
        <v>52</v>
      </c>
      <c r="B259" s="30" t="s">
        <v>53</v>
      </c>
      <c r="C259" s="19"/>
      <c r="D259" s="17">
        <v>63.5</v>
      </c>
      <c r="E259" s="17"/>
      <c r="F259" s="18">
        <v>7152.27</v>
      </c>
      <c r="G259" s="14">
        <f t="shared" si="50"/>
        <v>454169.15</v>
      </c>
      <c r="H259" s="34">
        <f t="shared" si="51"/>
        <v>37847.43</v>
      </c>
      <c r="I259" s="16">
        <f t="shared" si="52"/>
        <v>-378.47</v>
      </c>
      <c r="J259" s="16">
        <v>0</v>
      </c>
      <c r="K259" s="16">
        <f t="shared" si="53"/>
        <v>-1135.42</v>
      </c>
      <c r="L259" s="16"/>
      <c r="M259" s="16">
        <v>-2060.89</v>
      </c>
      <c r="N259" s="11">
        <f t="shared" si="54"/>
        <v>34272.65</v>
      </c>
    </row>
    <row r="260" spans="1:14" ht="15">
      <c r="A260" s="11" t="s">
        <v>32</v>
      </c>
      <c r="B260" s="40" t="s">
        <v>33</v>
      </c>
      <c r="C260" s="40"/>
      <c r="D260" s="21">
        <v>275.7</v>
      </c>
      <c r="E260" s="21"/>
      <c r="F260" s="22">
        <v>6315.64</v>
      </c>
      <c r="G260" s="14">
        <f>ROUND(D260*F260,2)</f>
        <v>1741221.95</v>
      </c>
      <c r="H260" s="34">
        <f t="shared" si="51"/>
        <v>145101.83</v>
      </c>
      <c r="I260" s="16">
        <f t="shared" si="52"/>
        <v>-1451.02</v>
      </c>
      <c r="J260" s="16">
        <v>0</v>
      </c>
      <c r="K260" s="16">
        <f t="shared" si="53"/>
        <v>-4353.05</v>
      </c>
      <c r="L260" s="16">
        <v>-17750</v>
      </c>
      <c r="M260" s="16">
        <v>-719.58</v>
      </c>
      <c r="N260" s="11">
        <f t="shared" si="54"/>
        <v>120828.18000000001</v>
      </c>
    </row>
    <row r="261" spans="1:14" ht="15">
      <c r="A261" s="11" t="s">
        <v>32</v>
      </c>
      <c r="B261" s="11" t="s">
        <v>34</v>
      </c>
      <c r="C261" s="19"/>
      <c r="D261" s="21">
        <v>232.2</v>
      </c>
      <c r="E261" s="21"/>
      <c r="F261" s="22">
        <v>6541.14</v>
      </c>
      <c r="G261" s="14">
        <f aca="true" t="shared" si="55" ref="G261:G269">ROUND(D261*F261,2)</f>
        <v>1518852.71</v>
      </c>
      <c r="H261" s="34">
        <f t="shared" si="51"/>
        <v>126571.06</v>
      </c>
      <c r="I261" s="16">
        <f t="shared" si="52"/>
        <v>-1265.71</v>
      </c>
      <c r="J261" s="16">
        <v>0</v>
      </c>
      <c r="K261" s="16">
        <f t="shared" si="53"/>
        <v>-3797.13</v>
      </c>
      <c r="L261" s="16"/>
      <c r="M261" s="16">
        <v>25574.51</v>
      </c>
      <c r="N261" s="11">
        <f t="shared" si="54"/>
        <v>147082.72999999998</v>
      </c>
    </row>
    <row r="262" spans="1:14" ht="15">
      <c r="A262" s="11" t="s">
        <v>32</v>
      </c>
      <c r="B262" s="23" t="s">
        <v>35</v>
      </c>
      <c r="C262" s="7"/>
      <c r="D262" s="24">
        <v>161</v>
      </c>
      <c r="E262" s="24"/>
      <c r="F262" s="22">
        <v>6055.610000000001</v>
      </c>
      <c r="G262" s="14">
        <f t="shared" si="55"/>
        <v>974953.21</v>
      </c>
      <c r="H262" s="34">
        <f t="shared" si="51"/>
        <v>81246.1</v>
      </c>
      <c r="I262" s="16">
        <f t="shared" si="52"/>
        <v>-812.46</v>
      </c>
      <c r="J262" s="16">
        <v>0</v>
      </c>
      <c r="K262" s="16">
        <f t="shared" si="53"/>
        <v>-2437.38</v>
      </c>
      <c r="L262" s="16"/>
      <c r="M262" s="16">
        <v>-21352.62</v>
      </c>
      <c r="N262" s="11">
        <f t="shared" si="54"/>
        <v>56643.64</v>
      </c>
    </row>
    <row r="263" spans="1:14" ht="15">
      <c r="A263" s="11" t="s">
        <v>32</v>
      </c>
      <c r="B263" s="11" t="s">
        <v>36</v>
      </c>
      <c r="C263" s="7"/>
      <c r="D263" s="21">
        <v>395.6</v>
      </c>
      <c r="E263" s="21"/>
      <c r="F263" s="22">
        <v>6072.93</v>
      </c>
      <c r="G263" s="14">
        <f t="shared" si="55"/>
        <v>2402451.11</v>
      </c>
      <c r="H263" s="34">
        <f t="shared" si="51"/>
        <v>200204.26</v>
      </c>
      <c r="I263" s="16">
        <f t="shared" si="52"/>
        <v>-2002.04</v>
      </c>
      <c r="J263" s="16">
        <v>0</v>
      </c>
      <c r="K263" s="16">
        <f t="shared" si="53"/>
        <v>-6006.13</v>
      </c>
      <c r="L263" s="16">
        <v>-44127.3</v>
      </c>
      <c r="M263" s="16">
        <v>-49040.55</v>
      </c>
      <c r="N263" s="11">
        <f t="shared" si="54"/>
        <v>99028.23999999998</v>
      </c>
    </row>
    <row r="264" spans="1:14" ht="15">
      <c r="A264" s="11" t="s">
        <v>32</v>
      </c>
      <c r="B264" s="11" t="s">
        <v>37</v>
      </c>
      <c r="C264" s="7"/>
      <c r="D264" s="21">
        <v>569</v>
      </c>
      <c r="E264" s="21"/>
      <c r="F264" s="22">
        <v>6088.63</v>
      </c>
      <c r="G264" s="14">
        <f t="shared" si="55"/>
        <v>3464430.47</v>
      </c>
      <c r="H264" s="34">
        <f t="shared" si="51"/>
        <v>288702.54</v>
      </c>
      <c r="I264" s="16">
        <f t="shared" si="52"/>
        <v>-2887.03</v>
      </c>
      <c r="J264" s="16">
        <v>0</v>
      </c>
      <c r="K264" s="16">
        <f t="shared" si="53"/>
        <v>-8661.08</v>
      </c>
      <c r="L264" s="16"/>
      <c r="M264" s="16">
        <v>-66069.43</v>
      </c>
      <c r="N264" s="11">
        <f t="shared" si="54"/>
        <v>211084.99999999994</v>
      </c>
    </row>
    <row r="265" spans="1:14" ht="15">
      <c r="A265" s="11" t="s">
        <v>32</v>
      </c>
      <c r="B265" s="30" t="s">
        <v>69</v>
      </c>
      <c r="C265" s="7"/>
      <c r="D265" s="21">
        <v>424</v>
      </c>
      <c r="E265" s="21"/>
      <c r="F265" s="22">
        <v>6031.87</v>
      </c>
      <c r="G265" s="14">
        <f t="shared" si="55"/>
        <v>2557512.88</v>
      </c>
      <c r="H265" s="34">
        <f t="shared" si="51"/>
        <v>213126.07</v>
      </c>
      <c r="I265" s="16">
        <f t="shared" si="52"/>
        <v>-2131.26</v>
      </c>
      <c r="J265" s="16">
        <v>0</v>
      </c>
      <c r="K265" s="16">
        <f t="shared" si="53"/>
        <v>-6393.78</v>
      </c>
      <c r="L265" s="16"/>
      <c r="M265" s="16">
        <v>-61265.88</v>
      </c>
      <c r="N265" s="11">
        <f t="shared" si="54"/>
        <v>143335.15</v>
      </c>
    </row>
    <row r="266" spans="1:14" ht="15">
      <c r="A266" s="11" t="s">
        <v>38</v>
      </c>
      <c r="B266" s="11" t="s">
        <v>39</v>
      </c>
      <c r="C266" s="7"/>
      <c r="D266" s="21">
        <v>201</v>
      </c>
      <c r="E266" s="21"/>
      <c r="F266" s="22">
        <v>6447.6</v>
      </c>
      <c r="G266" s="14">
        <f t="shared" si="55"/>
        <v>1295967.6</v>
      </c>
      <c r="H266" s="34">
        <f t="shared" si="51"/>
        <v>107997.3</v>
      </c>
      <c r="I266" s="16">
        <f t="shared" si="52"/>
        <v>-1079.97</v>
      </c>
      <c r="J266" s="16">
        <v>0</v>
      </c>
      <c r="K266" s="16">
        <f t="shared" si="53"/>
        <v>-3239.92</v>
      </c>
      <c r="L266" s="16"/>
      <c r="M266" s="16">
        <v>-20097.99</v>
      </c>
      <c r="N266" s="11">
        <f t="shared" si="54"/>
        <v>83579.42</v>
      </c>
    </row>
    <row r="267" spans="1:14" ht="15">
      <c r="A267" s="11" t="s">
        <v>40</v>
      </c>
      <c r="B267" s="11" t="s">
        <v>41</v>
      </c>
      <c r="C267" s="7"/>
      <c r="D267" s="21">
        <v>181</v>
      </c>
      <c r="E267" s="21"/>
      <c r="F267" s="22">
        <v>6119.34</v>
      </c>
      <c r="G267" s="14">
        <f t="shared" si="55"/>
        <v>1107600.54</v>
      </c>
      <c r="H267" s="34">
        <f t="shared" si="51"/>
        <v>92300.05</v>
      </c>
      <c r="I267" s="16">
        <f t="shared" si="52"/>
        <v>-923</v>
      </c>
      <c r="J267" s="16">
        <v>0</v>
      </c>
      <c r="K267" s="16">
        <f t="shared" si="53"/>
        <v>-2769</v>
      </c>
      <c r="L267" s="16"/>
      <c r="M267" s="16">
        <v>-18782.37</v>
      </c>
      <c r="N267" s="11">
        <f t="shared" si="54"/>
        <v>69825.68000000001</v>
      </c>
    </row>
    <row r="268" spans="1:14" ht="15">
      <c r="A268" s="30" t="s">
        <v>40</v>
      </c>
      <c r="B268" s="30" t="s">
        <v>54</v>
      </c>
      <c r="C268" s="7"/>
      <c r="D268" s="21">
        <v>168</v>
      </c>
      <c r="E268" s="21"/>
      <c r="F268" s="22">
        <v>6138.76</v>
      </c>
      <c r="G268" s="14">
        <f t="shared" si="55"/>
        <v>1031311.68</v>
      </c>
      <c r="H268" s="34">
        <f t="shared" si="51"/>
        <v>85942.64</v>
      </c>
      <c r="I268" s="16">
        <f t="shared" si="52"/>
        <v>-859.43</v>
      </c>
      <c r="J268" s="16">
        <v>0</v>
      </c>
      <c r="K268" s="16">
        <f t="shared" si="53"/>
        <v>-2578.28</v>
      </c>
      <c r="L268" s="16"/>
      <c r="M268" s="16">
        <v>-15802.08</v>
      </c>
      <c r="N268" s="11">
        <f t="shared" si="54"/>
        <v>66702.85</v>
      </c>
    </row>
    <row r="269" spans="1:14" ht="15">
      <c r="A269" s="11" t="s">
        <v>42</v>
      </c>
      <c r="B269" s="11" t="s">
        <v>43</v>
      </c>
      <c r="C269" s="7"/>
      <c r="D269" s="21">
        <v>235.9</v>
      </c>
      <c r="E269" s="21"/>
      <c r="F269" s="22">
        <v>6020.26</v>
      </c>
      <c r="G269" s="14">
        <f t="shared" si="55"/>
        <v>1420179.33</v>
      </c>
      <c r="H269" s="34">
        <f t="shared" si="51"/>
        <v>118348.28</v>
      </c>
      <c r="I269" s="16">
        <f t="shared" si="52"/>
        <v>-1183.48</v>
      </c>
      <c r="J269" s="16">
        <v>0</v>
      </c>
      <c r="K269" s="16">
        <f t="shared" si="53"/>
        <v>-3550.45</v>
      </c>
      <c r="L269" s="16">
        <v>-40566.66</v>
      </c>
      <c r="M269" s="16">
        <v>-11655.82</v>
      </c>
      <c r="N269" s="11">
        <f t="shared" si="54"/>
        <v>61391.87</v>
      </c>
    </row>
    <row r="270" spans="1:14" ht="15">
      <c r="A270" s="11" t="s">
        <v>42</v>
      </c>
      <c r="B270" s="11" t="s">
        <v>44</v>
      </c>
      <c r="C270" s="7"/>
      <c r="D270" s="21">
        <v>171.5</v>
      </c>
      <c r="E270" s="32">
        <v>6119.08</v>
      </c>
      <c r="F270" s="18">
        <v>5893.25</v>
      </c>
      <c r="G270" s="14">
        <f>ROUND((D270*F270)+(1.4*E270),2)</f>
        <v>1019259.09</v>
      </c>
      <c r="H270" s="34">
        <f t="shared" si="51"/>
        <v>84938.26</v>
      </c>
      <c r="I270" s="16">
        <f t="shared" si="52"/>
        <v>-849.38</v>
      </c>
      <c r="J270" s="16">
        <v>0</v>
      </c>
      <c r="K270" s="16">
        <f t="shared" si="53"/>
        <v>-2548.15</v>
      </c>
      <c r="L270" s="16"/>
      <c r="M270" s="16">
        <v>0</v>
      </c>
      <c r="N270" s="11">
        <f t="shared" si="54"/>
        <v>81540.73</v>
      </c>
    </row>
    <row r="271" spans="1:14" ht="15">
      <c r="A271" s="11" t="s">
        <v>42</v>
      </c>
      <c r="B271" s="11" t="s">
        <v>45</v>
      </c>
      <c r="C271" s="7"/>
      <c r="D271" s="21">
        <v>388.5</v>
      </c>
      <c r="E271" s="21"/>
      <c r="F271" s="18">
        <v>5893.25</v>
      </c>
      <c r="G271" s="14">
        <f>ROUND(D271*F271,2)</f>
        <v>2289527.63</v>
      </c>
      <c r="H271" s="34">
        <f t="shared" si="51"/>
        <v>190793.97</v>
      </c>
      <c r="I271" s="16">
        <f t="shared" si="52"/>
        <v>-1907.94</v>
      </c>
      <c r="J271" s="16">
        <v>0</v>
      </c>
      <c r="K271" s="16">
        <f t="shared" si="53"/>
        <v>-5723.82</v>
      </c>
      <c r="L271" s="16"/>
      <c r="M271" s="16">
        <v>0</v>
      </c>
      <c r="N271" s="11">
        <f t="shared" si="54"/>
        <v>183162.21</v>
      </c>
    </row>
    <row r="272" spans="1:14" ht="15">
      <c r="A272" s="11" t="s">
        <v>46</v>
      </c>
      <c r="B272" s="11" t="s">
        <v>47</v>
      </c>
      <c r="C272" s="7"/>
      <c r="D272" s="25">
        <v>601.6</v>
      </c>
      <c r="E272" s="10"/>
      <c r="F272" s="22">
        <v>5727.64</v>
      </c>
      <c r="G272" s="14">
        <f>ROUND(D272*F272,2)</f>
        <v>3445748.22</v>
      </c>
      <c r="H272" s="34">
        <f t="shared" si="51"/>
        <v>287145.69</v>
      </c>
      <c r="I272" s="16">
        <f t="shared" si="52"/>
        <v>-2871.46</v>
      </c>
      <c r="J272" s="16">
        <v>0</v>
      </c>
      <c r="K272" s="16">
        <f t="shared" si="53"/>
        <v>-8614.37</v>
      </c>
      <c r="L272" s="16">
        <v>-31340.63</v>
      </c>
      <c r="M272" s="16">
        <v>-117745.15</v>
      </c>
      <c r="N272" s="11">
        <f t="shared" si="54"/>
        <v>126574.07999999999</v>
      </c>
    </row>
    <row r="273" spans="1:14" ht="15">
      <c r="A273" s="30" t="s">
        <v>55</v>
      </c>
      <c r="B273" s="30" t="s">
        <v>56</v>
      </c>
      <c r="C273" s="7"/>
      <c r="D273" s="25">
        <v>155</v>
      </c>
      <c r="E273" s="10"/>
      <c r="F273" s="22">
        <v>6364.61</v>
      </c>
      <c r="G273" s="14">
        <f>ROUND(D273*F273,2)</f>
        <v>986514.55</v>
      </c>
      <c r="H273" s="34">
        <f t="shared" si="51"/>
        <v>82209.55</v>
      </c>
      <c r="I273" s="16">
        <f t="shared" si="52"/>
        <v>-822.1</v>
      </c>
      <c r="J273" s="16">
        <v>0</v>
      </c>
      <c r="K273" s="16">
        <f t="shared" si="53"/>
        <v>-2466.29</v>
      </c>
      <c r="L273" s="16"/>
      <c r="M273" s="16">
        <v>1839.07</v>
      </c>
      <c r="N273" s="11">
        <f t="shared" si="54"/>
        <v>80760.23000000001</v>
      </c>
    </row>
    <row r="274" spans="1:14" ht="15">
      <c r="A274" s="7"/>
      <c r="B274" s="7"/>
      <c r="C274" s="7"/>
      <c r="D274" s="26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4:14" ht="15">
      <c r="D275" s="27">
        <f>SUM(D252:D274)</f>
        <v>10125.5</v>
      </c>
      <c r="G275">
        <f>SUM(G252:G274)</f>
        <v>62563705.14000001</v>
      </c>
      <c r="H275">
        <f>SUM(H252:H274)</f>
        <v>5213642.12</v>
      </c>
      <c r="I275">
        <f>SUM(I252:I274)</f>
        <v>-52136.40000000001</v>
      </c>
      <c r="K275">
        <f>SUM(K252:K274)</f>
        <v>-156409.25000000006</v>
      </c>
      <c r="L275">
        <f>SUM(L252:L274)</f>
        <v>-449066.68999999994</v>
      </c>
      <c r="M275">
        <f>SUM(M252:M274)</f>
        <v>-360423.30999999994</v>
      </c>
      <c r="N275" s="7">
        <f>SUM(N252:N274)</f>
        <v>4195606.470000001</v>
      </c>
    </row>
    <row r="278" spans="1:14" ht="75.75">
      <c r="A278" s="35" t="s">
        <v>70</v>
      </c>
      <c r="B278" s="5"/>
      <c r="C278" s="5"/>
      <c r="D278" s="6" t="s">
        <v>13</v>
      </c>
      <c r="E278" s="6" t="s">
        <v>14</v>
      </c>
      <c r="F278" s="6" t="s">
        <v>15</v>
      </c>
      <c r="G278" s="6" t="s">
        <v>16</v>
      </c>
      <c r="H278" s="6" t="s">
        <v>17</v>
      </c>
      <c r="I278" s="6" t="s">
        <v>18</v>
      </c>
      <c r="J278" s="6" t="s">
        <v>19</v>
      </c>
      <c r="K278" s="6" t="s">
        <v>20</v>
      </c>
      <c r="L278" s="36" t="s">
        <v>57</v>
      </c>
      <c r="M278" s="36" t="s">
        <v>68</v>
      </c>
      <c r="N278" s="6" t="s">
        <v>21</v>
      </c>
    </row>
    <row r="279" spans="1:14" ht="15">
      <c r="A279" s="7"/>
      <c r="B279" s="7"/>
      <c r="C279" s="7"/>
      <c r="D279" s="8"/>
      <c r="E279" s="8"/>
      <c r="F279" s="9"/>
      <c r="G279" s="9"/>
      <c r="H279" s="9"/>
      <c r="I279" s="9"/>
      <c r="J279" s="9"/>
      <c r="K279" s="9"/>
      <c r="L279" s="9"/>
      <c r="M279" s="9"/>
      <c r="N279" s="10"/>
    </row>
    <row r="280" spans="1:14" ht="15">
      <c r="A280" s="11" t="s">
        <v>22</v>
      </c>
      <c r="B280" s="11" t="s">
        <v>23</v>
      </c>
      <c r="C280" s="7"/>
      <c r="D280" s="12">
        <v>1974</v>
      </c>
      <c r="E280" s="12"/>
      <c r="F280" s="13">
        <v>6399.17</v>
      </c>
      <c r="G280" s="14">
        <f aca="true" t="shared" si="56" ref="G280:G287">ROUND(D280*F280,2)</f>
        <v>12631961.58</v>
      </c>
      <c r="H280" s="34">
        <f>ROUND(G280/12,2)</f>
        <v>1052663.47</v>
      </c>
      <c r="I280" s="16">
        <f>ROUND(G280*-0.01/12,2)</f>
        <v>-10526.63</v>
      </c>
      <c r="J280" s="16">
        <v>0</v>
      </c>
      <c r="K280" s="16">
        <f>ROUND(G280*-0.03/12,2)</f>
        <v>-31579.9</v>
      </c>
      <c r="L280" s="16">
        <v>-195188.97</v>
      </c>
      <c r="M280" s="16">
        <v>0</v>
      </c>
      <c r="N280" s="11">
        <f>H280+I280+J280+K280+L280+M280</f>
        <v>815367.97</v>
      </c>
    </row>
    <row r="281" spans="1:14" ht="15">
      <c r="A281" s="30" t="s">
        <v>51</v>
      </c>
      <c r="B281" s="30" t="s">
        <v>59</v>
      </c>
      <c r="C281" s="7"/>
      <c r="D281" s="12">
        <v>465</v>
      </c>
      <c r="E281" s="12"/>
      <c r="F281" s="13">
        <v>6793.53</v>
      </c>
      <c r="G281" s="14">
        <f t="shared" si="56"/>
        <v>3158991.45</v>
      </c>
      <c r="H281" s="34">
        <f aca="true" t="shared" si="57" ref="H281:H301">ROUND(G281/12,2)</f>
        <v>263249.29</v>
      </c>
      <c r="I281" s="16">
        <f aca="true" t="shared" si="58" ref="I281:I301">ROUND(G281*-0.01/12,2)</f>
        <v>-2632.49</v>
      </c>
      <c r="J281" s="16">
        <v>0</v>
      </c>
      <c r="K281" s="16">
        <f aca="true" t="shared" si="59" ref="K281:K301">ROUND(G281*-0.03/12,2)</f>
        <v>-7897.48</v>
      </c>
      <c r="L281" s="16">
        <v>-55619.79</v>
      </c>
      <c r="M281" s="16">
        <v>0</v>
      </c>
      <c r="N281" s="11">
        <f aca="true" t="shared" si="60" ref="N281:N301">H281+I281+J281+K281+L281+M281</f>
        <v>197099.52999999997</v>
      </c>
    </row>
    <row r="282" spans="1:14" ht="15">
      <c r="A282" s="11" t="s">
        <v>24</v>
      </c>
      <c r="B282" s="11" t="s">
        <v>25</v>
      </c>
      <c r="C282" s="7"/>
      <c r="D282" s="17">
        <v>637</v>
      </c>
      <c r="E282" s="17"/>
      <c r="F282" s="18">
        <v>6236.75</v>
      </c>
      <c r="G282" s="14">
        <f t="shared" si="56"/>
        <v>3972809.75</v>
      </c>
      <c r="H282" s="34">
        <f t="shared" si="57"/>
        <v>331067.48</v>
      </c>
      <c r="I282" s="16">
        <f t="shared" si="58"/>
        <v>-3310.67</v>
      </c>
      <c r="J282" s="16">
        <v>0</v>
      </c>
      <c r="K282" s="16">
        <f t="shared" si="59"/>
        <v>-9932.02</v>
      </c>
      <c r="L282" s="16">
        <v>-64473.34</v>
      </c>
      <c r="M282" s="16">
        <v>0</v>
      </c>
      <c r="N282" s="11">
        <f t="shared" si="60"/>
        <v>253351.44999999998</v>
      </c>
    </row>
    <row r="283" spans="1:14" ht="15">
      <c r="A283" s="11" t="s">
        <v>26</v>
      </c>
      <c r="B283" s="11" t="s">
        <v>27</v>
      </c>
      <c r="C283" s="19"/>
      <c r="D283" s="17">
        <v>231</v>
      </c>
      <c r="E283" s="31"/>
      <c r="F283" s="18">
        <v>6202.88</v>
      </c>
      <c r="G283" s="14">
        <f t="shared" si="56"/>
        <v>1432865.28</v>
      </c>
      <c r="H283" s="34">
        <f t="shared" si="57"/>
        <v>119405.44</v>
      </c>
      <c r="I283" s="16">
        <f t="shared" si="58"/>
        <v>-1194.05</v>
      </c>
      <c r="J283" s="16">
        <v>0</v>
      </c>
      <c r="K283" s="16">
        <f t="shared" si="59"/>
        <v>-3582.16</v>
      </c>
      <c r="L283" s="16"/>
      <c r="M283" s="16">
        <v>0</v>
      </c>
      <c r="N283" s="11">
        <f t="shared" si="60"/>
        <v>114629.23</v>
      </c>
    </row>
    <row r="284" spans="1:14" ht="15">
      <c r="A284" s="11" t="s">
        <v>26</v>
      </c>
      <c r="B284" s="11" t="s">
        <v>28</v>
      </c>
      <c r="C284" s="19"/>
      <c r="D284" s="17">
        <v>2187</v>
      </c>
      <c r="E284" s="17"/>
      <c r="F284" s="18">
        <v>5893.25</v>
      </c>
      <c r="G284" s="14">
        <f t="shared" si="56"/>
        <v>12888537.75</v>
      </c>
      <c r="H284" s="34">
        <f t="shared" si="57"/>
        <v>1074044.81</v>
      </c>
      <c r="I284" s="16">
        <f t="shared" si="58"/>
        <v>-10740.45</v>
      </c>
      <c r="J284" s="16">
        <v>0</v>
      </c>
      <c r="K284" s="16">
        <f t="shared" si="59"/>
        <v>-32221.34</v>
      </c>
      <c r="L284" s="16"/>
      <c r="M284" s="16">
        <v>0</v>
      </c>
      <c r="N284" s="11">
        <f t="shared" si="60"/>
        <v>1031083.0200000001</v>
      </c>
    </row>
    <row r="285" spans="1:14" ht="15">
      <c r="A285" s="11" t="s">
        <v>26</v>
      </c>
      <c r="B285" s="11" t="s">
        <v>29</v>
      </c>
      <c r="C285" s="20"/>
      <c r="D285" s="17">
        <v>277.1</v>
      </c>
      <c r="E285" s="17"/>
      <c r="F285" s="18">
        <v>6943.21</v>
      </c>
      <c r="G285" s="14">
        <f t="shared" si="56"/>
        <v>1923963.49</v>
      </c>
      <c r="H285" s="34">
        <f t="shared" si="57"/>
        <v>160330.29</v>
      </c>
      <c r="I285" s="16">
        <f t="shared" si="58"/>
        <v>-1603.3</v>
      </c>
      <c r="J285" s="16">
        <v>0</v>
      </c>
      <c r="K285" s="16">
        <f t="shared" si="59"/>
        <v>-4809.91</v>
      </c>
      <c r="L285" s="16"/>
      <c r="M285" s="16">
        <v>0</v>
      </c>
      <c r="N285" s="11">
        <f t="shared" si="60"/>
        <v>153917.08000000002</v>
      </c>
    </row>
    <row r="286" spans="1:14" ht="15">
      <c r="A286" s="11" t="s">
        <v>30</v>
      </c>
      <c r="B286" s="11" t="s">
        <v>31</v>
      </c>
      <c r="C286" s="19"/>
      <c r="D286" s="17">
        <v>130.9</v>
      </c>
      <c r="E286" s="17"/>
      <c r="F286" s="18">
        <v>6454.36</v>
      </c>
      <c r="G286" s="14">
        <f t="shared" si="56"/>
        <v>844875.72</v>
      </c>
      <c r="H286" s="34">
        <f t="shared" si="57"/>
        <v>70406.31</v>
      </c>
      <c r="I286" s="16">
        <f t="shared" si="58"/>
        <v>-704.06</v>
      </c>
      <c r="J286" s="16">
        <v>0</v>
      </c>
      <c r="K286" s="16">
        <f t="shared" si="59"/>
        <v>-2112.19</v>
      </c>
      <c r="L286" s="16"/>
      <c r="M286" s="16">
        <v>0</v>
      </c>
      <c r="N286" s="11">
        <f t="shared" si="60"/>
        <v>67590.06</v>
      </c>
    </row>
    <row r="287" spans="1:14" ht="15">
      <c r="A287" s="30" t="s">
        <v>52</v>
      </c>
      <c r="B287" s="30" t="s">
        <v>53</v>
      </c>
      <c r="C287" s="19"/>
      <c r="D287" s="17">
        <v>63.5</v>
      </c>
      <c r="E287" s="17"/>
      <c r="F287" s="18">
        <v>7152.27</v>
      </c>
      <c r="G287" s="14">
        <f t="shared" si="56"/>
        <v>454169.15</v>
      </c>
      <c r="H287" s="34">
        <f t="shared" si="57"/>
        <v>37847.43</v>
      </c>
      <c r="I287" s="16">
        <f t="shared" si="58"/>
        <v>-378.47</v>
      </c>
      <c r="J287" s="16">
        <v>0</v>
      </c>
      <c r="K287" s="16">
        <f t="shared" si="59"/>
        <v>-1135.42</v>
      </c>
      <c r="L287" s="16"/>
      <c r="M287" s="16">
        <v>0</v>
      </c>
      <c r="N287" s="11">
        <f t="shared" si="60"/>
        <v>36333.54</v>
      </c>
    </row>
    <row r="288" spans="1:14" ht="15">
      <c r="A288" s="11" t="s">
        <v>32</v>
      </c>
      <c r="B288" s="40" t="s">
        <v>33</v>
      </c>
      <c r="C288" s="40"/>
      <c r="D288" s="21">
        <v>275.7</v>
      </c>
      <c r="E288" s="21"/>
      <c r="F288" s="22">
        <v>6315.64</v>
      </c>
      <c r="G288" s="14">
        <f>ROUND(D288*F288,2)</f>
        <v>1741221.95</v>
      </c>
      <c r="H288" s="34">
        <f t="shared" si="57"/>
        <v>145101.83</v>
      </c>
      <c r="I288" s="16">
        <f t="shared" si="58"/>
        <v>-1451.02</v>
      </c>
      <c r="J288" s="16">
        <v>0</v>
      </c>
      <c r="K288" s="16">
        <f t="shared" si="59"/>
        <v>-4353.05</v>
      </c>
      <c r="L288" s="16">
        <v>-17750</v>
      </c>
      <c r="M288" s="16">
        <v>0</v>
      </c>
      <c r="N288" s="11">
        <f t="shared" si="60"/>
        <v>121547.76000000001</v>
      </c>
    </row>
    <row r="289" spans="1:14" ht="15">
      <c r="A289" s="11" t="s">
        <v>32</v>
      </c>
      <c r="B289" s="11" t="s">
        <v>34</v>
      </c>
      <c r="C289" s="19"/>
      <c r="D289" s="21">
        <v>232.2</v>
      </c>
      <c r="E289" s="21"/>
      <c r="F289" s="22">
        <v>6541.14</v>
      </c>
      <c r="G289" s="14">
        <f aca="true" t="shared" si="61" ref="G289:G297">ROUND(D289*F289,2)</f>
        <v>1518852.71</v>
      </c>
      <c r="H289" s="34">
        <f t="shared" si="57"/>
        <v>126571.06</v>
      </c>
      <c r="I289" s="16">
        <f t="shared" si="58"/>
        <v>-1265.71</v>
      </c>
      <c r="J289" s="16">
        <v>0</v>
      </c>
      <c r="K289" s="16">
        <f t="shared" si="59"/>
        <v>-3797.13</v>
      </c>
      <c r="L289" s="16"/>
      <c r="M289" s="16">
        <v>0</v>
      </c>
      <c r="N289" s="11">
        <f t="shared" si="60"/>
        <v>121508.21999999999</v>
      </c>
    </row>
    <row r="290" spans="1:14" ht="15">
      <c r="A290" s="11" t="s">
        <v>32</v>
      </c>
      <c r="B290" s="23" t="s">
        <v>35</v>
      </c>
      <c r="C290" s="7"/>
      <c r="D290" s="24">
        <v>161</v>
      </c>
      <c r="E290" s="24"/>
      <c r="F290" s="22">
        <v>6055.610000000001</v>
      </c>
      <c r="G290" s="14">
        <f t="shared" si="61"/>
        <v>974953.21</v>
      </c>
      <c r="H290" s="34">
        <f t="shared" si="57"/>
        <v>81246.1</v>
      </c>
      <c r="I290" s="16">
        <f t="shared" si="58"/>
        <v>-812.46</v>
      </c>
      <c r="J290" s="16">
        <v>0</v>
      </c>
      <c r="K290" s="16">
        <f t="shared" si="59"/>
        <v>-2437.38</v>
      </c>
      <c r="L290" s="16"/>
      <c r="M290" s="16">
        <v>0</v>
      </c>
      <c r="N290" s="11">
        <f t="shared" si="60"/>
        <v>77996.26</v>
      </c>
    </row>
    <row r="291" spans="1:14" ht="15">
      <c r="A291" s="11" t="s">
        <v>32</v>
      </c>
      <c r="B291" s="11" t="s">
        <v>36</v>
      </c>
      <c r="C291" s="7"/>
      <c r="D291" s="21">
        <v>395.6</v>
      </c>
      <c r="E291" s="21"/>
      <c r="F291" s="22">
        <v>6072.93</v>
      </c>
      <c r="G291" s="14">
        <f t="shared" si="61"/>
        <v>2402451.11</v>
      </c>
      <c r="H291" s="34">
        <f t="shared" si="57"/>
        <v>200204.26</v>
      </c>
      <c r="I291" s="16">
        <f t="shared" si="58"/>
        <v>-2002.04</v>
      </c>
      <c r="J291" s="16">
        <v>0</v>
      </c>
      <c r="K291" s="16">
        <f t="shared" si="59"/>
        <v>-6006.13</v>
      </c>
      <c r="L291" s="16">
        <v>-44127.3</v>
      </c>
      <c r="M291" s="16">
        <v>0</v>
      </c>
      <c r="N291" s="11">
        <f t="shared" si="60"/>
        <v>148068.78999999998</v>
      </c>
    </row>
    <row r="292" spans="1:14" ht="15">
      <c r="A292" s="11" t="s">
        <v>32</v>
      </c>
      <c r="B292" s="11" t="s">
        <v>37</v>
      </c>
      <c r="C292" s="7"/>
      <c r="D292" s="21">
        <v>569</v>
      </c>
      <c r="E292" s="21"/>
      <c r="F292" s="22">
        <v>6088.63</v>
      </c>
      <c r="G292" s="14">
        <f t="shared" si="61"/>
        <v>3464430.47</v>
      </c>
      <c r="H292" s="34">
        <f t="shared" si="57"/>
        <v>288702.54</v>
      </c>
      <c r="I292" s="16">
        <f t="shared" si="58"/>
        <v>-2887.03</v>
      </c>
      <c r="J292" s="16">
        <v>0</v>
      </c>
      <c r="K292" s="16">
        <f t="shared" si="59"/>
        <v>-8661.08</v>
      </c>
      <c r="L292" s="16"/>
      <c r="M292" s="16">
        <v>0</v>
      </c>
      <c r="N292" s="11">
        <f t="shared" si="60"/>
        <v>277154.42999999993</v>
      </c>
    </row>
    <row r="293" spans="1:14" ht="15">
      <c r="A293" s="11" t="s">
        <v>32</v>
      </c>
      <c r="B293" s="30" t="s">
        <v>69</v>
      </c>
      <c r="C293" s="7"/>
      <c r="D293" s="21">
        <v>424</v>
      </c>
      <c r="E293" s="21"/>
      <c r="F293" s="22">
        <v>6031.87</v>
      </c>
      <c r="G293" s="14">
        <f t="shared" si="61"/>
        <v>2557512.88</v>
      </c>
      <c r="H293" s="34">
        <f t="shared" si="57"/>
        <v>213126.07</v>
      </c>
      <c r="I293" s="16">
        <f t="shared" si="58"/>
        <v>-2131.26</v>
      </c>
      <c r="J293" s="16">
        <v>0</v>
      </c>
      <c r="K293" s="16">
        <f t="shared" si="59"/>
        <v>-6393.78</v>
      </c>
      <c r="L293" s="16"/>
      <c r="M293" s="16">
        <v>0</v>
      </c>
      <c r="N293" s="11">
        <f t="shared" si="60"/>
        <v>204601.03</v>
      </c>
    </row>
    <row r="294" spans="1:14" ht="15">
      <c r="A294" s="11" t="s">
        <v>38</v>
      </c>
      <c r="B294" s="11" t="s">
        <v>39</v>
      </c>
      <c r="C294" s="7"/>
      <c r="D294" s="21">
        <v>201</v>
      </c>
      <c r="E294" s="21"/>
      <c r="F294" s="22">
        <v>6447.6</v>
      </c>
      <c r="G294" s="14">
        <f t="shared" si="61"/>
        <v>1295967.6</v>
      </c>
      <c r="H294" s="34">
        <f t="shared" si="57"/>
        <v>107997.3</v>
      </c>
      <c r="I294" s="16">
        <f t="shared" si="58"/>
        <v>-1079.97</v>
      </c>
      <c r="J294" s="16">
        <v>0</v>
      </c>
      <c r="K294" s="16">
        <f t="shared" si="59"/>
        <v>-3239.92</v>
      </c>
      <c r="L294" s="16"/>
      <c r="M294" s="16">
        <v>0</v>
      </c>
      <c r="N294" s="11">
        <f t="shared" si="60"/>
        <v>103677.41</v>
      </c>
    </row>
    <row r="295" spans="1:14" ht="15">
      <c r="A295" s="11" t="s">
        <v>40</v>
      </c>
      <c r="B295" s="11" t="s">
        <v>41</v>
      </c>
      <c r="C295" s="7"/>
      <c r="D295" s="21">
        <v>181</v>
      </c>
      <c r="E295" s="21"/>
      <c r="F295" s="22">
        <v>6119.34</v>
      </c>
      <c r="G295" s="14">
        <f t="shared" si="61"/>
        <v>1107600.54</v>
      </c>
      <c r="H295" s="34">
        <f t="shared" si="57"/>
        <v>92300.05</v>
      </c>
      <c r="I295" s="16">
        <f t="shared" si="58"/>
        <v>-923</v>
      </c>
      <c r="J295" s="16">
        <v>0</v>
      </c>
      <c r="K295" s="16">
        <f t="shared" si="59"/>
        <v>-2769</v>
      </c>
      <c r="L295" s="16"/>
      <c r="M295" s="16">
        <v>0</v>
      </c>
      <c r="N295" s="11">
        <f t="shared" si="60"/>
        <v>88608.05</v>
      </c>
    </row>
    <row r="296" spans="1:14" ht="15">
      <c r="A296" s="30" t="s">
        <v>40</v>
      </c>
      <c r="B296" s="30" t="s">
        <v>54</v>
      </c>
      <c r="C296" s="7"/>
      <c r="D296" s="21">
        <v>168</v>
      </c>
      <c r="E296" s="21"/>
      <c r="F296" s="22">
        <v>6138.76</v>
      </c>
      <c r="G296" s="14">
        <f t="shared" si="61"/>
        <v>1031311.68</v>
      </c>
      <c r="H296" s="34">
        <f t="shared" si="57"/>
        <v>85942.64</v>
      </c>
      <c r="I296" s="16">
        <f t="shared" si="58"/>
        <v>-859.43</v>
      </c>
      <c r="J296" s="16">
        <v>0</v>
      </c>
      <c r="K296" s="16">
        <f t="shared" si="59"/>
        <v>-2578.28</v>
      </c>
      <c r="L296" s="16"/>
      <c r="M296" s="16">
        <v>0</v>
      </c>
      <c r="N296" s="11">
        <f t="shared" si="60"/>
        <v>82504.93000000001</v>
      </c>
    </row>
    <row r="297" spans="1:14" ht="15">
      <c r="A297" s="11" t="s">
        <v>42</v>
      </c>
      <c r="B297" s="11" t="s">
        <v>43</v>
      </c>
      <c r="C297" s="7"/>
      <c r="D297" s="21">
        <v>235.9</v>
      </c>
      <c r="E297" s="21"/>
      <c r="F297" s="22">
        <v>6020.26</v>
      </c>
      <c r="G297" s="14">
        <f t="shared" si="61"/>
        <v>1420179.33</v>
      </c>
      <c r="H297" s="34">
        <f t="shared" si="57"/>
        <v>118348.28</v>
      </c>
      <c r="I297" s="16">
        <f t="shared" si="58"/>
        <v>-1183.48</v>
      </c>
      <c r="J297" s="16">
        <v>0</v>
      </c>
      <c r="K297" s="16">
        <f t="shared" si="59"/>
        <v>-3550.45</v>
      </c>
      <c r="L297" s="16">
        <v>-40566.66</v>
      </c>
      <c r="M297" s="16">
        <v>0</v>
      </c>
      <c r="N297" s="11">
        <f t="shared" si="60"/>
        <v>73047.69</v>
      </c>
    </row>
    <row r="298" spans="1:14" ht="15">
      <c r="A298" s="11" t="s">
        <v>42</v>
      </c>
      <c r="B298" s="11" t="s">
        <v>44</v>
      </c>
      <c r="C298" s="7"/>
      <c r="D298" s="21">
        <v>171.5</v>
      </c>
      <c r="E298" s="32">
        <v>6119.08</v>
      </c>
      <c r="F298" s="18">
        <v>5893.25</v>
      </c>
      <c r="G298" s="14">
        <f>ROUND((D298*F298)+(1.4*E298),2)</f>
        <v>1019259.09</v>
      </c>
      <c r="H298" s="34">
        <f t="shared" si="57"/>
        <v>84938.26</v>
      </c>
      <c r="I298" s="16">
        <f t="shared" si="58"/>
        <v>-849.38</v>
      </c>
      <c r="J298" s="16">
        <v>0</v>
      </c>
      <c r="K298" s="16">
        <f t="shared" si="59"/>
        <v>-2548.15</v>
      </c>
      <c r="L298" s="16"/>
      <c r="M298" s="16">
        <v>0</v>
      </c>
      <c r="N298" s="11">
        <f t="shared" si="60"/>
        <v>81540.73</v>
      </c>
    </row>
    <row r="299" spans="1:14" ht="15">
      <c r="A299" s="11" t="s">
        <v>42</v>
      </c>
      <c r="B299" s="11" t="s">
        <v>45</v>
      </c>
      <c r="C299" s="7"/>
      <c r="D299" s="21">
        <v>388.5</v>
      </c>
      <c r="E299" s="21"/>
      <c r="F299" s="18">
        <v>5893.25</v>
      </c>
      <c r="G299" s="14">
        <f>ROUND(D299*F299,2)</f>
        <v>2289527.63</v>
      </c>
      <c r="H299" s="34">
        <f t="shared" si="57"/>
        <v>190793.97</v>
      </c>
      <c r="I299" s="16">
        <f t="shared" si="58"/>
        <v>-1907.94</v>
      </c>
      <c r="J299" s="16">
        <v>0</v>
      </c>
      <c r="K299" s="16">
        <f t="shared" si="59"/>
        <v>-5723.82</v>
      </c>
      <c r="L299" s="16"/>
      <c r="M299" s="16">
        <v>0</v>
      </c>
      <c r="N299" s="11">
        <f t="shared" si="60"/>
        <v>183162.21</v>
      </c>
    </row>
    <row r="300" spans="1:14" ht="15">
      <c r="A300" s="11" t="s">
        <v>46</v>
      </c>
      <c r="B300" s="11" t="s">
        <v>47</v>
      </c>
      <c r="C300" s="7"/>
      <c r="D300" s="25">
        <v>601.6</v>
      </c>
      <c r="E300" s="10"/>
      <c r="F300" s="22">
        <v>5727.64</v>
      </c>
      <c r="G300" s="14">
        <f>ROUND(D300*F300,2)</f>
        <v>3445748.22</v>
      </c>
      <c r="H300" s="34">
        <f t="shared" si="57"/>
        <v>287145.69</v>
      </c>
      <c r="I300" s="16">
        <f t="shared" si="58"/>
        <v>-2871.46</v>
      </c>
      <c r="J300" s="16">
        <v>0</v>
      </c>
      <c r="K300" s="16">
        <f t="shared" si="59"/>
        <v>-8614.37</v>
      </c>
      <c r="L300" s="16">
        <v>-31340.63</v>
      </c>
      <c r="M300" s="16">
        <v>0</v>
      </c>
      <c r="N300" s="11">
        <f t="shared" si="60"/>
        <v>244319.22999999998</v>
      </c>
    </row>
    <row r="301" spans="1:14" ht="15">
      <c r="A301" s="30" t="s">
        <v>55</v>
      </c>
      <c r="B301" s="30" t="s">
        <v>56</v>
      </c>
      <c r="C301" s="7"/>
      <c r="D301" s="25">
        <v>155</v>
      </c>
      <c r="E301" s="10"/>
      <c r="F301" s="22">
        <v>6364.61</v>
      </c>
      <c r="G301" s="14">
        <f>ROUND(D301*F301,2)</f>
        <v>986514.55</v>
      </c>
      <c r="H301" s="34">
        <f t="shared" si="57"/>
        <v>82209.55</v>
      </c>
      <c r="I301" s="16">
        <f t="shared" si="58"/>
        <v>-822.1</v>
      </c>
      <c r="J301" s="16">
        <v>0</v>
      </c>
      <c r="K301" s="16">
        <f t="shared" si="59"/>
        <v>-2466.29</v>
      </c>
      <c r="L301" s="16"/>
      <c r="M301" s="16">
        <v>0</v>
      </c>
      <c r="N301" s="11">
        <f t="shared" si="60"/>
        <v>78921.16</v>
      </c>
    </row>
    <row r="302" spans="1:14" ht="15">
      <c r="A302" s="7"/>
      <c r="B302" s="7"/>
      <c r="C302" s="7"/>
      <c r="D302" s="26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4:14" ht="15">
      <c r="D303" s="27">
        <f>SUM(D280:D302)</f>
        <v>10125.5</v>
      </c>
      <c r="G303">
        <f>SUM(G280:G302)</f>
        <v>62563705.14000001</v>
      </c>
      <c r="H303">
        <f>SUM(H280:H302)</f>
        <v>5213642.12</v>
      </c>
      <c r="I303">
        <f>SUM(I280:I302)</f>
        <v>-52136.40000000001</v>
      </c>
      <c r="K303">
        <f>SUM(K280:K302)</f>
        <v>-156409.25000000006</v>
      </c>
      <c r="L303">
        <f>SUM(L280:L302)</f>
        <v>-449066.68999999994</v>
      </c>
      <c r="M303">
        <f>SUM(M280:M302)</f>
        <v>0</v>
      </c>
      <c r="N303" s="7">
        <f>SUM(N280:N302)</f>
        <v>4556029.780000001</v>
      </c>
    </row>
    <row r="306" spans="1:14" ht="75.75">
      <c r="A306" s="35" t="s">
        <v>71</v>
      </c>
      <c r="B306" s="5"/>
      <c r="C306" s="5"/>
      <c r="D306" s="6" t="s">
        <v>13</v>
      </c>
      <c r="E306" s="6" t="s">
        <v>14</v>
      </c>
      <c r="F306" s="6" t="s">
        <v>15</v>
      </c>
      <c r="G306" s="6" t="s">
        <v>16</v>
      </c>
      <c r="H306" s="6" t="s">
        <v>17</v>
      </c>
      <c r="I306" s="6" t="s">
        <v>18</v>
      </c>
      <c r="J306" s="6" t="s">
        <v>19</v>
      </c>
      <c r="K306" s="6" t="s">
        <v>20</v>
      </c>
      <c r="L306" s="36" t="s">
        <v>57</v>
      </c>
      <c r="M306" s="36" t="s">
        <v>68</v>
      </c>
      <c r="N306" s="6" t="s">
        <v>21</v>
      </c>
    </row>
    <row r="307" spans="1:14" ht="15">
      <c r="A307" s="7"/>
      <c r="B307" s="7"/>
      <c r="C307" s="7"/>
      <c r="D307" s="8"/>
      <c r="E307" s="8"/>
      <c r="F307" s="9"/>
      <c r="G307" s="9"/>
      <c r="H307" s="9"/>
      <c r="I307" s="9"/>
      <c r="J307" s="9"/>
      <c r="K307" s="9"/>
      <c r="L307" s="9"/>
      <c r="M307" s="9"/>
      <c r="N307" s="10"/>
    </row>
    <row r="308" spans="1:14" ht="15">
      <c r="A308" s="11" t="s">
        <v>22</v>
      </c>
      <c r="B308" s="11" t="s">
        <v>23</v>
      </c>
      <c r="C308" s="7"/>
      <c r="D308" s="12">
        <v>1974</v>
      </c>
      <c r="E308" s="12"/>
      <c r="F308" s="13">
        <v>6423.02</v>
      </c>
      <c r="G308" s="14">
        <f aca="true" t="shared" si="62" ref="G308:G315">ROUND(D308*F308,2)</f>
        <v>12679041.48</v>
      </c>
      <c r="H308" s="34">
        <f>ROUND(G308/12,2)</f>
        <v>1056586.79</v>
      </c>
      <c r="I308" s="16">
        <f>ROUND(G308*-0.01/12,2)</f>
        <v>-10565.87</v>
      </c>
      <c r="J308" s="16">
        <v>0</v>
      </c>
      <c r="K308" s="16">
        <f>ROUND(G308*-0.03/12,2)</f>
        <v>-31697.6</v>
      </c>
      <c r="L308" s="16">
        <v>-195188.97</v>
      </c>
      <c r="M308" s="16">
        <v>0</v>
      </c>
      <c r="N308" s="11">
        <f>H308+I308+J308+K308+L308+M308</f>
        <v>819134.3500000001</v>
      </c>
    </row>
    <row r="309" spans="1:14" ht="15">
      <c r="A309" s="30" t="s">
        <v>51</v>
      </c>
      <c r="B309" s="30" t="s">
        <v>59</v>
      </c>
      <c r="C309" s="7"/>
      <c r="D309" s="12">
        <v>465</v>
      </c>
      <c r="E309" s="12"/>
      <c r="F309" s="13">
        <v>6819.71</v>
      </c>
      <c r="G309" s="14">
        <f t="shared" si="62"/>
        <v>3171165.15</v>
      </c>
      <c r="H309" s="34">
        <f aca="true" t="shared" si="63" ref="H309:H329">ROUND(G309/12,2)</f>
        <v>264263.76</v>
      </c>
      <c r="I309" s="16">
        <f aca="true" t="shared" si="64" ref="I309:I329">ROUND(G309*-0.01/12,2)</f>
        <v>-2642.64</v>
      </c>
      <c r="J309" s="16">
        <v>0</v>
      </c>
      <c r="K309" s="16">
        <f aca="true" t="shared" si="65" ref="K309:K329">ROUND(G309*-0.03/12,2)</f>
        <v>-7927.91</v>
      </c>
      <c r="L309" s="16">
        <v>-55619.79</v>
      </c>
      <c r="M309" s="16">
        <v>0</v>
      </c>
      <c r="N309" s="11">
        <f aca="true" t="shared" si="66" ref="N309:N329">H309+I309+J309+K309+L309+M309</f>
        <v>198073.41999999998</v>
      </c>
    </row>
    <row r="310" spans="1:14" ht="15">
      <c r="A310" s="11" t="s">
        <v>24</v>
      </c>
      <c r="B310" s="11" t="s">
        <v>25</v>
      </c>
      <c r="C310" s="7"/>
      <c r="D310" s="17">
        <v>637</v>
      </c>
      <c r="E310" s="17"/>
      <c r="F310" s="18">
        <v>6260.38</v>
      </c>
      <c r="G310" s="14">
        <f t="shared" si="62"/>
        <v>3987862.06</v>
      </c>
      <c r="H310" s="34">
        <f t="shared" si="63"/>
        <v>332321.84</v>
      </c>
      <c r="I310" s="16">
        <f t="shared" si="64"/>
        <v>-3323.22</v>
      </c>
      <c r="J310" s="16">
        <v>0</v>
      </c>
      <c r="K310" s="16">
        <f t="shared" si="65"/>
        <v>-9969.66</v>
      </c>
      <c r="L310" s="16">
        <v>-68536.88</v>
      </c>
      <c r="M310" s="16">
        <v>0</v>
      </c>
      <c r="N310" s="11">
        <f t="shared" si="66"/>
        <v>250492.08000000007</v>
      </c>
    </row>
    <row r="311" spans="1:14" ht="15">
      <c r="A311" s="11" t="s">
        <v>26</v>
      </c>
      <c r="B311" s="11" t="s">
        <v>27</v>
      </c>
      <c r="C311" s="19"/>
      <c r="D311" s="17">
        <v>231</v>
      </c>
      <c r="E311" s="31"/>
      <c r="F311" s="18">
        <v>6228.55</v>
      </c>
      <c r="G311" s="14">
        <f t="shared" si="62"/>
        <v>1438795.05</v>
      </c>
      <c r="H311" s="34">
        <f t="shared" si="63"/>
        <v>119899.59</v>
      </c>
      <c r="I311" s="16">
        <f t="shared" si="64"/>
        <v>-1199</v>
      </c>
      <c r="J311" s="16">
        <v>0</v>
      </c>
      <c r="K311" s="16">
        <f t="shared" si="65"/>
        <v>-3596.99</v>
      </c>
      <c r="L311" s="16"/>
      <c r="M311" s="16">
        <v>0</v>
      </c>
      <c r="N311" s="11">
        <f t="shared" si="66"/>
        <v>115103.59999999999</v>
      </c>
    </row>
    <row r="312" spans="1:14" ht="15">
      <c r="A312" s="11" t="s">
        <v>26</v>
      </c>
      <c r="B312" s="11" t="s">
        <v>28</v>
      </c>
      <c r="C312" s="19"/>
      <c r="D312" s="17">
        <v>2187</v>
      </c>
      <c r="E312" s="17"/>
      <c r="F312" s="18">
        <v>5915.71</v>
      </c>
      <c r="G312" s="14">
        <f t="shared" si="62"/>
        <v>12937657.77</v>
      </c>
      <c r="H312" s="34">
        <f t="shared" si="63"/>
        <v>1078138.15</v>
      </c>
      <c r="I312" s="16">
        <f t="shared" si="64"/>
        <v>-10781.38</v>
      </c>
      <c r="J312" s="16">
        <v>0</v>
      </c>
      <c r="K312" s="16">
        <f t="shared" si="65"/>
        <v>-32344.14</v>
      </c>
      <c r="L312" s="16"/>
      <c r="M312" s="16">
        <v>0</v>
      </c>
      <c r="N312" s="11">
        <f t="shared" si="66"/>
        <v>1035012.63</v>
      </c>
    </row>
    <row r="313" spans="1:14" ht="15">
      <c r="A313" s="11" t="s">
        <v>26</v>
      </c>
      <c r="B313" s="11" t="s">
        <v>29</v>
      </c>
      <c r="C313" s="20"/>
      <c r="D313" s="17">
        <v>277.1</v>
      </c>
      <c r="E313" s="17"/>
      <c r="F313" s="18">
        <v>6968.88</v>
      </c>
      <c r="G313" s="14">
        <f t="shared" si="62"/>
        <v>1931076.65</v>
      </c>
      <c r="H313" s="34">
        <f t="shared" si="63"/>
        <v>160923.05</v>
      </c>
      <c r="I313" s="16">
        <f t="shared" si="64"/>
        <v>-1609.23</v>
      </c>
      <c r="J313" s="16">
        <v>0</v>
      </c>
      <c r="K313" s="16">
        <f t="shared" si="65"/>
        <v>-4827.69</v>
      </c>
      <c r="L313" s="16"/>
      <c r="M313" s="16">
        <v>0</v>
      </c>
      <c r="N313" s="11">
        <f t="shared" si="66"/>
        <v>154486.12999999998</v>
      </c>
    </row>
    <row r="314" spans="1:14" ht="15">
      <c r="A314" s="11" t="s">
        <v>30</v>
      </c>
      <c r="B314" s="11" t="s">
        <v>31</v>
      </c>
      <c r="C314" s="19"/>
      <c r="D314" s="17">
        <v>130.9</v>
      </c>
      <c r="E314" s="17"/>
      <c r="F314" s="18">
        <v>6479.96</v>
      </c>
      <c r="G314" s="14">
        <f t="shared" si="62"/>
        <v>848226.76</v>
      </c>
      <c r="H314" s="34">
        <f t="shared" si="63"/>
        <v>70685.56</v>
      </c>
      <c r="I314" s="16">
        <f t="shared" si="64"/>
        <v>-706.86</v>
      </c>
      <c r="J314" s="16">
        <v>0</v>
      </c>
      <c r="K314" s="16">
        <f t="shared" si="65"/>
        <v>-2120.57</v>
      </c>
      <c r="L314" s="16"/>
      <c r="M314" s="16">
        <v>0</v>
      </c>
      <c r="N314" s="11">
        <f t="shared" si="66"/>
        <v>67858.12999999999</v>
      </c>
    </row>
    <row r="315" spans="1:14" ht="15">
      <c r="A315" s="30" t="s">
        <v>52</v>
      </c>
      <c r="B315" s="30" t="s">
        <v>53</v>
      </c>
      <c r="C315" s="19"/>
      <c r="D315" s="17">
        <v>63.5</v>
      </c>
      <c r="E315" s="17"/>
      <c r="F315" s="18">
        <v>7179.78</v>
      </c>
      <c r="G315" s="14">
        <f t="shared" si="62"/>
        <v>455916.03</v>
      </c>
      <c r="H315" s="34">
        <f t="shared" si="63"/>
        <v>37993</v>
      </c>
      <c r="I315" s="16">
        <f t="shared" si="64"/>
        <v>-379.93</v>
      </c>
      <c r="J315" s="16">
        <v>0</v>
      </c>
      <c r="K315" s="16">
        <f t="shared" si="65"/>
        <v>-1139.79</v>
      </c>
      <c r="L315" s="16"/>
      <c r="M315" s="16">
        <v>0</v>
      </c>
      <c r="N315" s="11">
        <f t="shared" si="66"/>
        <v>36473.28</v>
      </c>
    </row>
    <row r="316" spans="1:14" ht="15">
      <c r="A316" s="11" t="s">
        <v>32</v>
      </c>
      <c r="B316" s="40" t="s">
        <v>33</v>
      </c>
      <c r="C316" s="40"/>
      <c r="D316" s="21">
        <v>275.7</v>
      </c>
      <c r="E316" s="21"/>
      <c r="F316" s="22">
        <v>6339.7300000000005</v>
      </c>
      <c r="G316" s="14">
        <f>ROUND(D316*F316,2)</f>
        <v>1747863.56</v>
      </c>
      <c r="H316" s="34">
        <f t="shared" si="63"/>
        <v>145655.3</v>
      </c>
      <c r="I316" s="16">
        <f t="shared" si="64"/>
        <v>-1456.55</v>
      </c>
      <c r="J316" s="16">
        <v>0</v>
      </c>
      <c r="K316" s="16">
        <f t="shared" si="65"/>
        <v>-4369.66</v>
      </c>
      <c r="L316" s="16">
        <v>-17750</v>
      </c>
      <c r="M316" s="16">
        <v>0</v>
      </c>
      <c r="N316" s="11">
        <f t="shared" si="66"/>
        <v>122079.09</v>
      </c>
    </row>
    <row r="317" spans="1:14" ht="15">
      <c r="A317" s="11" t="s">
        <v>32</v>
      </c>
      <c r="B317" s="11" t="s">
        <v>34</v>
      </c>
      <c r="C317" s="19"/>
      <c r="D317" s="21">
        <v>232.2</v>
      </c>
      <c r="E317" s="21"/>
      <c r="F317" s="22">
        <v>6565.2300000000005</v>
      </c>
      <c r="G317" s="14">
        <f aca="true" t="shared" si="67" ref="G317:G325">ROUND(D317*F317,2)</f>
        <v>1524446.41</v>
      </c>
      <c r="H317" s="34">
        <f t="shared" si="63"/>
        <v>127037.2</v>
      </c>
      <c r="I317" s="16">
        <f t="shared" si="64"/>
        <v>-1270.37</v>
      </c>
      <c r="J317" s="16">
        <v>0</v>
      </c>
      <c r="K317" s="16">
        <f t="shared" si="65"/>
        <v>-3811.12</v>
      </c>
      <c r="L317" s="16"/>
      <c r="M317" s="16">
        <v>0</v>
      </c>
      <c r="N317" s="11">
        <f t="shared" si="66"/>
        <v>121955.71</v>
      </c>
    </row>
    <row r="318" spans="1:14" ht="15">
      <c r="A318" s="11" t="s">
        <v>32</v>
      </c>
      <c r="B318" s="23" t="s">
        <v>35</v>
      </c>
      <c r="C318" s="7"/>
      <c r="D318" s="24">
        <v>161</v>
      </c>
      <c r="E318" s="24"/>
      <c r="F318" s="22">
        <v>6079.700000000001</v>
      </c>
      <c r="G318" s="14">
        <f t="shared" si="67"/>
        <v>978831.7</v>
      </c>
      <c r="H318" s="34">
        <f t="shared" si="63"/>
        <v>81569.31</v>
      </c>
      <c r="I318" s="16">
        <f t="shared" si="64"/>
        <v>-815.69</v>
      </c>
      <c r="J318" s="16">
        <v>0</v>
      </c>
      <c r="K318" s="16">
        <f t="shared" si="65"/>
        <v>-2447.08</v>
      </c>
      <c r="L318" s="16"/>
      <c r="M318" s="16">
        <v>0</v>
      </c>
      <c r="N318" s="11">
        <f t="shared" si="66"/>
        <v>78306.54</v>
      </c>
    </row>
    <row r="319" spans="1:14" ht="15">
      <c r="A319" s="11" t="s">
        <v>32</v>
      </c>
      <c r="B319" s="11" t="s">
        <v>36</v>
      </c>
      <c r="C319" s="7"/>
      <c r="D319" s="21">
        <v>395.6</v>
      </c>
      <c r="E319" s="21"/>
      <c r="F319" s="22">
        <v>6097.02</v>
      </c>
      <c r="G319" s="14">
        <f t="shared" si="67"/>
        <v>2411981.11</v>
      </c>
      <c r="H319" s="34">
        <f t="shared" si="63"/>
        <v>200998.43</v>
      </c>
      <c r="I319" s="16">
        <f t="shared" si="64"/>
        <v>-2009.98</v>
      </c>
      <c r="J319" s="16">
        <v>0</v>
      </c>
      <c r="K319" s="16">
        <f t="shared" si="65"/>
        <v>-6029.95</v>
      </c>
      <c r="L319" s="16">
        <v>-44127.3</v>
      </c>
      <c r="M319" s="16">
        <v>0</v>
      </c>
      <c r="N319" s="11">
        <f t="shared" si="66"/>
        <v>148831.19999999995</v>
      </c>
    </row>
    <row r="320" spans="1:14" ht="15">
      <c r="A320" s="11" t="s">
        <v>32</v>
      </c>
      <c r="B320" s="11" t="s">
        <v>37</v>
      </c>
      <c r="C320" s="7"/>
      <c r="D320" s="21">
        <v>569</v>
      </c>
      <c r="E320" s="21"/>
      <c r="F320" s="22">
        <v>6112.72</v>
      </c>
      <c r="G320" s="14">
        <f t="shared" si="67"/>
        <v>3478137.68</v>
      </c>
      <c r="H320" s="34">
        <f t="shared" si="63"/>
        <v>289844.81</v>
      </c>
      <c r="I320" s="16">
        <f t="shared" si="64"/>
        <v>-2898.45</v>
      </c>
      <c r="J320" s="16">
        <v>0</v>
      </c>
      <c r="K320" s="16">
        <f t="shared" si="65"/>
        <v>-8695.34</v>
      </c>
      <c r="L320" s="16"/>
      <c r="M320" s="16">
        <v>0</v>
      </c>
      <c r="N320" s="11">
        <f t="shared" si="66"/>
        <v>278251.01999999996</v>
      </c>
    </row>
    <row r="321" spans="1:14" ht="15">
      <c r="A321" s="11" t="s">
        <v>32</v>
      </c>
      <c r="B321" s="30" t="s">
        <v>69</v>
      </c>
      <c r="C321" s="7"/>
      <c r="D321" s="21">
        <v>424</v>
      </c>
      <c r="E321" s="21"/>
      <c r="F321" s="22">
        <v>6055.96</v>
      </c>
      <c r="G321" s="14">
        <f t="shared" si="67"/>
        <v>2567727.04</v>
      </c>
      <c r="H321" s="34">
        <f t="shared" si="63"/>
        <v>213977.25</v>
      </c>
      <c r="I321" s="16">
        <f t="shared" si="64"/>
        <v>-2139.77</v>
      </c>
      <c r="J321" s="16">
        <v>0</v>
      </c>
      <c r="K321" s="16">
        <f t="shared" si="65"/>
        <v>-6419.32</v>
      </c>
      <c r="L321" s="16"/>
      <c r="M321" s="16">
        <v>0</v>
      </c>
      <c r="N321" s="11">
        <f t="shared" si="66"/>
        <v>205418.16</v>
      </c>
    </row>
    <row r="322" spans="1:14" ht="15">
      <c r="A322" s="11" t="s">
        <v>38</v>
      </c>
      <c r="B322" s="11" t="s">
        <v>39</v>
      </c>
      <c r="C322" s="7"/>
      <c r="D322" s="21">
        <v>201</v>
      </c>
      <c r="E322" s="21"/>
      <c r="F322" s="22">
        <v>6472.94</v>
      </c>
      <c r="G322" s="14">
        <f t="shared" si="67"/>
        <v>1301060.94</v>
      </c>
      <c r="H322" s="34">
        <f t="shared" si="63"/>
        <v>108421.75</v>
      </c>
      <c r="I322" s="16">
        <f t="shared" si="64"/>
        <v>-1084.22</v>
      </c>
      <c r="J322" s="16">
        <v>0</v>
      </c>
      <c r="K322" s="16">
        <f t="shared" si="65"/>
        <v>-3252.65</v>
      </c>
      <c r="L322" s="16"/>
      <c r="M322" s="16">
        <v>0</v>
      </c>
      <c r="N322" s="11">
        <f t="shared" si="66"/>
        <v>104084.88</v>
      </c>
    </row>
    <row r="323" spans="1:14" ht="15">
      <c r="A323" s="11" t="s">
        <v>40</v>
      </c>
      <c r="B323" s="11" t="s">
        <v>41</v>
      </c>
      <c r="C323" s="7"/>
      <c r="D323" s="21">
        <v>181</v>
      </c>
      <c r="E323" s="21"/>
      <c r="F323" s="22">
        <v>6143.46</v>
      </c>
      <c r="G323" s="14">
        <f t="shared" si="67"/>
        <v>1111966.26</v>
      </c>
      <c r="H323" s="34">
        <f t="shared" si="63"/>
        <v>92663.86</v>
      </c>
      <c r="I323" s="16">
        <f t="shared" si="64"/>
        <v>-926.64</v>
      </c>
      <c r="J323" s="16">
        <v>0</v>
      </c>
      <c r="K323" s="16">
        <f t="shared" si="65"/>
        <v>-2779.92</v>
      </c>
      <c r="L323" s="16"/>
      <c r="M323" s="16">
        <v>0</v>
      </c>
      <c r="N323" s="11">
        <f t="shared" si="66"/>
        <v>88957.3</v>
      </c>
    </row>
    <row r="324" spans="1:14" ht="15">
      <c r="A324" s="30" t="s">
        <v>40</v>
      </c>
      <c r="B324" s="30" t="s">
        <v>54</v>
      </c>
      <c r="C324" s="7"/>
      <c r="D324" s="21">
        <v>168</v>
      </c>
      <c r="E324" s="21"/>
      <c r="F324" s="22">
        <v>6162.88</v>
      </c>
      <c r="G324" s="14">
        <f t="shared" si="67"/>
        <v>1035363.84</v>
      </c>
      <c r="H324" s="34">
        <f t="shared" si="63"/>
        <v>86280.32</v>
      </c>
      <c r="I324" s="16">
        <f t="shared" si="64"/>
        <v>-862.8</v>
      </c>
      <c r="J324" s="16">
        <v>0</v>
      </c>
      <c r="K324" s="16">
        <f t="shared" si="65"/>
        <v>-2588.41</v>
      </c>
      <c r="L324" s="16"/>
      <c r="M324" s="16">
        <v>0</v>
      </c>
      <c r="N324" s="11">
        <f t="shared" si="66"/>
        <v>82829.11</v>
      </c>
    </row>
    <row r="325" spans="1:14" ht="15">
      <c r="A325" s="11" t="s">
        <v>42</v>
      </c>
      <c r="B325" s="11" t="s">
        <v>43</v>
      </c>
      <c r="C325" s="7"/>
      <c r="D325" s="21">
        <v>235.9</v>
      </c>
      <c r="E325" s="21"/>
      <c r="F325" s="22">
        <v>6043.56</v>
      </c>
      <c r="G325" s="14">
        <f t="shared" si="67"/>
        <v>1425675.8</v>
      </c>
      <c r="H325" s="34">
        <f t="shared" si="63"/>
        <v>118806.32</v>
      </c>
      <c r="I325" s="16">
        <f t="shared" si="64"/>
        <v>-1188.06</v>
      </c>
      <c r="J325" s="16">
        <v>0</v>
      </c>
      <c r="K325" s="16">
        <f t="shared" si="65"/>
        <v>-3564.19</v>
      </c>
      <c r="L325" s="16">
        <v>-40566.66</v>
      </c>
      <c r="M325" s="16">
        <v>0</v>
      </c>
      <c r="N325" s="11">
        <f t="shared" si="66"/>
        <v>73487.41</v>
      </c>
    </row>
    <row r="326" spans="1:14" ht="15">
      <c r="A326" s="11" t="s">
        <v>42</v>
      </c>
      <c r="B326" s="11" t="s">
        <v>44</v>
      </c>
      <c r="C326" s="7"/>
      <c r="D326" s="21">
        <v>171.5</v>
      </c>
      <c r="E326" s="32">
        <v>6142.41</v>
      </c>
      <c r="F326" s="18">
        <v>5915.71</v>
      </c>
      <c r="G326" s="14">
        <f>ROUND((D326*F326)+(1.4*E326),2)</f>
        <v>1023143.64</v>
      </c>
      <c r="H326" s="34">
        <f t="shared" si="63"/>
        <v>85261.97</v>
      </c>
      <c r="I326" s="16">
        <f t="shared" si="64"/>
        <v>-852.62</v>
      </c>
      <c r="J326" s="16">
        <v>0</v>
      </c>
      <c r="K326" s="16">
        <f t="shared" si="65"/>
        <v>-2557.86</v>
      </c>
      <c r="L326" s="16"/>
      <c r="M326" s="16">
        <v>0</v>
      </c>
      <c r="N326" s="11">
        <f t="shared" si="66"/>
        <v>81851.49</v>
      </c>
    </row>
    <row r="327" spans="1:14" ht="15">
      <c r="A327" s="11" t="s">
        <v>42</v>
      </c>
      <c r="B327" s="11" t="s">
        <v>45</v>
      </c>
      <c r="C327" s="7"/>
      <c r="D327" s="21">
        <v>388.5</v>
      </c>
      <c r="E327" s="21"/>
      <c r="F327" s="18">
        <v>5915.71</v>
      </c>
      <c r="G327" s="14">
        <f>ROUND(D327*F327,2)</f>
        <v>2298253.34</v>
      </c>
      <c r="H327" s="34">
        <f t="shared" si="63"/>
        <v>191521.11</v>
      </c>
      <c r="I327" s="16">
        <f t="shared" si="64"/>
        <v>-1915.21</v>
      </c>
      <c r="J327" s="16">
        <v>0</v>
      </c>
      <c r="K327" s="16">
        <f t="shared" si="65"/>
        <v>-5745.63</v>
      </c>
      <c r="L327" s="16"/>
      <c r="M327" s="16">
        <v>0</v>
      </c>
      <c r="N327" s="11">
        <f t="shared" si="66"/>
        <v>183860.27</v>
      </c>
    </row>
    <row r="328" spans="1:14" ht="15">
      <c r="A328" s="11" t="s">
        <v>46</v>
      </c>
      <c r="B328" s="11" t="s">
        <v>47</v>
      </c>
      <c r="C328" s="7"/>
      <c r="D328" s="25">
        <v>601.6</v>
      </c>
      <c r="E328" s="10"/>
      <c r="F328" s="22">
        <v>5750.97</v>
      </c>
      <c r="G328" s="14">
        <f>ROUND(D328*F328,2)</f>
        <v>3459783.55</v>
      </c>
      <c r="H328" s="34">
        <f t="shared" si="63"/>
        <v>288315.3</v>
      </c>
      <c r="I328" s="16">
        <f t="shared" si="64"/>
        <v>-2883.15</v>
      </c>
      <c r="J328" s="16">
        <v>0</v>
      </c>
      <c r="K328" s="16">
        <f t="shared" si="65"/>
        <v>-8649.46</v>
      </c>
      <c r="L328" s="16">
        <v>-31340.63</v>
      </c>
      <c r="M328" s="16">
        <v>0</v>
      </c>
      <c r="N328" s="11">
        <f t="shared" si="66"/>
        <v>245442.05999999994</v>
      </c>
    </row>
    <row r="329" spans="1:14" ht="15">
      <c r="A329" s="30" t="s">
        <v>55</v>
      </c>
      <c r="B329" s="30" t="s">
        <v>56</v>
      </c>
      <c r="C329" s="7"/>
      <c r="D329" s="25">
        <v>155</v>
      </c>
      <c r="E329" s="10"/>
      <c r="F329" s="22">
        <v>6388.78</v>
      </c>
      <c r="G329" s="14">
        <f>ROUND(D329*F329,2)</f>
        <v>990260.9</v>
      </c>
      <c r="H329" s="34">
        <f t="shared" si="63"/>
        <v>82521.74</v>
      </c>
      <c r="I329" s="16">
        <f t="shared" si="64"/>
        <v>-825.22</v>
      </c>
      <c r="J329" s="16">
        <v>0</v>
      </c>
      <c r="K329" s="16">
        <f t="shared" si="65"/>
        <v>-2475.65</v>
      </c>
      <c r="L329" s="16"/>
      <c r="M329" s="16">
        <v>0</v>
      </c>
      <c r="N329" s="11">
        <f t="shared" si="66"/>
        <v>79220.87000000001</v>
      </c>
    </row>
    <row r="330" spans="1:14" ht="15">
      <c r="A330" s="7"/>
      <c r="B330" s="7"/>
      <c r="C330" s="7"/>
      <c r="D330" s="26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4:14" ht="15">
      <c r="D331" s="27">
        <f>SUM(D308:D330)</f>
        <v>10125.5</v>
      </c>
      <c r="G331">
        <f>SUM(G308:G330)</f>
        <v>62804236.71999999</v>
      </c>
      <c r="H331">
        <f>SUM(H308:H330)</f>
        <v>5233686.410000001</v>
      </c>
      <c r="I331">
        <f>SUM(I308:I330)</f>
        <v>-52336.86000000001</v>
      </c>
      <c r="K331">
        <f>SUM(K308:K330)</f>
        <v>-157010.58999999997</v>
      </c>
      <c r="L331">
        <f>SUM(L308:L330)</f>
        <v>-453130.23</v>
      </c>
      <c r="M331">
        <f>SUM(M308:M330)</f>
        <v>0</v>
      </c>
      <c r="N331" s="7">
        <f>SUM(N308:N330)</f>
        <v>4571208.729999999</v>
      </c>
    </row>
    <row r="334" ht="15">
      <c r="H334">
        <f>H27+H55+H84+H113+H141+H197+H254+H282+H310+H310+H310</f>
        <v>3676826.1599999997</v>
      </c>
    </row>
    <row r="335" spans="1:14" ht="75.75">
      <c r="A335" s="35" t="s">
        <v>72</v>
      </c>
      <c r="B335" s="5"/>
      <c r="C335" s="5"/>
      <c r="D335" s="6" t="s">
        <v>13</v>
      </c>
      <c r="E335" s="6" t="s">
        <v>14</v>
      </c>
      <c r="F335" s="6" t="s">
        <v>15</v>
      </c>
      <c r="G335" s="6" t="s">
        <v>16</v>
      </c>
      <c r="H335" s="6" t="s">
        <v>17</v>
      </c>
      <c r="I335" s="6" t="s">
        <v>18</v>
      </c>
      <c r="J335" s="6" t="s">
        <v>19</v>
      </c>
      <c r="K335" s="6" t="s">
        <v>20</v>
      </c>
      <c r="L335" s="36" t="s">
        <v>57</v>
      </c>
      <c r="M335" s="36" t="s">
        <v>68</v>
      </c>
      <c r="N335" s="6" t="s">
        <v>21</v>
      </c>
    </row>
    <row r="336" spans="1:14" ht="15">
      <c r="A336" s="7"/>
      <c r="B336" s="7"/>
      <c r="C336" s="7"/>
      <c r="D336" s="8"/>
      <c r="E336" s="8"/>
      <c r="F336" s="9"/>
      <c r="G336" s="9"/>
      <c r="H336" s="9"/>
      <c r="I336" s="9"/>
      <c r="J336" s="9"/>
      <c r="K336" s="9"/>
      <c r="L336" s="9"/>
      <c r="M336" s="9"/>
      <c r="N336" s="10"/>
    </row>
    <row r="337" spans="1:14" ht="15">
      <c r="A337" s="11" t="s">
        <v>22</v>
      </c>
      <c r="B337" s="11" t="s">
        <v>23</v>
      </c>
      <c r="C337" s="7"/>
      <c r="D337" s="12">
        <v>1974</v>
      </c>
      <c r="E337" s="12"/>
      <c r="F337" s="13">
        <v>6423.02</v>
      </c>
      <c r="G337" s="14">
        <f aca="true" t="shared" si="68" ref="G337:G344">ROUND(D337*F337,2)</f>
        <v>12679041.48</v>
      </c>
      <c r="H337" s="34">
        <f>ROUND(G337/12,2)</f>
        <v>1056586.79</v>
      </c>
      <c r="I337" s="16">
        <f>ROUND(G337*-0.01/12,2)</f>
        <v>-10565.87</v>
      </c>
      <c r="J337" s="16">
        <v>0</v>
      </c>
      <c r="K337" s="16">
        <f>ROUND(G337*-0.03/12,2)</f>
        <v>-31697.6</v>
      </c>
      <c r="L337" s="16">
        <v>-195188.97</v>
      </c>
      <c r="M337" s="16">
        <v>0</v>
      </c>
      <c r="N337" s="11">
        <f>H337+I337+J337+K337+L337+M337</f>
        <v>819134.3500000001</v>
      </c>
    </row>
    <row r="338" spans="1:14" ht="15">
      <c r="A338" s="30" t="s">
        <v>51</v>
      </c>
      <c r="B338" s="30" t="s">
        <v>59</v>
      </c>
      <c r="C338" s="7"/>
      <c r="D338" s="12">
        <v>465</v>
      </c>
      <c r="E338" s="12"/>
      <c r="F338" s="13">
        <v>6819.71</v>
      </c>
      <c r="G338" s="14">
        <f t="shared" si="68"/>
        <v>3171165.15</v>
      </c>
      <c r="H338" s="34">
        <f aca="true" t="shared" si="69" ref="H338:H358">ROUND(G338/12,2)</f>
        <v>264263.76</v>
      </c>
      <c r="I338" s="16">
        <f aca="true" t="shared" si="70" ref="I338:I358">ROUND(G338*-0.01/12,2)</f>
        <v>-2642.64</v>
      </c>
      <c r="J338" s="16">
        <v>0</v>
      </c>
      <c r="K338" s="16">
        <f aca="true" t="shared" si="71" ref="K338:K358">ROUND(G338*-0.03/12,2)</f>
        <v>-7927.91</v>
      </c>
      <c r="L338" s="16">
        <v>-55619.79</v>
      </c>
      <c r="M338" s="16">
        <v>0</v>
      </c>
      <c r="N338" s="11">
        <f aca="true" t="shared" si="72" ref="N338:N358">H338+I338+J338+K338+L338+M338</f>
        <v>198073.41999999998</v>
      </c>
    </row>
    <row r="339" spans="1:14" ht="15">
      <c r="A339" s="11" t="s">
        <v>24</v>
      </c>
      <c r="B339" s="11" t="s">
        <v>25</v>
      </c>
      <c r="C339" s="7"/>
      <c r="D339" s="17">
        <v>637</v>
      </c>
      <c r="E339" s="17"/>
      <c r="F339" s="18">
        <v>6260.38</v>
      </c>
      <c r="G339" s="14">
        <f t="shared" si="68"/>
        <v>3987862.06</v>
      </c>
      <c r="H339" s="34">
        <f t="shared" si="69"/>
        <v>332321.84</v>
      </c>
      <c r="I339" s="16">
        <f t="shared" si="70"/>
        <v>-3323.22</v>
      </c>
      <c r="J339" s="16">
        <v>0</v>
      </c>
      <c r="K339" s="16">
        <f t="shared" si="71"/>
        <v>-9969.66</v>
      </c>
      <c r="L339" s="16">
        <v>-68536.88</v>
      </c>
      <c r="M339" s="16">
        <v>0</v>
      </c>
      <c r="N339" s="11">
        <f t="shared" si="72"/>
        <v>250492.08000000007</v>
      </c>
    </row>
    <row r="340" spans="1:14" ht="15">
      <c r="A340" s="11" t="s">
        <v>26</v>
      </c>
      <c r="B340" s="11" t="s">
        <v>27</v>
      </c>
      <c r="C340" s="19"/>
      <c r="D340" s="17">
        <v>231</v>
      </c>
      <c r="E340" s="31"/>
      <c r="F340" s="18">
        <v>6228.55</v>
      </c>
      <c r="G340" s="14">
        <f t="shared" si="68"/>
        <v>1438795.05</v>
      </c>
      <c r="H340" s="34">
        <f t="shared" si="69"/>
        <v>119899.59</v>
      </c>
      <c r="I340" s="16">
        <f t="shared" si="70"/>
        <v>-1199</v>
      </c>
      <c r="J340" s="16">
        <v>0</v>
      </c>
      <c r="K340" s="16">
        <f t="shared" si="71"/>
        <v>-3596.99</v>
      </c>
      <c r="L340" s="16"/>
      <c r="M340" s="16">
        <v>0</v>
      </c>
      <c r="N340" s="11">
        <f t="shared" si="72"/>
        <v>115103.59999999999</v>
      </c>
    </row>
    <row r="341" spans="1:14" ht="15">
      <c r="A341" s="11" t="s">
        <v>26</v>
      </c>
      <c r="B341" s="11" t="s">
        <v>28</v>
      </c>
      <c r="C341" s="19"/>
      <c r="D341" s="17">
        <v>2187</v>
      </c>
      <c r="E341" s="17"/>
      <c r="F341" s="18">
        <v>5915.71</v>
      </c>
      <c r="G341" s="14">
        <f t="shared" si="68"/>
        <v>12937657.77</v>
      </c>
      <c r="H341" s="34">
        <f t="shared" si="69"/>
        <v>1078138.15</v>
      </c>
      <c r="I341" s="16">
        <f t="shared" si="70"/>
        <v>-10781.38</v>
      </c>
      <c r="J341" s="16">
        <v>0</v>
      </c>
      <c r="K341" s="16">
        <f t="shared" si="71"/>
        <v>-32344.14</v>
      </c>
      <c r="L341" s="16"/>
      <c r="M341" s="16">
        <v>0</v>
      </c>
      <c r="N341" s="11">
        <f t="shared" si="72"/>
        <v>1035012.63</v>
      </c>
    </row>
    <row r="342" spans="1:14" ht="15">
      <c r="A342" s="11" t="s">
        <v>26</v>
      </c>
      <c r="B342" s="11" t="s">
        <v>29</v>
      </c>
      <c r="C342" s="20"/>
      <c r="D342" s="17">
        <v>277.1</v>
      </c>
      <c r="E342" s="17"/>
      <c r="F342" s="18">
        <v>6968.88</v>
      </c>
      <c r="G342" s="14">
        <f t="shared" si="68"/>
        <v>1931076.65</v>
      </c>
      <c r="H342" s="34">
        <f t="shared" si="69"/>
        <v>160923.05</v>
      </c>
      <c r="I342" s="16">
        <f t="shared" si="70"/>
        <v>-1609.23</v>
      </c>
      <c r="J342" s="16">
        <v>0</v>
      </c>
      <c r="K342" s="16">
        <f t="shared" si="71"/>
        <v>-4827.69</v>
      </c>
      <c r="L342" s="16"/>
      <c r="M342" s="16">
        <v>0</v>
      </c>
      <c r="N342" s="11">
        <f t="shared" si="72"/>
        <v>154486.12999999998</v>
      </c>
    </row>
    <row r="343" spans="1:14" ht="15">
      <c r="A343" s="11" t="s">
        <v>30</v>
      </c>
      <c r="B343" s="11" t="s">
        <v>31</v>
      </c>
      <c r="C343" s="19"/>
      <c r="D343" s="17">
        <v>130.9</v>
      </c>
      <c r="E343" s="17"/>
      <c r="F343" s="18">
        <v>6479.96</v>
      </c>
      <c r="G343" s="14">
        <f t="shared" si="68"/>
        <v>848226.76</v>
      </c>
      <c r="H343" s="34">
        <f t="shared" si="69"/>
        <v>70685.56</v>
      </c>
      <c r="I343" s="16">
        <f t="shared" si="70"/>
        <v>-706.86</v>
      </c>
      <c r="J343" s="16">
        <v>0</v>
      </c>
      <c r="K343" s="16">
        <f t="shared" si="71"/>
        <v>-2120.57</v>
      </c>
      <c r="L343" s="16"/>
      <c r="M343" s="16">
        <v>0</v>
      </c>
      <c r="N343" s="11">
        <f t="shared" si="72"/>
        <v>67858.12999999999</v>
      </c>
    </row>
    <row r="344" spans="1:14" ht="15">
      <c r="A344" s="30" t="s">
        <v>52</v>
      </c>
      <c r="B344" s="30" t="s">
        <v>53</v>
      </c>
      <c r="C344" s="19"/>
      <c r="D344" s="17">
        <v>63.5</v>
      </c>
      <c r="E344" s="17"/>
      <c r="F344" s="18">
        <v>7179.78</v>
      </c>
      <c r="G344" s="14">
        <f t="shared" si="68"/>
        <v>455916.03</v>
      </c>
      <c r="H344" s="34">
        <f t="shared" si="69"/>
        <v>37993</v>
      </c>
      <c r="I344" s="16">
        <f t="shared" si="70"/>
        <v>-379.93</v>
      </c>
      <c r="J344" s="16">
        <v>0</v>
      </c>
      <c r="K344" s="16">
        <f t="shared" si="71"/>
        <v>-1139.79</v>
      </c>
      <c r="L344" s="16"/>
      <c r="M344" s="16">
        <v>0</v>
      </c>
      <c r="N344" s="11">
        <f t="shared" si="72"/>
        <v>36473.28</v>
      </c>
    </row>
    <row r="345" spans="1:14" ht="15">
      <c r="A345" s="11" t="s">
        <v>32</v>
      </c>
      <c r="B345" s="40" t="s">
        <v>33</v>
      </c>
      <c r="C345" s="40"/>
      <c r="D345" s="21">
        <v>275.7</v>
      </c>
      <c r="E345" s="21"/>
      <c r="F345" s="22">
        <v>6339.7300000000005</v>
      </c>
      <c r="G345" s="14">
        <f>ROUND(D345*F345,2)</f>
        <v>1747863.56</v>
      </c>
      <c r="H345" s="34">
        <f t="shared" si="69"/>
        <v>145655.3</v>
      </c>
      <c r="I345" s="16">
        <f t="shared" si="70"/>
        <v>-1456.55</v>
      </c>
      <c r="J345" s="16">
        <v>0</v>
      </c>
      <c r="K345" s="16">
        <f t="shared" si="71"/>
        <v>-4369.66</v>
      </c>
      <c r="L345" s="16">
        <v>-17750</v>
      </c>
      <c r="M345" s="16">
        <v>0</v>
      </c>
      <c r="N345" s="11">
        <f t="shared" si="72"/>
        <v>122079.09</v>
      </c>
    </row>
    <row r="346" spans="1:14" ht="15">
      <c r="A346" s="11" t="s">
        <v>32</v>
      </c>
      <c r="B346" s="11" t="s">
        <v>34</v>
      </c>
      <c r="C346" s="19"/>
      <c r="D346" s="21">
        <v>232.2</v>
      </c>
      <c r="E346" s="21"/>
      <c r="F346" s="22">
        <v>6565.2300000000005</v>
      </c>
      <c r="G346" s="14">
        <f aca="true" t="shared" si="73" ref="G346:G354">ROUND(D346*F346,2)</f>
        <v>1524446.41</v>
      </c>
      <c r="H346" s="34">
        <f t="shared" si="69"/>
        <v>127037.2</v>
      </c>
      <c r="I346" s="16">
        <f t="shared" si="70"/>
        <v>-1270.37</v>
      </c>
      <c r="J346" s="16">
        <v>0</v>
      </c>
      <c r="K346" s="16">
        <f t="shared" si="71"/>
        <v>-3811.12</v>
      </c>
      <c r="L346" s="16"/>
      <c r="M346" s="16">
        <v>0</v>
      </c>
      <c r="N346" s="11">
        <f t="shared" si="72"/>
        <v>121955.71</v>
      </c>
    </row>
    <row r="347" spans="1:14" ht="15">
      <c r="A347" s="11" t="s">
        <v>32</v>
      </c>
      <c r="B347" s="23" t="s">
        <v>35</v>
      </c>
      <c r="C347" s="7"/>
      <c r="D347" s="24">
        <v>161</v>
      </c>
      <c r="E347" s="24"/>
      <c r="F347" s="22">
        <v>6079.700000000001</v>
      </c>
      <c r="G347" s="14">
        <f t="shared" si="73"/>
        <v>978831.7</v>
      </c>
      <c r="H347" s="34">
        <f t="shared" si="69"/>
        <v>81569.31</v>
      </c>
      <c r="I347" s="16">
        <f t="shared" si="70"/>
        <v>-815.69</v>
      </c>
      <c r="J347" s="16">
        <v>0</v>
      </c>
      <c r="K347" s="16">
        <f t="shared" si="71"/>
        <v>-2447.08</v>
      </c>
      <c r="L347" s="16"/>
      <c r="M347" s="16">
        <v>0</v>
      </c>
      <c r="N347" s="11">
        <f t="shared" si="72"/>
        <v>78306.54</v>
      </c>
    </row>
    <row r="348" spans="1:14" ht="15">
      <c r="A348" s="11" t="s">
        <v>32</v>
      </c>
      <c r="B348" s="11" t="s">
        <v>36</v>
      </c>
      <c r="C348" s="7"/>
      <c r="D348" s="21">
        <v>395.6</v>
      </c>
      <c r="E348" s="21"/>
      <c r="F348" s="22">
        <v>6097.02</v>
      </c>
      <c r="G348" s="14">
        <f t="shared" si="73"/>
        <v>2411981.11</v>
      </c>
      <c r="H348" s="34">
        <f t="shared" si="69"/>
        <v>200998.43</v>
      </c>
      <c r="I348" s="16">
        <f t="shared" si="70"/>
        <v>-2009.98</v>
      </c>
      <c r="J348" s="16">
        <v>0</v>
      </c>
      <c r="K348" s="16">
        <f t="shared" si="71"/>
        <v>-6029.95</v>
      </c>
      <c r="L348" s="16">
        <v>-44127.3</v>
      </c>
      <c r="M348" s="16">
        <v>0</v>
      </c>
      <c r="N348" s="11">
        <f t="shared" si="72"/>
        <v>148831.19999999995</v>
      </c>
    </row>
    <row r="349" spans="1:14" ht="15">
      <c r="A349" s="11" t="s">
        <v>32</v>
      </c>
      <c r="B349" s="11" t="s">
        <v>37</v>
      </c>
      <c r="C349" s="7"/>
      <c r="D349" s="21">
        <v>569</v>
      </c>
      <c r="E349" s="21"/>
      <c r="F349" s="22">
        <v>6112.72</v>
      </c>
      <c r="G349" s="14">
        <f t="shared" si="73"/>
        <v>3478137.68</v>
      </c>
      <c r="H349" s="34">
        <f t="shared" si="69"/>
        <v>289844.81</v>
      </c>
      <c r="I349" s="16">
        <f t="shared" si="70"/>
        <v>-2898.45</v>
      </c>
      <c r="J349" s="16">
        <v>0</v>
      </c>
      <c r="K349" s="16">
        <f t="shared" si="71"/>
        <v>-8695.34</v>
      </c>
      <c r="L349" s="16"/>
      <c r="M349" s="16">
        <v>0</v>
      </c>
      <c r="N349" s="11">
        <f t="shared" si="72"/>
        <v>278251.01999999996</v>
      </c>
    </row>
    <row r="350" spans="1:14" ht="15">
      <c r="A350" s="11" t="s">
        <v>32</v>
      </c>
      <c r="B350" s="30" t="s">
        <v>69</v>
      </c>
      <c r="C350" s="7"/>
      <c r="D350" s="21">
        <v>424</v>
      </c>
      <c r="E350" s="21"/>
      <c r="F350" s="22">
        <v>6055.96</v>
      </c>
      <c r="G350" s="14">
        <f t="shared" si="73"/>
        <v>2567727.04</v>
      </c>
      <c r="H350" s="34">
        <f t="shared" si="69"/>
        <v>213977.25</v>
      </c>
      <c r="I350" s="16">
        <f t="shared" si="70"/>
        <v>-2139.77</v>
      </c>
      <c r="J350" s="16">
        <v>0</v>
      </c>
      <c r="K350" s="16">
        <f t="shared" si="71"/>
        <v>-6419.32</v>
      </c>
      <c r="L350" s="16"/>
      <c r="M350" s="16">
        <v>0</v>
      </c>
      <c r="N350" s="11">
        <f t="shared" si="72"/>
        <v>205418.16</v>
      </c>
    </row>
    <row r="351" spans="1:14" ht="15">
      <c r="A351" s="11" t="s">
        <v>38</v>
      </c>
      <c r="B351" s="11" t="s">
        <v>39</v>
      </c>
      <c r="C351" s="7"/>
      <c r="D351" s="21">
        <v>201</v>
      </c>
      <c r="E351" s="21"/>
      <c r="F351" s="22">
        <v>6472.94</v>
      </c>
      <c r="G351" s="14">
        <f t="shared" si="73"/>
        <v>1301060.94</v>
      </c>
      <c r="H351" s="34">
        <f t="shared" si="69"/>
        <v>108421.75</v>
      </c>
      <c r="I351" s="16">
        <f t="shared" si="70"/>
        <v>-1084.22</v>
      </c>
      <c r="J351" s="16">
        <v>0</v>
      </c>
      <c r="K351" s="16">
        <f t="shared" si="71"/>
        <v>-3252.65</v>
      </c>
      <c r="L351" s="16"/>
      <c r="M351" s="16">
        <v>0</v>
      </c>
      <c r="N351" s="11">
        <f t="shared" si="72"/>
        <v>104084.88</v>
      </c>
    </row>
    <row r="352" spans="1:14" ht="15">
      <c r="A352" s="11" t="s">
        <v>40</v>
      </c>
      <c r="B352" s="11" t="s">
        <v>41</v>
      </c>
      <c r="C352" s="7"/>
      <c r="D352" s="21">
        <v>181</v>
      </c>
      <c r="E352" s="21"/>
      <c r="F352" s="22">
        <v>6143.46</v>
      </c>
      <c r="G352" s="14">
        <f t="shared" si="73"/>
        <v>1111966.26</v>
      </c>
      <c r="H352" s="34">
        <f t="shared" si="69"/>
        <v>92663.86</v>
      </c>
      <c r="I352" s="16">
        <f t="shared" si="70"/>
        <v>-926.64</v>
      </c>
      <c r="J352" s="16">
        <v>0</v>
      </c>
      <c r="K352" s="16">
        <f t="shared" si="71"/>
        <v>-2779.92</v>
      </c>
      <c r="L352" s="16"/>
      <c r="M352" s="16">
        <v>0</v>
      </c>
      <c r="N352" s="11">
        <f t="shared" si="72"/>
        <v>88957.3</v>
      </c>
    </row>
    <row r="353" spans="1:14" ht="15">
      <c r="A353" s="30" t="s">
        <v>40</v>
      </c>
      <c r="B353" s="30" t="s">
        <v>54</v>
      </c>
      <c r="C353" s="7"/>
      <c r="D353" s="21">
        <v>168</v>
      </c>
      <c r="E353" s="21"/>
      <c r="F353" s="22">
        <v>6162.88</v>
      </c>
      <c r="G353" s="14">
        <f t="shared" si="73"/>
        <v>1035363.84</v>
      </c>
      <c r="H353" s="34">
        <f t="shared" si="69"/>
        <v>86280.32</v>
      </c>
      <c r="I353" s="16">
        <f t="shared" si="70"/>
        <v>-862.8</v>
      </c>
      <c r="J353" s="16">
        <v>0</v>
      </c>
      <c r="K353" s="16">
        <f t="shared" si="71"/>
        <v>-2588.41</v>
      </c>
      <c r="L353" s="16"/>
      <c r="M353" s="16">
        <v>0</v>
      </c>
      <c r="N353" s="11">
        <f t="shared" si="72"/>
        <v>82829.11</v>
      </c>
    </row>
    <row r="354" spans="1:14" ht="15">
      <c r="A354" s="11" t="s">
        <v>42</v>
      </c>
      <c r="B354" s="11" t="s">
        <v>43</v>
      </c>
      <c r="C354" s="7"/>
      <c r="D354" s="21">
        <v>235.9</v>
      </c>
      <c r="E354" s="21"/>
      <c r="F354" s="22">
        <v>6043.56</v>
      </c>
      <c r="G354" s="14">
        <f t="shared" si="73"/>
        <v>1425675.8</v>
      </c>
      <c r="H354" s="34">
        <f t="shared" si="69"/>
        <v>118806.32</v>
      </c>
      <c r="I354" s="16">
        <f t="shared" si="70"/>
        <v>-1188.06</v>
      </c>
      <c r="J354" s="16">
        <v>0</v>
      </c>
      <c r="K354" s="16">
        <f t="shared" si="71"/>
        <v>-3564.19</v>
      </c>
      <c r="L354" s="16">
        <v>-40487.5</v>
      </c>
      <c r="M354" s="16">
        <v>0</v>
      </c>
      <c r="N354" s="11">
        <f t="shared" si="72"/>
        <v>73566.57</v>
      </c>
    </row>
    <row r="355" spans="1:14" ht="15">
      <c r="A355" s="11" t="s">
        <v>42</v>
      </c>
      <c r="B355" s="11" t="s">
        <v>44</v>
      </c>
      <c r="C355" s="7"/>
      <c r="D355" s="21">
        <v>171.5</v>
      </c>
      <c r="E355" s="32">
        <v>6142.41</v>
      </c>
      <c r="F355" s="18">
        <v>5915.71</v>
      </c>
      <c r="G355" s="14">
        <f>ROUND((D355*F355)+(1.4*E355),2)</f>
        <v>1023143.64</v>
      </c>
      <c r="H355" s="34">
        <f t="shared" si="69"/>
        <v>85261.97</v>
      </c>
      <c r="I355" s="16">
        <f t="shared" si="70"/>
        <v>-852.62</v>
      </c>
      <c r="J355" s="16">
        <v>0</v>
      </c>
      <c r="K355" s="16">
        <f t="shared" si="71"/>
        <v>-2557.86</v>
      </c>
      <c r="L355" s="16"/>
      <c r="M355" s="16">
        <v>0</v>
      </c>
      <c r="N355" s="11">
        <f t="shared" si="72"/>
        <v>81851.49</v>
      </c>
    </row>
    <row r="356" spans="1:14" ht="15">
      <c r="A356" s="11" t="s">
        <v>42</v>
      </c>
      <c r="B356" s="11" t="s">
        <v>45</v>
      </c>
      <c r="C356" s="7"/>
      <c r="D356" s="21">
        <v>388.5</v>
      </c>
      <c r="E356" s="21"/>
      <c r="F356" s="18">
        <v>5915.71</v>
      </c>
      <c r="G356" s="14">
        <f>ROUND(D356*F356,2)</f>
        <v>2298253.34</v>
      </c>
      <c r="H356" s="34">
        <f t="shared" si="69"/>
        <v>191521.11</v>
      </c>
      <c r="I356" s="16">
        <f t="shared" si="70"/>
        <v>-1915.21</v>
      </c>
      <c r="J356" s="16">
        <v>0</v>
      </c>
      <c r="K356" s="16">
        <f t="shared" si="71"/>
        <v>-5745.63</v>
      </c>
      <c r="L356" s="16"/>
      <c r="M356" s="16">
        <v>0</v>
      </c>
      <c r="N356" s="11">
        <f t="shared" si="72"/>
        <v>183860.27</v>
      </c>
    </row>
    <row r="357" spans="1:14" ht="15">
      <c r="A357" s="11" t="s">
        <v>46</v>
      </c>
      <c r="B357" s="11" t="s">
        <v>47</v>
      </c>
      <c r="C357" s="7"/>
      <c r="D357" s="25">
        <v>601.6</v>
      </c>
      <c r="E357" s="10"/>
      <c r="F357" s="22">
        <v>5750.97</v>
      </c>
      <c r="G357" s="14">
        <f>ROUND(D357*F357,2)</f>
        <v>3459783.55</v>
      </c>
      <c r="H357" s="34">
        <f t="shared" si="69"/>
        <v>288315.3</v>
      </c>
      <c r="I357" s="16">
        <f t="shared" si="70"/>
        <v>-2883.15</v>
      </c>
      <c r="J357" s="16">
        <v>0</v>
      </c>
      <c r="K357" s="16">
        <f t="shared" si="71"/>
        <v>-8649.46</v>
      </c>
      <c r="L357" s="16">
        <v>-31340.63</v>
      </c>
      <c r="M357" s="16">
        <v>0</v>
      </c>
      <c r="N357" s="11">
        <f t="shared" si="72"/>
        <v>245442.05999999994</v>
      </c>
    </row>
    <row r="358" spans="1:14" ht="15">
      <c r="A358" s="30" t="s">
        <v>55</v>
      </c>
      <c r="B358" s="30" t="s">
        <v>56</v>
      </c>
      <c r="C358" s="7"/>
      <c r="D358" s="25">
        <v>155</v>
      </c>
      <c r="E358" s="10"/>
      <c r="F358" s="22">
        <v>6388.78</v>
      </c>
      <c r="G358" s="14">
        <f>ROUND(D358*F358,2)</f>
        <v>990260.9</v>
      </c>
      <c r="H358" s="34">
        <f t="shared" si="69"/>
        <v>82521.74</v>
      </c>
      <c r="I358" s="16">
        <f t="shared" si="70"/>
        <v>-825.22</v>
      </c>
      <c r="J358" s="16">
        <v>0</v>
      </c>
      <c r="K358" s="16">
        <f t="shared" si="71"/>
        <v>-2475.65</v>
      </c>
      <c r="L358" s="16"/>
      <c r="M358" s="16">
        <v>0</v>
      </c>
      <c r="N358" s="11">
        <f t="shared" si="72"/>
        <v>79220.87000000001</v>
      </c>
    </row>
    <row r="359" spans="1:14" ht="15">
      <c r="A359" s="7"/>
      <c r="B359" s="7"/>
      <c r="C359" s="7"/>
      <c r="D359" s="26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4:14" ht="15">
      <c r="D360" s="27">
        <f>SUM(D337:D359)</f>
        <v>10125.5</v>
      </c>
      <c r="G360">
        <f>SUM(G337:G359)</f>
        <v>62804236.71999999</v>
      </c>
      <c r="H360">
        <f>SUM(H337:H359)</f>
        <v>5233686.410000001</v>
      </c>
      <c r="I360">
        <f>SUM(I337:I359)</f>
        <v>-52336.86000000001</v>
      </c>
      <c r="K360">
        <f>SUM(K337:K359)</f>
        <v>-157010.58999999997</v>
      </c>
      <c r="L360">
        <f>SUM(L337:L359)</f>
        <v>-453051.07</v>
      </c>
      <c r="M360">
        <f>SUM(M337:M359)</f>
        <v>0</v>
      </c>
      <c r="N360" s="7">
        <f>SUM(N337:N359)</f>
        <v>4571287.889999999</v>
      </c>
    </row>
    <row r="363" spans="1:14" ht="75.75">
      <c r="A363" s="35" t="s">
        <v>73</v>
      </c>
      <c r="B363" s="5"/>
      <c r="C363" s="5"/>
      <c r="D363" s="6" t="s">
        <v>13</v>
      </c>
      <c r="E363" s="6" t="s">
        <v>14</v>
      </c>
      <c r="F363" s="6" t="s">
        <v>15</v>
      </c>
      <c r="G363" s="6" t="s">
        <v>16</v>
      </c>
      <c r="H363" s="6" t="s">
        <v>17</v>
      </c>
      <c r="I363" s="6" t="s">
        <v>18</v>
      </c>
      <c r="J363" s="6" t="s">
        <v>19</v>
      </c>
      <c r="K363" s="6" t="s">
        <v>20</v>
      </c>
      <c r="L363" s="36" t="s">
        <v>57</v>
      </c>
      <c r="M363" s="36" t="s">
        <v>68</v>
      </c>
      <c r="N363" s="6" t="s">
        <v>21</v>
      </c>
    </row>
    <row r="364" spans="1:14" ht="15">
      <c r="A364" s="7"/>
      <c r="B364" s="7"/>
      <c r="C364" s="7"/>
      <c r="D364" s="8"/>
      <c r="E364" s="8"/>
      <c r="F364" s="9"/>
      <c r="G364" s="9"/>
      <c r="H364" s="9"/>
      <c r="I364" s="9"/>
      <c r="J364" s="9"/>
      <c r="K364" s="9"/>
      <c r="L364" s="9"/>
      <c r="M364" s="9"/>
      <c r="N364" s="10"/>
    </row>
    <row r="365" spans="1:14" ht="15">
      <c r="A365" s="11" t="s">
        <v>22</v>
      </c>
      <c r="B365" s="11" t="s">
        <v>23</v>
      </c>
      <c r="C365" s="7"/>
      <c r="D365" s="12">
        <v>1974</v>
      </c>
      <c r="E365" s="12"/>
      <c r="F365" s="13">
        <v>6423.02</v>
      </c>
      <c r="G365" s="14">
        <f aca="true" t="shared" si="74" ref="G365:G372">ROUND(D365*F365,2)</f>
        <v>12679041.48</v>
      </c>
      <c r="H365" s="34">
        <f>ROUND(G365/12,2)</f>
        <v>1056586.79</v>
      </c>
      <c r="I365" s="16">
        <f>ROUND(G365*-0.01/12,2)</f>
        <v>-10565.87</v>
      </c>
      <c r="J365" s="16">
        <v>0</v>
      </c>
      <c r="K365" s="16">
        <f>ROUND(G365*-0.03/12,2)</f>
        <v>-31697.6</v>
      </c>
      <c r="L365" s="16">
        <v>-195188.97</v>
      </c>
      <c r="M365" s="16">
        <v>0</v>
      </c>
      <c r="N365" s="11">
        <f>H365+I365+J365+K365+L365+M365</f>
        <v>819134.3500000001</v>
      </c>
    </row>
    <row r="366" spans="1:14" ht="15">
      <c r="A366" s="30" t="s">
        <v>51</v>
      </c>
      <c r="B366" s="30" t="s">
        <v>59</v>
      </c>
      <c r="C366" s="7"/>
      <c r="D366" s="12">
        <v>465</v>
      </c>
      <c r="E366" s="12"/>
      <c r="F366" s="13">
        <v>6819.71</v>
      </c>
      <c r="G366" s="14">
        <f t="shared" si="74"/>
        <v>3171165.15</v>
      </c>
      <c r="H366" s="34">
        <f aca="true" t="shared" si="75" ref="H366:H386">ROUND(G366/12,2)</f>
        <v>264263.76</v>
      </c>
      <c r="I366" s="16">
        <f aca="true" t="shared" si="76" ref="I366:I386">ROUND(G366*-0.01/12,2)</f>
        <v>-2642.64</v>
      </c>
      <c r="J366" s="16">
        <v>0</v>
      </c>
      <c r="K366" s="16">
        <f aca="true" t="shared" si="77" ref="K366:K386">ROUND(G366*-0.03/12,2)</f>
        <v>-7927.91</v>
      </c>
      <c r="L366" s="16">
        <v>-55619.79</v>
      </c>
      <c r="M366" s="16">
        <v>0</v>
      </c>
      <c r="N366" s="11">
        <f aca="true" t="shared" si="78" ref="N366:N386">H366+I366+J366+K366+L366+M366</f>
        <v>198073.41999999998</v>
      </c>
    </row>
    <row r="367" spans="1:14" ht="15">
      <c r="A367" s="11" t="s">
        <v>24</v>
      </c>
      <c r="B367" s="11" t="s">
        <v>25</v>
      </c>
      <c r="C367" s="7"/>
      <c r="D367" s="17">
        <v>637</v>
      </c>
      <c r="E367" s="17"/>
      <c r="F367" s="18">
        <v>6260.38</v>
      </c>
      <c r="G367" s="14">
        <f t="shared" si="74"/>
        <v>3987862.06</v>
      </c>
      <c r="H367" s="34">
        <f t="shared" si="75"/>
        <v>332321.84</v>
      </c>
      <c r="I367" s="16">
        <f t="shared" si="76"/>
        <v>-3323.22</v>
      </c>
      <c r="J367" s="16">
        <v>0</v>
      </c>
      <c r="K367" s="16">
        <f t="shared" si="77"/>
        <v>-9969.66</v>
      </c>
      <c r="L367" s="16">
        <v>-68536.88</v>
      </c>
      <c r="M367" s="16">
        <v>0</v>
      </c>
      <c r="N367" s="11">
        <f t="shared" si="78"/>
        <v>250492.08000000007</v>
      </c>
    </row>
    <row r="368" spans="1:14" ht="15">
      <c r="A368" s="11" t="s">
        <v>26</v>
      </c>
      <c r="B368" s="11" t="s">
        <v>27</v>
      </c>
      <c r="C368" s="19"/>
      <c r="D368" s="17">
        <v>231</v>
      </c>
      <c r="E368" s="31"/>
      <c r="F368" s="18">
        <v>6228.55</v>
      </c>
      <c r="G368" s="14">
        <f t="shared" si="74"/>
        <v>1438795.05</v>
      </c>
      <c r="H368" s="34">
        <f t="shared" si="75"/>
        <v>119899.59</v>
      </c>
      <c r="I368" s="16">
        <f t="shared" si="76"/>
        <v>-1199</v>
      </c>
      <c r="J368" s="16">
        <v>0</v>
      </c>
      <c r="K368" s="16">
        <f t="shared" si="77"/>
        <v>-3596.99</v>
      </c>
      <c r="L368" s="16"/>
      <c r="M368" s="16">
        <v>0</v>
      </c>
      <c r="N368" s="11">
        <f t="shared" si="78"/>
        <v>115103.59999999999</v>
      </c>
    </row>
    <row r="369" spans="1:14" ht="15">
      <c r="A369" s="11" t="s">
        <v>26</v>
      </c>
      <c r="B369" s="11" t="s">
        <v>28</v>
      </c>
      <c r="C369" s="19"/>
      <c r="D369" s="17">
        <v>2187</v>
      </c>
      <c r="E369" s="17"/>
      <c r="F369" s="18">
        <v>5915.71</v>
      </c>
      <c r="G369" s="14">
        <f t="shared" si="74"/>
        <v>12937657.77</v>
      </c>
      <c r="H369" s="34">
        <f t="shared" si="75"/>
        <v>1078138.15</v>
      </c>
      <c r="I369" s="16">
        <f t="shared" si="76"/>
        <v>-10781.38</v>
      </c>
      <c r="J369" s="16">
        <v>0</v>
      </c>
      <c r="K369" s="16">
        <f t="shared" si="77"/>
        <v>-32344.14</v>
      </c>
      <c r="L369" s="16"/>
      <c r="M369" s="16">
        <v>0</v>
      </c>
      <c r="N369" s="11">
        <f t="shared" si="78"/>
        <v>1035012.63</v>
      </c>
    </row>
    <row r="370" spans="1:14" ht="15">
      <c r="A370" s="11" t="s">
        <v>26</v>
      </c>
      <c r="B370" s="11" t="s">
        <v>29</v>
      </c>
      <c r="C370" s="20"/>
      <c r="D370" s="17">
        <v>277.1</v>
      </c>
      <c r="E370" s="17"/>
      <c r="F370" s="18">
        <v>6968.88</v>
      </c>
      <c r="G370" s="14">
        <f t="shared" si="74"/>
        <v>1931076.65</v>
      </c>
      <c r="H370" s="34">
        <f t="shared" si="75"/>
        <v>160923.05</v>
      </c>
      <c r="I370" s="16">
        <f t="shared" si="76"/>
        <v>-1609.23</v>
      </c>
      <c r="J370" s="16">
        <v>0</v>
      </c>
      <c r="K370" s="16">
        <f t="shared" si="77"/>
        <v>-4827.69</v>
      </c>
      <c r="L370" s="16"/>
      <c r="M370" s="16">
        <v>0</v>
      </c>
      <c r="N370" s="11">
        <f t="shared" si="78"/>
        <v>154486.12999999998</v>
      </c>
    </row>
    <row r="371" spans="1:14" ht="15">
      <c r="A371" s="11" t="s">
        <v>30</v>
      </c>
      <c r="B371" s="11" t="s">
        <v>31</v>
      </c>
      <c r="C371" s="19"/>
      <c r="D371" s="17">
        <v>130.9</v>
      </c>
      <c r="E371" s="17"/>
      <c r="F371" s="18">
        <v>6479.96</v>
      </c>
      <c r="G371" s="14">
        <f t="shared" si="74"/>
        <v>848226.76</v>
      </c>
      <c r="H371" s="34">
        <f t="shared" si="75"/>
        <v>70685.56</v>
      </c>
      <c r="I371" s="16">
        <f t="shared" si="76"/>
        <v>-706.86</v>
      </c>
      <c r="J371" s="16">
        <v>0</v>
      </c>
      <c r="K371" s="16">
        <f t="shared" si="77"/>
        <v>-2120.57</v>
      </c>
      <c r="L371" s="16"/>
      <c r="M371" s="16">
        <v>0</v>
      </c>
      <c r="N371" s="11">
        <f t="shared" si="78"/>
        <v>67858.12999999999</v>
      </c>
    </row>
    <row r="372" spans="1:14" ht="15">
      <c r="A372" s="30" t="s">
        <v>52</v>
      </c>
      <c r="B372" s="30" t="s">
        <v>53</v>
      </c>
      <c r="C372" s="19"/>
      <c r="D372" s="17">
        <v>63.5</v>
      </c>
      <c r="E372" s="17"/>
      <c r="F372" s="18">
        <v>7179.78</v>
      </c>
      <c r="G372" s="14">
        <f t="shared" si="74"/>
        <v>455916.03</v>
      </c>
      <c r="H372" s="34">
        <f t="shared" si="75"/>
        <v>37993</v>
      </c>
      <c r="I372" s="16">
        <f t="shared" si="76"/>
        <v>-379.93</v>
      </c>
      <c r="J372" s="16">
        <v>0</v>
      </c>
      <c r="K372" s="16">
        <f t="shared" si="77"/>
        <v>-1139.79</v>
      </c>
      <c r="L372" s="16"/>
      <c r="M372" s="16">
        <v>0</v>
      </c>
      <c r="N372" s="11">
        <f t="shared" si="78"/>
        <v>36473.28</v>
      </c>
    </row>
    <row r="373" spans="1:14" ht="15">
      <c r="A373" s="11" t="s">
        <v>32</v>
      </c>
      <c r="B373" s="40" t="s">
        <v>33</v>
      </c>
      <c r="C373" s="40"/>
      <c r="D373" s="21">
        <v>275.7</v>
      </c>
      <c r="E373" s="21"/>
      <c r="F373" s="22">
        <v>6339.7300000000005</v>
      </c>
      <c r="G373" s="14">
        <f>ROUND(D373*F373,2)</f>
        <v>1747863.56</v>
      </c>
      <c r="H373" s="34">
        <f t="shared" si="75"/>
        <v>145655.3</v>
      </c>
      <c r="I373" s="16">
        <f t="shared" si="76"/>
        <v>-1456.55</v>
      </c>
      <c r="J373" s="16">
        <v>0</v>
      </c>
      <c r="K373" s="16">
        <f t="shared" si="77"/>
        <v>-4369.66</v>
      </c>
      <c r="L373" s="16">
        <v>-17750</v>
      </c>
      <c r="M373" s="16">
        <v>0</v>
      </c>
      <c r="N373" s="11">
        <f t="shared" si="78"/>
        <v>122079.09</v>
      </c>
    </row>
    <row r="374" spans="1:14" ht="15">
      <c r="A374" s="11" t="s">
        <v>32</v>
      </c>
      <c r="B374" s="11" t="s">
        <v>34</v>
      </c>
      <c r="C374" s="19"/>
      <c r="D374" s="21">
        <v>232.2</v>
      </c>
      <c r="E374" s="21"/>
      <c r="F374" s="22">
        <v>6565.2300000000005</v>
      </c>
      <c r="G374" s="14">
        <f aca="true" t="shared" si="79" ref="G374:G382">ROUND(D374*F374,2)</f>
        <v>1524446.41</v>
      </c>
      <c r="H374" s="34">
        <f t="shared" si="75"/>
        <v>127037.2</v>
      </c>
      <c r="I374" s="16">
        <f t="shared" si="76"/>
        <v>-1270.37</v>
      </c>
      <c r="J374" s="16">
        <v>0</v>
      </c>
      <c r="K374" s="16">
        <f t="shared" si="77"/>
        <v>-3811.12</v>
      </c>
      <c r="L374" s="16"/>
      <c r="M374" s="16">
        <v>0</v>
      </c>
      <c r="N374" s="11">
        <f t="shared" si="78"/>
        <v>121955.71</v>
      </c>
    </row>
    <row r="375" spans="1:14" ht="15">
      <c r="A375" s="11" t="s">
        <v>32</v>
      </c>
      <c r="B375" s="23" t="s">
        <v>35</v>
      </c>
      <c r="C375" s="7"/>
      <c r="D375" s="24">
        <v>161</v>
      </c>
      <c r="E375" s="24"/>
      <c r="F375" s="22">
        <v>6079.700000000001</v>
      </c>
      <c r="G375" s="14">
        <f t="shared" si="79"/>
        <v>978831.7</v>
      </c>
      <c r="H375" s="34">
        <f t="shared" si="75"/>
        <v>81569.31</v>
      </c>
      <c r="I375" s="16">
        <f t="shared" si="76"/>
        <v>-815.69</v>
      </c>
      <c r="J375" s="16">
        <v>0</v>
      </c>
      <c r="K375" s="16">
        <f t="shared" si="77"/>
        <v>-2447.08</v>
      </c>
      <c r="L375" s="16"/>
      <c r="M375" s="16">
        <v>0</v>
      </c>
      <c r="N375" s="11">
        <f t="shared" si="78"/>
        <v>78306.54</v>
      </c>
    </row>
    <row r="376" spans="1:14" ht="15">
      <c r="A376" s="11" t="s">
        <v>32</v>
      </c>
      <c r="B376" s="11" t="s">
        <v>36</v>
      </c>
      <c r="C376" s="7"/>
      <c r="D376" s="21">
        <v>395.6</v>
      </c>
      <c r="E376" s="21"/>
      <c r="F376" s="22">
        <v>6097.02</v>
      </c>
      <c r="G376" s="14">
        <f t="shared" si="79"/>
        <v>2411981.11</v>
      </c>
      <c r="H376" s="34">
        <f t="shared" si="75"/>
        <v>200998.43</v>
      </c>
      <c r="I376" s="16">
        <f t="shared" si="76"/>
        <v>-2009.98</v>
      </c>
      <c r="J376" s="16">
        <v>0</v>
      </c>
      <c r="K376" s="16">
        <f t="shared" si="77"/>
        <v>-6029.95</v>
      </c>
      <c r="L376" s="16">
        <v>-44127.3</v>
      </c>
      <c r="M376" s="16">
        <v>0</v>
      </c>
      <c r="N376" s="11">
        <f t="shared" si="78"/>
        <v>148831.19999999995</v>
      </c>
    </row>
    <row r="377" spans="1:14" ht="15">
      <c r="A377" s="11" t="s">
        <v>32</v>
      </c>
      <c r="B377" s="11" t="s">
        <v>37</v>
      </c>
      <c r="C377" s="7"/>
      <c r="D377" s="21">
        <v>569</v>
      </c>
      <c r="E377" s="21"/>
      <c r="F377" s="22">
        <v>6112.72</v>
      </c>
      <c r="G377" s="14">
        <f t="shared" si="79"/>
        <v>3478137.68</v>
      </c>
      <c r="H377" s="34">
        <f t="shared" si="75"/>
        <v>289844.81</v>
      </c>
      <c r="I377" s="16">
        <f t="shared" si="76"/>
        <v>-2898.45</v>
      </c>
      <c r="J377" s="16">
        <v>0</v>
      </c>
      <c r="K377" s="16">
        <f t="shared" si="77"/>
        <v>-8695.34</v>
      </c>
      <c r="L377" s="16"/>
      <c r="M377" s="16">
        <v>0</v>
      </c>
      <c r="N377" s="11">
        <f t="shared" si="78"/>
        <v>278251.01999999996</v>
      </c>
    </row>
    <row r="378" spans="1:14" ht="15">
      <c r="A378" s="11" t="s">
        <v>32</v>
      </c>
      <c r="B378" s="30" t="s">
        <v>69</v>
      </c>
      <c r="C378" s="7"/>
      <c r="D378" s="21">
        <v>424</v>
      </c>
      <c r="E378" s="21"/>
      <c r="F378" s="22">
        <v>6055.96</v>
      </c>
      <c r="G378" s="14">
        <f t="shared" si="79"/>
        <v>2567727.04</v>
      </c>
      <c r="H378" s="34">
        <f t="shared" si="75"/>
        <v>213977.25</v>
      </c>
      <c r="I378" s="16">
        <f t="shared" si="76"/>
        <v>-2139.77</v>
      </c>
      <c r="J378" s="16">
        <v>0</v>
      </c>
      <c r="K378" s="16">
        <f t="shared" si="77"/>
        <v>-6419.32</v>
      </c>
      <c r="L378" s="16"/>
      <c r="M378" s="16">
        <v>0</v>
      </c>
      <c r="N378" s="11">
        <f t="shared" si="78"/>
        <v>205418.16</v>
      </c>
    </row>
    <row r="379" spans="1:14" ht="15">
      <c r="A379" s="11" t="s">
        <v>38</v>
      </c>
      <c r="B379" s="11" t="s">
        <v>39</v>
      </c>
      <c r="C379" s="7"/>
      <c r="D379" s="21">
        <v>201</v>
      </c>
      <c r="E379" s="21"/>
      <c r="F379" s="22">
        <v>6472.94</v>
      </c>
      <c r="G379" s="14">
        <f t="shared" si="79"/>
        <v>1301060.94</v>
      </c>
      <c r="H379" s="34">
        <f t="shared" si="75"/>
        <v>108421.75</v>
      </c>
      <c r="I379" s="16">
        <f t="shared" si="76"/>
        <v>-1084.22</v>
      </c>
      <c r="J379" s="16">
        <v>0</v>
      </c>
      <c r="K379" s="16">
        <f t="shared" si="77"/>
        <v>-3252.65</v>
      </c>
      <c r="L379" s="16"/>
      <c r="M379" s="16">
        <v>0</v>
      </c>
      <c r="N379" s="11">
        <f t="shared" si="78"/>
        <v>104084.88</v>
      </c>
    </row>
    <row r="380" spans="1:14" ht="15">
      <c r="A380" s="11" t="s">
        <v>40</v>
      </c>
      <c r="B380" s="11" t="s">
        <v>41</v>
      </c>
      <c r="C380" s="7"/>
      <c r="D380" s="21">
        <v>181</v>
      </c>
      <c r="E380" s="21"/>
      <c r="F380" s="22">
        <v>6143.46</v>
      </c>
      <c r="G380" s="14">
        <f t="shared" si="79"/>
        <v>1111966.26</v>
      </c>
      <c r="H380" s="34">
        <f t="shared" si="75"/>
        <v>92663.86</v>
      </c>
      <c r="I380" s="16">
        <f t="shared" si="76"/>
        <v>-926.64</v>
      </c>
      <c r="J380" s="16">
        <v>0</v>
      </c>
      <c r="K380" s="16">
        <f t="shared" si="77"/>
        <v>-2779.92</v>
      </c>
      <c r="L380" s="16"/>
      <c r="M380" s="16">
        <v>0</v>
      </c>
      <c r="N380" s="11">
        <f t="shared" si="78"/>
        <v>88957.3</v>
      </c>
    </row>
    <row r="381" spans="1:14" ht="15">
      <c r="A381" s="30" t="s">
        <v>40</v>
      </c>
      <c r="B381" s="30" t="s">
        <v>54</v>
      </c>
      <c r="C381" s="7"/>
      <c r="D381" s="21">
        <v>168</v>
      </c>
      <c r="E381" s="21"/>
      <c r="F381" s="22">
        <v>6162.88</v>
      </c>
      <c r="G381" s="14">
        <f t="shared" si="79"/>
        <v>1035363.84</v>
      </c>
      <c r="H381" s="34">
        <f t="shared" si="75"/>
        <v>86280.32</v>
      </c>
      <c r="I381" s="16">
        <f t="shared" si="76"/>
        <v>-862.8</v>
      </c>
      <c r="J381" s="16">
        <v>0</v>
      </c>
      <c r="K381" s="16">
        <f t="shared" si="77"/>
        <v>-2588.41</v>
      </c>
      <c r="L381" s="16"/>
      <c r="M381" s="16">
        <v>0</v>
      </c>
      <c r="N381" s="11">
        <f t="shared" si="78"/>
        <v>82829.11</v>
      </c>
    </row>
    <row r="382" spans="1:14" ht="15">
      <c r="A382" s="11" t="s">
        <v>42</v>
      </c>
      <c r="B382" s="11" t="s">
        <v>43</v>
      </c>
      <c r="C382" s="7"/>
      <c r="D382" s="21">
        <v>235.9</v>
      </c>
      <c r="E382" s="21"/>
      <c r="F382" s="22">
        <v>6043.56</v>
      </c>
      <c r="G382" s="14">
        <f t="shared" si="79"/>
        <v>1425675.8</v>
      </c>
      <c r="H382" s="34">
        <f t="shared" si="75"/>
        <v>118806.32</v>
      </c>
      <c r="I382" s="16">
        <f t="shared" si="76"/>
        <v>-1188.06</v>
      </c>
      <c r="J382" s="16">
        <v>0</v>
      </c>
      <c r="K382" s="16">
        <f t="shared" si="77"/>
        <v>-3564.19</v>
      </c>
      <c r="L382" s="16">
        <v>-40487.5</v>
      </c>
      <c r="M382" s="16">
        <v>0</v>
      </c>
      <c r="N382" s="11">
        <f t="shared" si="78"/>
        <v>73566.57</v>
      </c>
    </row>
    <row r="383" spans="1:14" ht="15">
      <c r="A383" s="11" t="s">
        <v>42</v>
      </c>
      <c r="B383" s="11" t="s">
        <v>44</v>
      </c>
      <c r="C383" s="7"/>
      <c r="D383" s="21">
        <v>171.5</v>
      </c>
      <c r="E383" s="32">
        <v>6142.41</v>
      </c>
      <c r="F383" s="18">
        <v>5915.71</v>
      </c>
      <c r="G383" s="14">
        <f>ROUND((D383*F383)+(1.4*E383),2)</f>
        <v>1023143.64</v>
      </c>
      <c r="H383" s="34">
        <f t="shared" si="75"/>
        <v>85261.97</v>
      </c>
      <c r="I383" s="16">
        <f t="shared" si="76"/>
        <v>-852.62</v>
      </c>
      <c r="J383" s="16">
        <v>0</v>
      </c>
      <c r="K383" s="16">
        <f t="shared" si="77"/>
        <v>-2557.86</v>
      </c>
      <c r="L383" s="16"/>
      <c r="M383" s="16">
        <v>0</v>
      </c>
      <c r="N383" s="11">
        <f t="shared" si="78"/>
        <v>81851.49</v>
      </c>
    </row>
    <row r="384" spans="1:14" ht="15">
      <c r="A384" s="11" t="s">
        <v>42</v>
      </c>
      <c r="B384" s="11" t="s">
        <v>45</v>
      </c>
      <c r="C384" s="7"/>
      <c r="D384" s="21">
        <v>388.5</v>
      </c>
      <c r="E384" s="21"/>
      <c r="F384" s="18">
        <v>5915.71</v>
      </c>
      <c r="G384" s="14">
        <f>ROUND(D384*F384,2)</f>
        <v>2298253.34</v>
      </c>
      <c r="H384" s="34">
        <f t="shared" si="75"/>
        <v>191521.11</v>
      </c>
      <c r="I384" s="16">
        <f t="shared" si="76"/>
        <v>-1915.21</v>
      </c>
      <c r="J384" s="16">
        <v>0</v>
      </c>
      <c r="K384" s="16">
        <f t="shared" si="77"/>
        <v>-5745.63</v>
      </c>
      <c r="L384" s="16"/>
      <c r="M384" s="16">
        <v>0</v>
      </c>
      <c r="N384" s="11">
        <f t="shared" si="78"/>
        <v>183860.27</v>
      </c>
    </row>
    <row r="385" spans="1:14" ht="15">
      <c r="A385" s="11" t="s">
        <v>46</v>
      </c>
      <c r="B385" s="11" t="s">
        <v>47</v>
      </c>
      <c r="C385" s="7"/>
      <c r="D385" s="25">
        <v>601.6</v>
      </c>
      <c r="E385" s="10"/>
      <c r="F385" s="22">
        <v>5750.97</v>
      </c>
      <c r="G385" s="14">
        <f>ROUND(D385*F385,2)</f>
        <v>3459783.55</v>
      </c>
      <c r="H385" s="34">
        <f t="shared" si="75"/>
        <v>288315.3</v>
      </c>
      <c r="I385" s="16">
        <f t="shared" si="76"/>
        <v>-2883.15</v>
      </c>
      <c r="J385" s="16">
        <v>0</v>
      </c>
      <c r="K385" s="16">
        <f t="shared" si="77"/>
        <v>-8649.46</v>
      </c>
      <c r="L385" s="16">
        <v>-31340.63</v>
      </c>
      <c r="M385" s="16">
        <v>0</v>
      </c>
      <c r="N385" s="11">
        <f t="shared" si="78"/>
        <v>245442.05999999994</v>
      </c>
    </row>
    <row r="386" spans="1:14" ht="15">
      <c r="A386" s="30" t="s">
        <v>55</v>
      </c>
      <c r="B386" s="30" t="s">
        <v>56</v>
      </c>
      <c r="C386" s="7"/>
      <c r="D386" s="25">
        <v>155</v>
      </c>
      <c r="E386" s="10"/>
      <c r="F386" s="22">
        <v>6388.78</v>
      </c>
      <c r="G386" s="14">
        <f>ROUND(D386*F386,2)</f>
        <v>990260.9</v>
      </c>
      <c r="H386" s="34">
        <f t="shared" si="75"/>
        <v>82521.74</v>
      </c>
      <c r="I386" s="16">
        <f t="shared" si="76"/>
        <v>-825.22</v>
      </c>
      <c r="J386" s="16">
        <v>0</v>
      </c>
      <c r="K386" s="16">
        <f t="shared" si="77"/>
        <v>-2475.65</v>
      </c>
      <c r="L386" s="16"/>
      <c r="M386" s="16">
        <v>0</v>
      </c>
      <c r="N386" s="11">
        <f t="shared" si="78"/>
        <v>79220.87000000001</v>
      </c>
    </row>
    <row r="387" spans="1:14" ht="15">
      <c r="A387" s="7"/>
      <c r="B387" s="7"/>
      <c r="C387" s="7"/>
      <c r="D387" s="26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4:14" ht="15">
      <c r="D388" s="27">
        <f>SUM(D365:D387)</f>
        <v>10125.5</v>
      </c>
      <c r="G388">
        <f>SUM(G365:G387)</f>
        <v>62804236.71999999</v>
      </c>
      <c r="H388">
        <f>SUM(H365:H387)</f>
        <v>5233686.410000001</v>
      </c>
      <c r="I388">
        <f>SUM(I365:I387)</f>
        <v>-52336.86000000001</v>
      </c>
      <c r="K388">
        <f>SUM(K365:K387)</f>
        <v>-157010.58999999997</v>
      </c>
      <c r="L388">
        <f>SUM(L365:L387)</f>
        <v>-453051.07</v>
      </c>
      <c r="M388">
        <f>SUM(M365:M387)</f>
        <v>0</v>
      </c>
      <c r="N388" s="7">
        <f>SUM(N365:N387)</f>
        <v>4571287.889999999</v>
      </c>
    </row>
    <row r="391" spans="1:19" ht="60.75">
      <c r="A391" s="35" t="s">
        <v>74</v>
      </c>
      <c r="B391" s="5"/>
      <c r="C391" s="5"/>
      <c r="D391" s="6" t="s">
        <v>13</v>
      </c>
      <c r="E391" s="6" t="s">
        <v>14</v>
      </c>
      <c r="F391" s="6" t="s">
        <v>15</v>
      </c>
      <c r="G391" s="6" t="s">
        <v>16</v>
      </c>
      <c r="H391" s="38" t="s">
        <v>75</v>
      </c>
      <c r="I391" s="6" t="s">
        <v>17</v>
      </c>
      <c r="J391" s="38" t="s">
        <v>76</v>
      </c>
      <c r="K391" s="38" t="s">
        <v>77</v>
      </c>
      <c r="L391" s="38" t="s">
        <v>78</v>
      </c>
      <c r="M391" s="6" t="s">
        <v>19</v>
      </c>
      <c r="N391" s="38" t="s">
        <v>80</v>
      </c>
      <c r="O391" s="38" t="s">
        <v>77</v>
      </c>
      <c r="P391" s="38" t="s">
        <v>78</v>
      </c>
      <c r="Q391" s="36"/>
      <c r="R391" s="36"/>
      <c r="S391" s="6"/>
    </row>
    <row r="392" spans="1:19" ht="15">
      <c r="A392" s="7"/>
      <c r="B392" s="7"/>
      <c r="C392" s="7"/>
      <c r="D392" s="8"/>
      <c r="E392" s="8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10"/>
    </row>
    <row r="393" spans="1:19" ht="15">
      <c r="A393" s="11" t="s">
        <v>22</v>
      </c>
      <c r="B393" s="11" t="s">
        <v>23</v>
      </c>
      <c r="C393" s="7"/>
      <c r="D393" s="12">
        <v>1974</v>
      </c>
      <c r="E393" s="12"/>
      <c r="F393" s="13">
        <v>6423.41</v>
      </c>
      <c r="G393" s="14">
        <f aca="true" t="shared" si="80" ref="G393:G400">ROUND(D393*F393,2)</f>
        <v>12679811.34</v>
      </c>
      <c r="H393">
        <f>H25+H53+H82+H111+H139+H195+H252+M252+H280+H308+H337+H365</f>
        <v>11591413.549999997</v>
      </c>
      <c r="I393" s="34">
        <f>G393-H393</f>
        <v>1088397.7900000028</v>
      </c>
      <c r="J393" s="34">
        <f>G393*-0.01</f>
        <v>-126798.1134</v>
      </c>
      <c r="K393" s="16">
        <f>I25+I53+I82+I111+I139+I195+I252+I280+I308+I337+I365</f>
        <v>-114942.32999999999</v>
      </c>
      <c r="L393" s="16">
        <f>J393-K393</f>
        <v>-11855.783400000015</v>
      </c>
      <c r="M393" s="16">
        <v>0</v>
      </c>
      <c r="N393" s="16">
        <f>G393*-0.03</f>
        <v>-380394.3402</v>
      </c>
      <c r="O393" s="16">
        <f>K25+K53+K82+K111+K139+K195+K252+K280+K308+K337+K365</f>
        <v>-344826.98999999993</v>
      </c>
      <c r="P393" s="16">
        <f>N393-O393</f>
        <v>-35567.350200000044</v>
      </c>
      <c r="Q393" s="16"/>
      <c r="R393" s="16"/>
      <c r="S393" s="11"/>
    </row>
    <row r="394" spans="1:19" ht="15">
      <c r="A394" s="30" t="s">
        <v>51</v>
      </c>
      <c r="B394" s="30" t="s">
        <v>59</v>
      </c>
      <c r="C394" s="7"/>
      <c r="D394" s="12">
        <v>465</v>
      </c>
      <c r="E394" s="12"/>
      <c r="F394" s="13">
        <v>6820.14</v>
      </c>
      <c r="G394" s="14">
        <f t="shared" si="80"/>
        <v>3171365.1</v>
      </c>
      <c r="H394">
        <f aca="true" t="shared" si="81" ref="H394:H414">H26+H54+H83+H112+H140+H196+H253+M253+H281+H309+H338+H366</f>
        <v>2898876.26</v>
      </c>
      <c r="I394" s="34">
        <f aca="true" t="shared" si="82" ref="I394:I414">G394-H394</f>
        <v>272488.8400000003</v>
      </c>
      <c r="J394" s="34">
        <f aca="true" t="shared" si="83" ref="J394:J414">G394*-0.01</f>
        <v>-31713.651</v>
      </c>
      <c r="K394" s="16">
        <f aca="true" t="shared" si="84" ref="K394:K414">I26+I54+I83+I112+I140+I196+I253+I281+I309+I338+I366</f>
        <v>-29161.739999999998</v>
      </c>
      <c r="L394" s="16">
        <f aca="true" t="shared" si="85" ref="L394:L414">J394-K394</f>
        <v>-2551.9110000000037</v>
      </c>
      <c r="M394" s="16">
        <v>0</v>
      </c>
      <c r="N394" s="16">
        <f aca="true" t="shared" si="86" ref="N394:N414">G394*-0.03</f>
        <v>-95140.953</v>
      </c>
      <c r="O394" s="16">
        <f aca="true" t="shared" si="87" ref="O394:O414">K26+K54+K83+K112+K140+K196+K253+K281+K309+K338+K366</f>
        <v>-87485.22</v>
      </c>
      <c r="P394" s="16">
        <f aca="true" t="shared" si="88" ref="P394:P414">N394-O394</f>
        <v>-7655.732999999993</v>
      </c>
      <c r="Q394" s="16"/>
      <c r="R394" s="16"/>
      <c r="S394" s="11"/>
    </row>
    <row r="395" spans="1:19" ht="15">
      <c r="A395" s="11" t="s">
        <v>24</v>
      </c>
      <c r="B395" s="11" t="s">
        <v>25</v>
      </c>
      <c r="C395" s="7"/>
      <c r="D395" s="17">
        <v>637</v>
      </c>
      <c r="E395" s="17"/>
      <c r="F395" s="18">
        <v>6260.77</v>
      </c>
      <c r="G395" s="14">
        <f t="shared" si="80"/>
        <v>3988110.49</v>
      </c>
      <c r="H395">
        <f t="shared" si="81"/>
        <v>3688945.09</v>
      </c>
      <c r="I395" s="34">
        <f t="shared" si="82"/>
        <v>299165.4000000004</v>
      </c>
      <c r="J395" s="34">
        <f t="shared" si="83"/>
        <v>-39881.104900000006</v>
      </c>
      <c r="K395" s="16">
        <f t="shared" si="84"/>
        <v>-36768.26</v>
      </c>
      <c r="L395" s="16">
        <f t="shared" si="85"/>
        <v>-3112.8449000000037</v>
      </c>
      <c r="M395" s="16">
        <v>0</v>
      </c>
      <c r="N395" s="16">
        <f t="shared" si="86"/>
        <v>-119643.3147</v>
      </c>
      <c r="O395" s="16">
        <f t="shared" si="87"/>
        <v>-110304.79000000002</v>
      </c>
      <c r="P395" s="16">
        <f t="shared" si="88"/>
        <v>-9338.52469999998</v>
      </c>
      <c r="Q395" s="16"/>
      <c r="R395" s="16"/>
      <c r="S395" s="11"/>
    </row>
    <row r="396" spans="1:19" ht="15">
      <c r="A396" s="11" t="s">
        <v>26</v>
      </c>
      <c r="B396" s="11" t="s">
        <v>27</v>
      </c>
      <c r="C396" s="19"/>
      <c r="D396" s="17">
        <v>231</v>
      </c>
      <c r="E396" s="31"/>
      <c r="F396" s="18">
        <v>6228.97</v>
      </c>
      <c r="G396" s="14">
        <f t="shared" si="80"/>
        <v>1438892.07</v>
      </c>
      <c r="H396">
        <f t="shared" si="81"/>
        <v>1314987.34</v>
      </c>
      <c r="I396" s="34">
        <f t="shared" si="82"/>
        <v>123904.72999999998</v>
      </c>
      <c r="J396" s="34">
        <f t="shared" si="83"/>
        <v>-14388.9207</v>
      </c>
      <c r="K396" s="16">
        <f t="shared" si="84"/>
        <v>-13971.349999999999</v>
      </c>
      <c r="L396" s="16">
        <f t="shared" si="85"/>
        <v>-417.57070000000203</v>
      </c>
      <c r="M396" s="16">
        <v>0</v>
      </c>
      <c r="N396" s="16">
        <f t="shared" si="86"/>
        <v>-43166.7621</v>
      </c>
      <c r="O396" s="16">
        <f t="shared" si="87"/>
        <v>-41914.03</v>
      </c>
      <c r="P396" s="16">
        <f t="shared" si="88"/>
        <v>-1252.732100000001</v>
      </c>
      <c r="Q396" s="16"/>
      <c r="R396" s="16"/>
      <c r="S396" s="11"/>
    </row>
    <row r="397" spans="1:19" ht="15">
      <c r="A397" s="11" t="s">
        <v>26</v>
      </c>
      <c r="B397" s="11" t="s">
        <v>28</v>
      </c>
      <c r="C397" s="19"/>
      <c r="D397" s="17">
        <v>2187</v>
      </c>
      <c r="E397" s="17"/>
      <c r="F397" s="18">
        <v>5916.09</v>
      </c>
      <c r="G397" s="14">
        <f t="shared" si="80"/>
        <v>12938488.83</v>
      </c>
      <c r="H397">
        <f t="shared" si="81"/>
        <v>11827133.800000003</v>
      </c>
      <c r="I397" s="34">
        <f t="shared" si="82"/>
        <v>1111355.0299999975</v>
      </c>
      <c r="J397" s="34">
        <f t="shared" si="83"/>
        <v>-129384.8883</v>
      </c>
      <c r="K397" s="16">
        <f t="shared" si="84"/>
        <v>-118271.34000000001</v>
      </c>
      <c r="L397" s="16">
        <f t="shared" si="85"/>
        <v>-11113.548299999995</v>
      </c>
      <c r="M397" s="16">
        <v>0</v>
      </c>
      <c r="N397" s="16">
        <f t="shared" si="86"/>
        <v>-388154.6649</v>
      </c>
      <c r="O397" s="16">
        <f t="shared" si="87"/>
        <v>-354813.99000000005</v>
      </c>
      <c r="P397" s="16">
        <f t="shared" si="88"/>
        <v>-33340.674899999925</v>
      </c>
      <c r="Q397" s="16"/>
      <c r="R397" s="16"/>
      <c r="S397" s="11"/>
    </row>
    <row r="398" spans="1:19" ht="15">
      <c r="A398" s="11" t="s">
        <v>26</v>
      </c>
      <c r="B398" s="11" t="s">
        <v>29</v>
      </c>
      <c r="C398" s="20"/>
      <c r="D398" s="17">
        <v>277.1</v>
      </c>
      <c r="E398" s="17"/>
      <c r="F398" s="18">
        <v>6969.3</v>
      </c>
      <c r="G398" s="14">
        <f t="shared" si="80"/>
        <v>1931193.03</v>
      </c>
      <c r="H398">
        <f t="shared" si="81"/>
        <v>1765465.5200000003</v>
      </c>
      <c r="I398" s="34">
        <f t="shared" si="82"/>
        <v>165727.50999999978</v>
      </c>
      <c r="J398" s="34">
        <f t="shared" si="83"/>
        <v>-19311.9303</v>
      </c>
      <c r="K398" s="16">
        <f t="shared" si="84"/>
        <v>-17614.329999999998</v>
      </c>
      <c r="L398" s="16">
        <f t="shared" si="85"/>
        <v>-1697.6003000000019</v>
      </c>
      <c r="M398" s="16">
        <v>0</v>
      </c>
      <c r="N398" s="16">
        <f t="shared" si="86"/>
        <v>-57935.7909</v>
      </c>
      <c r="O398" s="16">
        <f t="shared" si="87"/>
        <v>-52843.01000000001</v>
      </c>
      <c r="P398" s="16">
        <f t="shared" si="88"/>
        <v>-5092.780899999991</v>
      </c>
      <c r="Q398" s="16"/>
      <c r="R398" s="16"/>
      <c r="S398" s="11"/>
    </row>
    <row r="399" spans="1:19" ht="15">
      <c r="A399" s="11" t="s">
        <v>30</v>
      </c>
      <c r="B399" s="11" t="s">
        <v>31</v>
      </c>
      <c r="C399" s="19"/>
      <c r="D399" s="17">
        <v>130.9</v>
      </c>
      <c r="E399" s="17"/>
      <c r="F399" s="18">
        <v>6480.39</v>
      </c>
      <c r="G399" s="14">
        <f t="shared" si="80"/>
        <v>848283.05</v>
      </c>
      <c r="H399">
        <f t="shared" si="81"/>
        <v>775332.03</v>
      </c>
      <c r="I399" s="34">
        <f t="shared" si="82"/>
        <v>72951.02000000002</v>
      </c>
      <c r="J399" s="34">
        <f t="shared" si="83"/>
        <v>-8482.8305</v>
      </c>
      <c r="K399" s="16">
        <f t="shared" si="84"/>
        <v>-7924.629999999998</v>
      </c>
      <c r="L399" s="16">
        <f t="shared" si="85"/>
        <v>-558.2005000000017</v>
      </c>
      <c r="M399" s="16">
        <v>0</v>
      </c>
      <c r="N399" s="16">
        <f t="shared" si="86"/>
        <v>-25448.4915</v>
      </c>
      <c r="O399" s="16">
        <f t="shared" si="87"/>
        <v>-23773.88</v>
      </c>
      <c r="P399" s="16">
        <f t="shared" si="88"/>
        <v>-1674.611499999999</v>
      </c>
      <c r="Q399" s="16"/>
      <c r="R399" s="16"/>
      <c r="S399" s="11"/>
    </row>
    <row r="400" spans="1:19" ht="15">
      <c r="A400" s="30" t="s">
        <v>52</v>
      </c>
      <c r="B400" s="30" t="s">
        <v>53</v>
      </c>
      <c r="C400" s="19"/>
      <c r="D400" s="17">
        <v>63.5</v>
      </c>
      <c r="E400" s="17"/>
      <c r="F400" s="18">
        <v>7180.24</v>
      </c>
      <c r="G400" s="14">
        <f t="shared" si="80"/>
        <v>455945.24</v>
      </c>
      <c r="H400">
        <f t="shared" si="81"/>
        <v>416771.46</v>
      </c>
      <c r="I400" s="34">
        <f t="shared" si="82"/>
        <v>39173.77999999997</v>
      </c>
      <c r="J400" s="34">
        <f t="shared" si="83"/>
        <v>-4559.4524</v>
      </c>
      <c r="K400" s="16">
        <f t="shared" si="84"/>
        <v>-4188.31</v>
      </c>
      <c r="L400" s="16">
        <f t="shared" si="85"/>
        <v>-371.1423999999997</v>
      </c>
      <c r="M400" s="16">
        <v>0</v>
      </c>
      <c r="N400" s="16">
        <f t="shared" si="86"/>
        <v>-13678.357199999999</v>
      </c>
      <c r="O400" s="16">
        <f t="shared" si="87"/>
        <v>-12564.960000000003</v>
      </c>
      <c r="P400" s="16">
        <f t="shared" si="88"/>
        <v>-1113.3971999999958</v>
      </c>
      <c r="Q400" s="16"/>
      <c r="R400" s="16"/>
      <c r="S400" s="11"/>
    </row>
    <row r="401" spans="1:19" ht="15">
      <c r="A401" s="11" t="s">
        <v>32</v>
      </c>
      <c r="B401" s="40" t="s">
        <v>33</v>
      </c>
      <c r="C401" s="40"/>
      <c r="D401" s="21">
        <v>275.7</v>
      </c>
      <c r="E401" s="21"/>
      <c r="F401" s="22">
        <v>6340.15</v>
      </c>
      <c r="G401" s="14">
        <f>ROUND(D401*F401,2)</f>
        <v>1747979.36</v>
      </c>
      <c r="H401">
        <f t="shared" si="81"/>
        <v>1597830.1600000001</v>
      </c>
      <c r="I401" s="34">
        <f t="shared" si="82"/>
        <v>150149.19999999995</v>
      </c>
      <c r="J401" s="34">
        <f t="shared" si="83"/>
        <v>-17479.7936</v>
      </c>
      <c r="K401" s="16">
        <f t="shared" si="84"/>
        <v>-15985.49</v>
      </c>
      <c r="L401" s="16">
        <f t="shared" si="85"/>
        <v>-1494.303600000001</v>
      </c>
      <c r="M401" s="16">
        <v>0</v>
      </c>
      <c r="N401" s="16">
        <f t="shared" si="86"/>
        <v>-52439.3808</v>
      </c>
      <c r="O401" s="16">
        <f t="shared" si="87"/>
        <v>-47956.490000000005</v>
      </c>
      <c r="P401" s="16">
        <f t="shared" si="88"/>
        <v>-4482.890799999994</v>
      </c>
      <c r="Q401" s="16"/>
      <c r="R401" s="16"/>
      <c r="S401" s="11"/>
    </row>
    <row r="402" spans="1:19" ht="15">
      <c r="A402" s="11" t="s">
        <v>32</v>
      </c>
      <c r="B402" s="11" t="s">
        <v>34</v>
      </c>
      <c r="C402" s="19"/>
      <c r="D402" s="21">
        <v>232.2</v>
      </c>
      <c r="E402" s="21"/>
      <c r="F402" s="22">
        <v>6565.66</v>
      </c>
      <c r="G402" s="14">
        <f aca="true" t="shared" si="89" ref="G402:G410">ROUND(D402*F402,2)</f>
        <v>1524546.25</v>
      </c>
      <c r="H402">
        <f t="shared" si="81"/>
        <v>1393721.8699999999</v>
      </c>
      <c r="I402" s="34">
        <f t="shared" si="82"/>
        <v>130824.38000000012</v>
      </c>
      <c r="J402" s="34">
        <f t="shared" si="83"/>
        <v>-15245.4625</v>
      </c>
      <c r="K402" s="16">
        <f t="shared" si="84"/>
        <v>-13681.469999999998</v>
      </c>
      <c r="L402" s="16">
        <f t="shared" si="85"/>
        <v>-1563.992500000002</v>
      </c>
      <c r="M402" s="16">
        <v>0</v>
      </c>
      <c r="N402" s="16">
        <f t="shared" si="86"/>
        <v>-45736.3875</v>
      </c>
      <c r="O402" s="16">
        <f t="shared" si="87"/>
        <v>-41044.43000000001</v>
      </c>
      <c r="P402" s="16">
        <f t="shared" si="88"/>
        <v>-4691.9574999999895</v>
      </c>
      <c r="Q402" s="16"/>
      <c r="R402" s="16"/>
      <c r="S402" s="11"/>
    </row>
    <row r="403" spans="1:19" ht="15">
      <c r="A403" s="11" t="s">
        <v>32</v>
      </c>
      <c r="B403" s="23" t="s">
        <v>35</v>
      </c>
      <c r="C403" s="7"/>
      <c r="D403" s="24">
        <v>161</v>
      </c>
      <c r="E403" s="24"/>
      <c r="F403" s="22">
        <v>6080.1</v>
      </c>
      <c r="G403" s="14">
        <f t="shared" si="89"/>
        <v>978896.1</v>
      </c>
      <c r="H403">
        <f t="shared" si="81"/>
        <v>894705.72</v>
      </c>
      <c r="I403" s="34">
        <f t="shared" si="82"/>
        <v>84190.38</v>
      </c>
      <c r="J403" s="34">
        <f t="shared" si="83"/>
        <v>-9788.961</v>
      </c>
      <c r="K403" s="16">
        <f t="shared" si="84"/>
        <v>-9160.570000000002</v>
      </c>
      <c r="L403" s="16">
        <f t="shared" si="85"/>
        <v>-628.3909999999978</v>
      </c>
      <c r="M403" s="16">
        <v>0</v>
      </c>
      <c r="N403" s="16">
        <f t="shared" si="86"/>
        <v>-29366.882999999998</v>
      </c>
      <c r="O403" s="16">
        <f t="shared" si="87"/>
        <v>-27481.75</v>
      </c>
      <c r="P403" s="16">
        <f t="shared" si="88"/>
        <v>-1885.132999999998</v>
      </c>
      <c r="Q403" s="16"/>
      <c r="R403" s="16"/>
      <c r="S403" s="11"/>
    </row>
    <row r="404" spans="1:19" ht="15">
      <c r="A404" s="11" t="s">
        <v>32</v>
      </c>
      <c r="B404" s="11" t="s">
        <v>36</v>
      </c>
      <c r="C404" s="7"/>
      <c r="D404" s="21">
        <v>395.6</v>
      </c>
      <c r="E404" s="21"/>
      <c r="F404" s="22">
        <v>6097.43</v>
      </c>
      <c r="G404" s="14">
        <f t="shared" si="89"/>
        <v>2412143.31</v>
      </c>
      <c r="H404">
        <f t="shared" si="81"/>
        <v>2204700.58</v>
      </c>
      <c r="I404" s="34">
        <f t="shared" si="82"/>
        <v>207442.72999999998</v>
      </c>
      <c r="J404" s="34">
        <f t="shared" si="83"/>
        <v>-24121.433100000002</v>
      </c>
      <c r="K404" s="16">
        <f t="shared" si="84"/>
        <v>-22537.389999999996</v>
      </c>
      <c r="L404" s="16">
        <f t="shared" si="85"/>
        <v>-1584.0431000000062</v>
      </c>
      <c r="M404" s="16">
        <v>0</v>
      </c>
      <c r="N404" s="16">
        <f t="shared" si="86"/>
        <v>-72364.2993</v>
      </c>
      <c r="O404" s="16">
        <f t="shared" si="87"/>
        <v>-67612.22999999998</v>
      </c>
      <c r="P404" s="16">
        <f t="shared" si="88"/>
        <v>-4752.069300000017</v>
      </c>
      <c r="Q404" s="16"/>
      <c r="R404" s="16"/>
      <c r="S404" s="11"/>
    </row>
    <row r="405" spans="1:19" ht="15">
      <c r="A405" s="11" t="s">
        <v>32</v>
      </c>
      <c r="B405" s="11" t="s">
        <v>37</v>
      </c>
      <c r="C405" s="7"/>
      <c r="D405" s="21">
        <v>569</v>
      </c>
      <c r="E405" s="21"/>
      <c r="F405" s="22">
        <v>6113.130000000001</v>
      </c>
      <c r="G405" s="14">
        <f t="shared" si="89"/>
        <v>3478370.97</v>
      </c>
      <c r="H405">
        <f t="shared" si="81"/>
        <v>3179257.17</v>
      </c>
      <c r="I405" s="34">
        <f t="shared" si="82"/>
        <v>299113.8000000003</v>
      </c>
      <c r="J405" s="34">
        <f t="shared" si="83"/>
        <v>-34783.7097</v>
      </c>
      <c r="K405" s="16">
        <f t="shared" si="84"/>
        <v>-32453.28</v>
      </c>
      <c r="L405" s="16">
        <f t="shared" si="85"/>
        <v>-2330.4297000000006</v>
      </c>
      <c r="M405" s="16">
        <v>0</v>
      </c>
      <c r="N405" s="16">
        <f t="shared" si="86"/>
        <v>-104351.1291</v>
      </c>
      <c r="O405" s="16">
        <f t="shared" si="87"/>
        <v>-97359.79</v>
      </c>
      <c r="P405" s="16">
        <f t="shared" si="88"/>
        <v>-6991.339100000012</v>
      </c>
      <c r="Q405" s="16"/>
      <c r="R405" s="16"/>
      <c r="S405" s="11"/>
    </row>
    <row r="406" spans="1:19" ht="15">
      <c r="A406" s="11" t="s">
        <v>32</v>
      </c>
      <c r="B406" s="30" t="s">
        <v>69</v>
      </c>
      <c r="C406" s="7"/>
      <c r="D406" s="21">
        <v>424</v>
      </c>
      <c r="E406" s="21"/>
      <c r="F406" s="22">
        <v>6056.370000000001</v>
      </c>
      <c r="G406" s="14">
        <f t="shared" si="89"/>
        <v>2567900.88</v>
      </c>
      <c r="H406">
        <f t="shared" si="81"/>
        <v>2347016.6500000004</v>
      </c>
      <c r="I406" s="34">
        <f t="shared" si="82"/>
        <v>220884.22999999952</v>
      </c>
      <c r="J406" s="34">
        <f t="shared" si="83"/>
        <v>-25679.0088</v>
      </c>
      <c r="K406" s="16">
        <f t="shared" si="84"/>
        <v>-24082.82</v>
      </c>
      <c r="L406" s="16">
        <f t="shared" si="85"/>
        <v>-1596.1888</v>
      </c>
      <c r="M406" s="16">
        <v>0</v>
      </c>
      <c r="N406" s="16">
        <f t="shared" si="86"/>
        <v>-77037.02639999999</v>
      </c>
      <c r="O406" s="16">
        <f t="shared" si="87"/>
        <v>-72248.48000000001</v>
      </c>
      <c r="P406" s="16">
        <f t="shared" si="88"/>
        <v>-4788.546399999977</v>
      </c>
      <c r="Q406" s="16"/>
      <c r="R406" s="16"/>
      <c r="S406" s="11"/>
    </row>
    <row r="407" spans="1:19" ht="15">
      <c r="A407" s="11" t="s">
        <v>38</v>
      </c>
      <c r="B407" s="11" t="s">
        <v>39</v>
      </c>
      <c r="C407" s="7"/>
      <c r="D407" s="21">
        <v>201</v>
      </c>
      <c r="E407" s="21"/>
      <c r="F407" s="22">
        <v>6473.37</v>
      </c>
      <c r="G407" s="14">
        <f t="shared" si="89"/>
        <v>1301147.37</v>
      </c>
      <c r="H407">
        <f t="shared" si="81"/>
        <v>1189280.84</v>
      </c>
      <c r="I407" s="34">
        <f t="shared" si="82"/>
        <v>111866.53000000003</v>
      </c>
      <c r="J407" s="34">
        <f t="shared" si="83"/>
        <v>-13011.473700000002</v>
      </c>
      <c r="K407" s="16">
        <f t="shared" si="84"/>
        <v>-12093.789999999997</v>
      </c>
      <c r="L407" s="16">
        <f t="shared" si="85"/>
        <v>-917.683700000005</v>
      </c>
      <c r="M407" s="16">
        <v>0</v>
      </c>
      <c r="N407" s="16">
        <f t="shared" si="86"/>
        <v>-39034.4211</v>
      </c>
      <c r="O407" s="16">
        <f t="shared" si="87"/>
        <v>-36281.36</v>
      </c>
      <c r="P407" s="16">
        <f t="shared" si="88"/>
        <v>-2753.061099999999</v>
      </c>
      <c r="Q407" s="16"/>
      <c r="R407" s="16"/>
      <c r="S407" s="11"/>
    </row>
    <row r="408" spans="1:19" ht="15">
      <c r="A408" s="11" t="s">
        <v>40</v>
      </c>
      <c r="B408" s="11" t="s">
        <v>41</v>
      </c>
      <c r="C408" s="7"/>
      <c r="D408" s="21">
        <v>181</v>
      </c>
      <c r="E408" s="21"/>
      <c r="F408" s="22">
        <v>6143.84</v>
      </c>
      <c r="G408" s="14">
        <f t="shared" si="89"/>
        <v>1112035.04</v>
      </c>
      <c r="H408">
        <f t="shared" si="81"/>
        <v>1016429.96</v>
      </c>
      <c r="I408" s="34">
        <f t="shared" si="82"/>
        <v>95605.08000000007</v>
      </c>
      <c r="J408" s="34">
        <f t="shared" si="83"/>
        <v>-11120.350400000001</v>
      </c>
      <c r="K408" s="16">
        <f t="shared" si="84"/>
        <v>-10352.13</v>
      </c>
      <c r="L408" s="16">
        <f t="shared" si="85"/>
        <v>-768.220400000002</v>
      </c>
      <c r="M408" s="16">
        <v>0</v>
      </c>
      <c r="N408" s="16">
        <f t="shared" si="86"/>
        <v>-33361.0512</v>
      </c>
      <c r="O408" s="16">
        <f t="shared" si="87"/>
        <v>-31056.379999999997</v>
      </c>
      <c r="P408" s="16">
        <f t="shared" si="88"/>
        <v>-2304.6712000000043</v>
      </c>
      <c r="Q408" s="16"/>
      <c r="R408" s="16"/>
      <c r="S408" s="11"/>
    </row>
    <row r="409" spans="1:19" ht="15">
      <c r="A409" s="30" t="s">
        <v>40</v>
      </c>
      <c r="B409" s="30" t="s">
        <v>54</v>
      </c>
      <c r="C409" s="7"/>
      <c r="D409" s="21">
        <v>168</v>
      </c>
      <c r="E409" s="21"/>
      <c r="F409" s="22">
        <v>6163.27</v>
      </c>
      <c r="G409" s="14">
        <f t="shared" si="89"/>
        <v>1035429.36</v>
      </c>
      <c r="H409">
        <f t="shared" si="81"/>
        <v>946417.3600000001</v>
      </c>
      <c r="I409" s="34">
        <f t="shared" si="82"/>
        <v>89011.99999999988</v>
      </c>
      <c r="J409" s="34">
        <f t="shared" si="83"/>
        <v>-10354.2936</v>
      </c>
      <c r="K409" s="16">
        <f t="shared" si="84"/>
        <v>-9622.19</v>
      </c>
      <c r="L409" s="16">
        <f t="shared" si="85"/>
        <v>-732.1036000000004</v>
      </c>
      <c r="M409" s="16">
        <v>0</v>
      </c>
      <c r="N409" s="16">
        <f t="shared" si="86"/>
        <v>-31062.8808</v>
      </c>
      <c r="O409" s="16">
        <f t="shared" si="87"/>
        <v>-28866.589999999997</v>
      </c>
      <c r="P409" s="16">
        <f t="shared" si="88"/>
        <v>-2196.2908000000025</v>
      </c>
      <c r="Q409" s="16"/>
      <c r="R409" s="16"/>
      <c r="S409" s="11"/>
    </row>
    <row r="410" spans="1:19" ht="15">
      <c r="A410" s="11" t="s">
        <v>42</v>
      </c>
      <c r="B410" s="11" t="s">
        <v>43</v>
      </c>
      <c r="C410" s="7"/>
      <c r="D410" s="21">
        <v>235.9</v>
      </c>
      <c r="E410" s="21"/>
      <c r="F410" s="22">
        <v>6043.94</v>
      </c>
      <c r="G410" s="14">
        <f t="shared" si="89"/>
        <v>1425765.45</v>
      </c>
      <c r="H410">
        <f t="shared" si="81"/>
        <v>1303246.4700000002</v>
      </c>
      <c r="I410" s="34">
        <f t="shared" si="82"/>
        <v>122518.97999999975</v>
      </c>
      <c r="J410" s="34">
        <f t="shared" si="83"/>
        <v>-14257.6545</v>
      </c>
      <c r="K410" s="16">
        <f t="shared" si="84"/>
        <v>-13149.009999999998</v>
      </c>
      <c r="L410" s="16">
        <f t="shared" si="85"/>
        <v>-1108.6445000000022</v>
      </c>
      <c r="M410" s="16">
        <v>0</v>
      </c>
      <c r="N410" s="16">
        <f t="shared" si="86"/>
        <v>-42772.9635</v>
      </c>
      <c r="O410" s="16">
        <f t="shared" si="87"/>
        <v>-39447.07000000001</v>
      </c>
      <c r="P410" s="16">
        <f t="shared" si="88"/>
        <v>-3325.893499999991</v>
      </c>
      <c r="Q410" s="16"/>
      <c r="R410" s="16"/>
      <c r="S410" s="11"/>
    </row>
    <row r="411" spans="1:19" ht="15">
      <c r="A411" s="11" t="s">
        <v>42</v>
      </c>
      <c r="B411" s="11" t="s">
        <v>44</v>
      </c>
      <c r="C411" s="7"/>
      <c r="D411" s="21">
        <v>171.5</v>
      </c>
      <c r="E411" s="32">
        <v>6142.83</v>
      </c>
      <c r="F411" s="18">
        <v>5916.09</v>
      </c>
      <c r="G411" s="14">
        <f>ROUND((D411*F411)+(1.4*E411),2)</f>
        <v>1023209.4</v>
      </c>
      <c r="H411">
        <f t="shared" si="81"/>
        <v>935320.5199999999</v>
      </c>
      <c r="I411" s="34">
        <f t="shared" si="82"/>
        <v>87888.88000000012</v>
      </c>
      <c r="J411" s="34">
        <f t="shared" si="83"/>
        <v>-10232.094000000001</v>
      </c>
      <c r="K411" s="16">
        <f t="shared" si="84"/>
        <v>-9353.200000000003</v>
      </c>
      <c r="L411" s="16">
        <f t="shared" si="85"/>
        <v>-878.8939999999984</v>
      </c>
      <c r="M411" s="16">
        <v>0</v>
      </c>
      <c r="N411" s="16">
        <f t="shared" si="86"/>
        <v>-30696.282</v>
      </c>
      <c r="O411" s="16">
        <f t="shared" si="87"/>
        <v>-28059.620000000003</v>
      </c>
      <c r="P411" s="16">
        <f t="shared" si="88"/>
        <v>-2636.6619999999966</v>
      </c>
      <c r="Q411" s="16"/>
      <c r="R411" s="16"/>
      <c r="S411" s="11"/>
    </row>
    <row r="412" spans="1:19" ht="15">
      <c r="A412" s="11" t="s">
        <v>42</v>
      </c>
      <c r="B412" s="11" t="s">
        <v>45</v>
      </c>
      <c r="C412" s="7"/>
      <c r="D412" s="21">
        <v>388.5</v>
      </c>
      <c r="E412" s="21"/>
      <c r="F412" s="18">
        <v>5916.09</v>
      </c>
      <c r="G412" s="14">
        <f>ROUND(D412*F412,2)</f>
        <v>2298400.97</v>
      </c>
      <c r="H412">
        <f t="shared" si="81"/>
        <v>2100979.1899999995</v>
      </c>
      <c r="I412" s="34">
        <f t="shared" si="82"/>
        <v>197421.78000000073</v>
      </c>
      <c r="J412" s="34">
        <f t="shared" si="83"/>
        <v>-22984.009700000002</v>
      </c>
      <c r="K412" s="16">
        <f t="shared" si="84"/>
        <v>-21009.789999999997</v>
      </c>
      <c r="L412" s="16">
        <f t="shared" si="85"/>
        <v>-1974.219700000005</v>
      </c>
      <c r="M412" s="16">
        <v>0</v>
      </c>
      <c r="N412" s="16">
        <f t="shared" si="86"/>
        <v>-68952.0291</v>
      </c>
      <c r="O412" s="16">
        <f t="shared" si="87"/>
        <v>-63029.369999999995</v>
      </c>
      <c r="P412" s="16">
        <f t="shared" si="88"/>
        <v>-5922.659100000004</v>
      </c>
      <c r="Q412" s="16"/>
      <c r="R412" s="16"/>
      <c r="S412" s="11"/>
    </row>
    <row r="413" spans="1:19" ht="15">
      <c r="A413" s="11" t="s">
        <v>46</v>
      </c>
      <c r="B413" s="11" t="s">
        <v>47</v>
      </c>
      <c r="C413" s="7"/>
      <c r="D413" s="25">
        <v>601.6</v>
      </c>
      <c r="E413" s="10"/>
      <c r="F413" s="22">
        <v>5751.41</v>
      </c>
      <c r="G413" s="14">
        <f>ROUND(D413*F413,2)</f>
        <v>3460048.26</v>
      </c>
      <c r="H413">
        <f t="shared" si="81"/>
        <v>3162216.6799999997</v>
      </c>
      <c r="I413" s="34">
        <f t="shared" si="82"/>
        <v>297831.5800000001</v>
      </c>
      <c r="J413" s="34">
        <f t="shared" si="83"/>
        <v>-34600.482599999996</v>
      </c>
      <c r="K413" s="16">
        <f t="shared" si="84"/>
        <v>-32799.619999999995</v>
      </c>
      <c r="L413" s="16">
        <f t="shared" si="85"/>
        <v>-1800.8626000000004</v>
      </c>
      <c r="M413" s="16">
        <v>0</v>
      </c>
      <c r="N413" s="16">
        <f t="shared" si="86"/>
        <v>-103801.4478</v>
      </c>
      <c r="O413" s="16">
        <f t="shared" si="87"/>
        <v>-98398.85999999999</v>
      </c>
      <c r="P413" s="16">
        <f t="shared" si="88"/>
        <v>-5402.587800000008</v>
      </c>
      <c r="Q413" s="16"/>
      <c r="R413" s="16"/>
      <c r="S413" s="11"/>
    </row>
    <row r="414" spans="1:19" ht="15">
      <c r="A414" s="30" t="s">
        <v>55</v>
      </c>
      <c r="B414" s="30" t="s">
        <v>56</v>
      </c>
      <c r="C414" s="7"/>
      <c r="D414" s="25">
        <v>155</v>
      </c>
      <c r="E414" s="10"/>
      <c r="F414" s="22">
        <v>6389.5</v>
      </c>
      <c r="G414" s="14">
        <f>ROUND(D414*F414,2)</f>
        <v>990372.5</v>
      </c>
      <c r="H414">
        <f t="shared" si="81"/>
        <v>905269.49</v>
      </c>
      <c r="I414" s="34">
        <f t="shared" si="82"/>
        <v>85103.01000000001</v>
      </c>
      <c r="J414" s="34">
        <f t="shared" si="83"/>
        <v>-9903.725</v>
      </c>
      <c r="K414" s="16">
        <f t="shared" si="84"/>
        <v>-9034.32</v>
      </c>
      <c r="L414" s="16">
        <f t="shared" si="85"/>
        <v>-869.4050000000007</v>
      </c>
      <c r="M414" s="16">
        <v>0</v>
      </c>
      <c r="N414" s="16">
        <f t="shared" si="86"/>
        <v>-29711.175</v>
      </c>
      <c r="O414" s="16">
        <f t="shared" si="87"/>
        <v>-27102.910000000007</v>
      </c>
      <c r="P414" s="16">
        <f t="shared" si="88"/>
        <v>-2608.264999999992</v>
      </c>
      <c r="Q414" s="16"/>
      <c r="R414" s="16"/>
      <c r="S414" s="11"/>
    </row>
    <row r="415" spans="1:19" ht="15">
      <c r="A415" s="7"/>
      <c r="B415" s="7"/>
      <c r="C415" s="7"/>
      <c r="D415" s="26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4:19" ht="15">
      <c r="D416" s="27">
        <f>SUM(D393:D415)</f>
        <v>10125.5</v>
      </c>
      <c r="G416">
        <f>SUM(G393:G415)</f>
        <v>62808334.37</v>
      </c>
      <c r="H416">
        <f>SUM(H393:H415)</f>
        <v>57455317.70999999</v>
      </c>
      <c r="I416">
        <f>SUM(I393:I415)</f>
        <v>5353016.66</v>
      </c>
      <c r="K416">
        <f>SUM(K393:K415)</f>
        <v>-578157.36</v>
      </c>
      <c r="L416" s="9">
        <f>SUM(L393:L415)</f>
        <v>-49925.98370000005</v>
      </c>
      <c r="O416">
        <f>SUM(O393:O415)</f>
        <v>-1734472.2</v>
      </c>
      <c r="S416" s="7"/>
    </row>
    <row r="419" spans="1:14" ht="75.75">
      <c r="A419" s="35" t="s">
        <v>81</v>
      </c>
      <c r="B419" s="5"/>
      <c r="C419" s="5"/>
      <c r="D419" s="6" t="s">
        <v>13</v>
      </c>
      <c r="E419" s="6" t="s">
        <v>14</v>
      </c>
      <c r="F419" s="6" t="s">
        <v>15</v>
      </c>
      <c r="G419" s="6" t="s">
        <v>16</v>
      </c>
      <c r="H419" s="6" t="s">
        <v>17</v>
      </c>
      <c r="I419" s="6" t="s">
        <v>18</v>
      </c>
      <c r="J419" s="6" t="s">
        <v>19</v>
      </c>
      <c r="K419" s="6" t="s">
        <v>20</v>
      </c>
      <c r="L419" s="36" t="s">
        <v>57</v>
      </c>
      <c r="M419" s="38" t="s">
        <v>79</v>
      </c>
      <c r="N419" s="6" t="s">
        <v>21</v>
      </c>
    </row>
    <row r="420" spans="1:14" ht="15">
      <c r="A420" s="7"/>
      <c r="B420" s="7"/>
      <c r="C420" s="7"/>
      <c r="D420" s="8"/>
      <c r="E420" s="8"/>
      <c r="F420" s="9"/>
      <c r="G420" s="9"/>
      <c r="H420" s="9"/>
      <c r="I420" s="9"/>
      <c r="J420" s="9"/>
      <c r="K420" s="9"/>
      <c r="L420" s="9"/>
      <c r="M420" s="9"/>
      <c r="N420" s="10"/>
    </row>
    <row r="421" spans="1:15" ht="15">
      <c r="A421" s="11" t="s">
        <v>22</v>
      </c>
      <c r="B421" s="11" t="s">
        <v>23</v>
      </c>
      <c r="C421" s="7"/>
      <c r="D421" s="12">
        <v>1974</v>
      </c>
      <c r="E421" s="12"/>
      <c r="F421" s="13">
        <v>6423.41</v>
      </c>
      <c r="G421" s="14">
        <f aca="true" t="shared" si="90" ref="G421:G428">ROUND(D421*F421,2)</f>
        <v>12679811.34</v>
      </c>
      <c r="H421" s="34">
        <f>I393</f>
        <v>1088397.7900000028</v>
      </c>
      <c r="I421" s="16">
        <f>L393</f>
        <v>-11855.783400000015</v>
      </c>
      <c r="J421" s="16">
        <v>0</v>
      </c>
      <c r="K421" s="16">
        <f>P393</f>
        <v>-35567.350200000044</v>
      </c>
      <c r="L421" s="16">
        <v>-195088.96</v>
      </c>
      <c r="M421" s="16">
        <v>-4209.89</v>
      </c>
      <c r="N421" s="11">
        <f>H421+I421+J421+K421+L421+M421</f>
        <v>841675.8064000028</v>
      </c>
      <c r="O421" s="9"/>
    </row>
    <row r="422" spans="1:15" ht="15">
      <c r="A422" s="30" t="s">
        <v>51</v>
      </c>
      <c r="B422" s="30" t="s">
        <v>59</v>
      </c>
      <c r="C422" s="7"/>
      <c r="D422" s="12">
        <v>465</v>
      </c>
      <c r="E422" s="12"/>
      <c r="F422" s="13">
        <v>6820.14</v>
      </c>
      <c r="G422" s="14">
        <f t="shared" si="90"/>
        <v>3171365.1</v>
      </c>
      <c r="H422" s="34">
        <f aca="true" t="shared" si="91" ref="H422:H442">I394</f>
        <v>272488.8400000003</v>
      </c>
      <c r="I422" s="16">
        <f aca="true" t="shared" si="92" ref="I422:I442">L394</f>
        <v>-2551.9110000000037</v>
      </c>
      <c r="J422" s="16">
        <v>0</v>
      </c>
      <c r="K422" s="16">
        <f aca="true" t="shared" si="93" ref="K422:K442">P394</f>
        <v>-7655.732999999993</v>
      </c>
      <c r="L422" s="16">
        <v>-55619.79</v>
      </c>
      <c r="M422" s="16">
        <v>-1052.94</v>
      </c>
      <c r="N422" s="11">
        <f aca="true" t="shared" si="94" ref="N422:N442">H422+I422+J422+K422+L422+M422</f>
        <v>205608.46600000028</v>
      </c>
      <c r="O422" s="9"/>
    </row>
    <row r="423" spans="1:14" ht="15">
      <c r="A423" s="11" t="s">
        <v>24</v>
      </c>
      <c r="B423" s="11" t="s">
        <v>25</v>
      </c>
      <c r="C423" s="7"/>
      <c r="D423" s="17">
        <v>637</v>
      </c>
      <c r="E423" s="17"/>
      <c r="F423" s="18">
        <v>6260.77</v>
      </c>
      <c r="G423" s="14">
        <f t="shared" si="90"/>
        <v>3988110.49</v>
      </c>
      <c r="H423" s="34">
        <f t="shared" si="91"/>
        <v>299165.4000000004</v>
      </c>
      <c r="I423" s="16">
        <f t="shared" si="92"/>
        <v>-3112.8449000000037</v>
      </c>
      <c r="J423" s="16">
        <v>0</v>
      </c>
      <c r="K423" s="16">
        <f t="shared" si="93"/>
        <v>-9338.52469999998</v>
      </c>
      <c r="L423" s="16">
        <v>-68536.88</v>
      </c>
      <c r="M423" s="16">
        <v>-1324.11</v>
      </c>
      <c r="N423" s="11">
        <f t="shared" si="94"/>
        <v>216853.0404000004</v>
      </c>
    </row>
    <row r="424" spans="1:14" ht="15">
      <c r="A424" s="11" t="s">
        <v>26</v>
      </c>
      <c r="B424" s="11" t="s">
        <v>27</v>
      </c>
      <c r="C424" s="19"/>
      <c r="D424" s="17">
        <v>231</v>
      </c>
      <c r="E424" s="31"/>
      <c r="F424" s="18">
        <v>6228.97</v>
      </c>
      <c r="G424" s="14">
        <f t="shared" si="90"/>
        <v>1438892.07</v>
      </c>
      <c r="H424" s="34">
        <f t="shared" si="91"/>
        <v>123904.72999999998</v>
      </c>
      <c r="I424" s="16">
        <f t="shared" si="92"/>
        <v>-417.57070000000203</v>
      </c>
      <c r="J424" s="16">
        <v>0</v>
      </c>
      <c r="K424" s="16">
        <f t="shared" si="93"/>
        <v>-1252.732100000001</v>
      </c>
      <c r="L424" s="16"/>
      <c r="M424" s="16">
        <v>-477.73</v>
      </c>
      <c r="N424" s="11">
        <f t="shared" si="94"/>
        <v>121756.69719999998</v>
      </c>
    </row>
    <row r="425" spans="1:14" ht="15">
      <c r="A425" s="11" t="s">
        <v>26</v>
      </c>
      <c r="B425" s="11" t="s">
        <v>28</v>
      </c>
      <c r="C425" s="19"/>
      <c r="D425" s="17">
        <v>2187</v>
      </c>
      <c r="E425" s="17"/>
      <c r="F425" s="18">
        <v>5916.09</v>
      </c>
      <c r="G425" s="14">
        <f t="shared" si="90"/>
        <v>12938488.83</v>
      </c>
      <c r="H425" s="34">
        <f t="shared" si="91"/>
        <v>1111355.0299999975</v>
      </c>
      <c r="I425" s="16">
        <f t="shared" si="92"/>
        <v>-11113.548299999995</v>
      </c>
      <c r="J425" s="16">
        <v>0</v>
      </c>
      <c r="K425" s="16">
        <f t="shared" si="93"/>
        <v>-33340.674899999925</v>
      </c>
      <c r="L425" s="16"/>
      <c r="M425" s="16">
        <v>-4295.78</v>
      </c>
      <c r="N425" s="11">
        <f t="shared" si="94"/>
        <v>1062605.0267999975</v>
      </c>
    </row>
    <row r="426" spans="1:14" ht="15">
      <c r="A426" s="11" t="s">
        <v>26</v>
      </c>
      <c r="B426" s="11" t="s">
        <v>29</v>
      </c>
      <c r="C426" s="20"/>
      <c r="D426" s="17">
        <v>277.1</v>
      </c>
      <c r="E426" s="17"/>
      <c r="F426" s="18">
        <v>6969.3</v>
      </c>
      <c r="G426" s="14">
        <f t="shared" si="90"/>
        <v>1931193.03</v>
      </c>
      <c r="H426" s="34">
        <f t="shared" si="91"/>
        <v>165727.50999999978</v>
      </c>
      <c r="I426" s="16">
        <f t="shared" si="92"/>
        <v>-1697.6003000000019</v>
      </c>
      <c r="J426" s="16">
        <v>0</v>
      </c>
      <c r="K426" s="16">
        <f t="shared" si="93"/>
        <v>-5092.780899999991</v>
      </c>
      <c r="L426" s="16"/>
      <c r="M426" s="16">
        <v>-641.19</v>
      </c>
      <c r="N426" s="11">
        <f t="shared" si="94"/>
        <v>158295.9387999998</v>
      </c>
    </row>
    <row r="427" spans="1:14" ht="15">
      <c r="A427" s="11" t="s">
        <v>30</v>
      </c>
      <c r="B427" s="11" t="s">
        <v>31</v>
      </c>
      <c r="C427" s="19"/>
      <c r="D427" s="17">
        <v>130.9</v>
      </c>
      <c r="E427" s="17"/>
      <c r="F427" s="18">
        <v>6480.39</v>
      </c>
      <c r="G427" s="14">
        <f t="shared" si="90"/>
        <v>848283.05</v>
      </c>
      <c r="H427" s="34">
        <f t="shared" si="91"/>
        <v>72951.02000000002</v>
      </c>
      <c r="I427" s="16">
        <f t="shared" si="92"/>
        <v>-558.2005000000017</v>
      </c>
      <c r="J427" s="16">
        <v>0</v>
      </c>
      <c r="K427" s="16">
        <f t="shared" si="93"/>
        <v>-1674.611499999999</v>
      </c>
      <c r="L427" s="16"/>
      <c r="M427" s="16">
        <v>-281.64</v>
      </c>
      <c r="N427" s="11">
        <f t="shared" si="94"/>
        <v>70436.56800000001</v>
      </c>
    </row>
    <row r="428" spans="1:14" ht="15">
      <c r="A428" s="30" t="s">
        <v>52</v>
      </c>
      <c r="B428" s="30" t="s">
        <v>53</v>
      </c>
      <c r="C428" s="19"/>
      <c r="D428" s="17">
        <v>63.5</v>
      </c>
      <c r="E428" s="17"/>
      <c r="F428" s="18">
        <v>7180.24</v>
      </c>
      <c r="G428" s="14">
        <f t="shared" si="90"/>
        <v>455945.24</v>
      </c>
      <c r="H428" s="34">
        <f t="shared" si="91"/>
        <v>39173.77999999997</v>
      </c>
      <c r="I428" s="16">
        <f t="shared" si="92"/>
        <v>-371.1423999999997</v>
      </c>
      <c r="J428" s="16">
        <v>0</v>
      </c>
      <c r="K428" s="16">
        <f t="shared" si="93"/>
        <v>-1113.3971999999958</v>
      </c>
      <c r="L428" s="16"/>
      <c r="M428" s="16">
        <v>-151.38</v>
      </c>
      <c r="N428" s="11">
        <f t="shared" si="94"/>
        <v>37537.86039999998</v>
      </c>
    </row>
    <row r="429" spans="1:14" ht="15">
      <c r="A429" s="11" t="s">
        <v>32</v>
      </c>
      <c r="B429" s="40" t="s">
        <v>33</v>
      </c>
      <c r="C429" s="40"/>
      <c r="D429" s="21">
        <v>275.7</v>
      </c>
      <c r="E429" s="21"/>
      <c r="F429" s="22">
        <v>6340.15</v>
      </c>
      <c r="G429" s="14">
        <f>ROUND(D429*F429,2)</f>
        <v>1747979.36</v>
      </c>
      <c r="H429" s="34">
        <f t="shared" si="91"/>
        <v>150149.19999999995</v>
      </c>
      <c r="I429" s="16">
        <f t="shared" si="92"/>
        <v>-1494.303600000001</v>
      </c>
      <c r="J429" s="16">
        <v>0</v>
      </c>
      <c r="K429" s="16">
        <f t="shared" si="93"/>
        <v>-4482.890799999994</v>
      </c>
      <c r="L429" s="16">
        <v>-17750</v>
      </c>
      <c r="M429" s="16">
        <v>-580.36</v>
      </c>
      <c r="N429" s="11">
        <f t="shared" si="94"/>
        <v>125841.64559999995</v>
      </c>
    </row>
    <row r="430" spans="1:14" ht="15">
      <c r="A430" s="11" t="s">
        <v>32</v>
      </c>
      <c r="B430" s="11" t="s">
        <v>34</v>
      </c>
      <c r="C430" s="19"/>
      <c r="D430" s="21">
        <v>232.2</v>
      </c>
      <c r="E430" s="21"/>
      <c r="F430" s="22">
        <v>6565.66</v>
      </c>
      <c r="G430" s="14">
        <f aca="true" t="shared" si="95" ref="G430:G438">ROUND(D430*F430,2)</f>
        <v>1524546.25</v>
      </c>
      <c r="H430" s="34">
        <f t="shared" si="91"/>
        <v>130824.38000000012</v>
      </c>
      <c r="I430" s="16">
        <f t="shared" si="92"/>
        <v>-1563.992500000002</v>
      </c>
      <c r="J430" s="16">
        <v>0</v>
      </c>
      <c r="K430" s="16">
        <f t="shared" si="93"/>
        <v>-4691.9574999999895</v>
      </c>
      <c r="L430" s="16"/>
      <c r="M430" s="16">
        <v>-506.17</v>
      </c>
      <c r="N430" s="11">
        <f t="shared" si="94"/>
        <v>124062.26000000013</v>
      </c>
    </row>
    <row r="431" spans="1:14" ht="15">
      <c r="A431" s="11" t="s">
        <v>32</v>
      </c>
      <c r="B431" s="23" t="s">
        <v>35</v>
      </c>
      <c r="C431" s="7"/>
      <c r="D431" s="24">
        <v>161</v>
      </c>
      <c r="E431" s="24"/>
      <c r="F431" s="22">
        <v>6080.1</v>
      </c>
      <c r="G431" s="14">
        <f t="shared" si="95"/>
        <v>978896.1</v>
      </c>
      <c r="H431" s="34">
        <f t="shared" si="91"/>
        <v>84190.38</v>
      </c>
      <c r="I431" s="16">
        <f t="shared" si="92"/>
        <v>-628.3909999999978</v>
      </c>
      <c r="J431" s="16">
        <v>0</v>
      </c>
      <c r="K431" s="16">
        <f t="shared" si="93"/>
        <v>-1885.132999999998</v>
      </c>
      <c r="L431" s="16"/>
      <c r="M431" s="16">
        <v>-325.01</v>
      </c>
      <c r="N431" s="11">
        <f t="shared" si="94"/>
        <v>81351.846</v>
      </c>
    </row>
    <row r="432" spans="1:14" ht="15">
      <c r="A432" s="11" t="s">
        <v>32</v>
      </c>
      <c r="B432" s="11" t="s">
        <v>36</v>
      </c>
      <c r="C432" s="7"/>
      <c r="D432" s="21">
        <v>395.6</v>
      </c>
      <c r="E432" s="21"/>
      <c r="F432" s="22">
        <v>6097.43</v>
      </c>
      <c r="G432" s="14">
        <f t="shared" si="95"/>
        <v>2412143.31</v>
      </c>
      <c r="H432" s="34">
        <f t="shared" si="91"/>
        <v>207442.72999999998</v>
      </c>
      <c r="I432" s="16">
        <f t="shared" si="92"/>
        <v>-1584.0431000000062</v>
      </c>
      <c r="J432" s="16">
        <v>0</v>
      </c>
      <c r="K432" s="16">
        <f t="shared" si="93"/>
        <v>-4752.069300000017</v>
      </c>
      <c r="L432" s="16">
        <v>-44118.13</v>
      </c>
      <c r="M432" s="16">
        <v>-800.87</v>
      </c>
      <c r="N432" s="11">
        <f t="shared" si="94"/>
        <v>156187.61759999994</v>
      </c>
    </row>
    <row r="433" spans="1:14" ht="15">
      <c r="A433" s="11" t="s">
        <v>32</v>
      </c>
      <c r="B433" s="11" t="s">
        <v>37</v>
      </c>
      <c r="C433" s="7"/>
      <c r="D433" s="21">
        <v>569</v>
      </c>
      <c r="E433" s="21"/>
      <c r="F433" s="22">
        <v>6113.130000000001</v>
      </c>
      <c r="G433" s="14">
        <f t="shared" si="95"/>
        <v>3478370.97</v>
      </c>
      <c r="H433" s="34">
        <f t="shared" si="91"/>
        <v>299113.8000000003</v>
      </c>
      <c r="I433" s="16">
        <f t="shared" si="92"/>
        <v>-2330.4297000000006</v>
      </c>
      <c r="J433" s="16">
        <v>0</v>
      </c>
      <c r="K433" s="16">
        <f t="shared" si="93"/>
        <v>-6991.339100000012</v>
      </c>
      <c r="L433" s="16"/>
      <c r="M433" s="16">
        <v>-1154.87</v>
      </c>
      <c r="N433" s="11">
        <f t="shared" si="94"/>
        <v>288637.1612000003</v>
      </c>
    </row>
    <row r="434" spans="1:14" ht="15">
      <c r="A434" s="11" t="s">
        <v>32</v>
      </c>
      <c r="B434" s="30" t="s">
        <v>69</v>
      </c>
      <c r="C434" s="7"/>
      <c r="D434" s="21">
        <v>424</v>
      </c>
      <c r="E434" s="21"/>
      <c r="F434" s="22">
        <v>6056.370000000001</v>
      </c>
      <c r="G434" s="14">
        <f t="shared" si="95"/>
        <v>2567900.88</v>
      </c>
      <c r="H434" s="34">
        <f t="shared" si="91"/>
        <v>220884.22999999952</v>
      </c>
      <c r="I434" s="16">
        <f t="shared" si="92"/>
        <v>-1596.1888</v>
      </c>
      <c r="J434" s="16">
        <v>0</v>
      </c>
      <c r="K434" s="16">
        <f t="shared" si="93"/>
        <v>-4788.546399999977</v>
      </c>
      <c r="L434" s="16"/>
      <c r="M434" s="16">
        <v>-852.58</v>
      </c>
      <c r="N434" s="11">
        <f t="shared" si="94"/>
        <v>213646.91479999953</v>
      </c>
    </row>
    <row r="435" spans="1:14" ht="15">
      <c r="A435" s="11" t="s">
        <v>38</v>
      </c>
      <c r="B435" s="11" t="s">
        <v>39</v>
      </c>
      <c r="C435" s="7"/>
      <c r="D435" s="21">
        <v>201</v>
      </c>
      <c r="E435" s="21"/>
      <c r="F435" s="22">
        <v>6473.37</v>
      </c>
      <c r="G435" s="14">
        <f t="shared" si="95"/>
        <v>1301147.37</v>
      </c>
      <c r="H435" s="34">
        <f t="shared" si="91"/>
        <v>111866.53000000003</v>
      </c>
      <c r="I435" s="16">
        <f t="shared" si="92"/>
        <v>-917.683700000005</v>
      </c>
      <c r="J435" s="16">
        <v>0</v>
      </c>
      <c r="K435" s="16">
        <f t="shared" si="93"/>
        <v>-2753.061099999999</v>
      </c>
      <c r="L435" s="16"/>
      <c r="M435" s="16">
        <v>-432</v>
      </c>
      <c r="N435" s="11">
        <f t="shared" si="94"/>
        <v>107763.78520000001</v>
      </c>
    </row>
    <row r="436" spans="1:14" ht="15">
      <c r="A436" s="11" t="s">
        <v>40</v>
      </c>
      <c r="B436" s="11" t="s">
        <v>41</v>
      </c>
      <c r="C436" s="7"/>
      <c r="D436" s="21">
        <v>181</v>
      </c>
      <c r="E436" s="21"/>
      <c r="F436" s="22">
        <v>6143.84</v>
      </c>
      <c r="G436" s="14">
        <f t="shared" si="95"/>
        <v>1112035.04</v>
      </c>
      <c r="H436" s="34">
        <f t="shared" si="91"/>
        <v>95605.08000000007</v>
      </c>
      <c r="I436" s="16">
        <f t="shared" si="92"/>
        <v>-768.220400000002</v>
      </c>
      <c r="J436" s="16">
        <v>0</v>
      </c>
      <c r="K436" s="16">
        <f t="shared" si="93"/>
        <v>-2304.6712000000043</v>
      </c>
      <c r="L436" s="16"/>
      <c r="M436" s="16">
        <v>-369.21</v>
      </c>
      <c r="N436" s="11">
        <f t="shared" si="94"/>
        <v>92162.97840000007</v>
      </c>
    </row>
    <row r="437" spans="1:14" ht="15">
      <c r="A437" s="30" t="s">
        <v>40</v>
      </c>
      <c r="B437" s="30" t="s">
        <v>54</v>
      </c>
      <c r="C437" s="7"/>
      <c r="D437" s="21">
        <v>168</v>
      </c>
      <c r="E437" s="21"/>
      <c r="F437" s="22">
        <v>6163.27</v>
      </c>
      <c r="G437" s="14">
        <f t="shared" si="95"/>
        <v>1035429.36</v>
      </c>
      <c r="H437" s="34">
        <f t="shared" si="91"/>
        <v>89011.99999999988</v>
      </c>
      <c r="I437" s="16">
        <f t="shared" si="92"/>
        <v>-732.1036000000004</v>
      </c>
      <c r="J437" s="16">
        <v>0</v>
      </c>
      <c r="K437" s="16">
        <f t="shared" si="93"/>
        <v>-2196.2908000000025</v>
      </c>
      <c r="L437" s="16"/>
      <c r="M437" s="16">
        <v>-343.78</v>
      </c>
      <c r="N437" s="11">
        <f t="shared" si="94"/>
        <v>85739.82559999988</v>
      </c>
    </row>
    <row r="438" spans="1:14" ht="15">
      <c r="A438" s="11" t="s">
        <v>42</v>
      </c>
      <c r="B438" s="11" t="s">
        <v>43</v>
      </c>
      <c r="C438" s="7"/>
      <c r="D438" s="21">
        <v>235.9</v>
      </c>
      <c r="E438" s="21"/>
      <c r="F438" s="22">
        <v>6043.94</v>
      </c>
      <c r="G438" s="14">
        <f t="shared" si="95"/>
        <v>1425765.45</v>
      </c>
      <c r="H438" s="34">
        <f t="shared" si="91"/>
        <v>122518.97999999975</v>
      </c>
      <c r="I438" s="16">
        <f t="shared" si="92"/>
        <v>-1108.6445000000022</v>
      </c>
      <c r="J438" s="16">
        <v>0</v>
      </c>
      <c r="K438" s="16">
        <f t="shared" si="93"/>
        <v>-3325.893499999991</v>
      </c>
      <c r="L438" s="16">
        <v>-40487.5</v>
      </c>
      <c r="M438" s="16">
        <v>-473.38</v>
      </c>
      <c r="N438" s="11">
        <f t="shared" si="94"/>
        <v>77123.56199999976</v>
      </c>
    </row>
    <row r="439" spans="1:14" ht="15">
      <c r="A439" s="11" t="s">
        <v>42</v>
      </c>
      <c r="B439" s="11" t="s">
        <v>44</v>
      </c>
      <c r="C439" s="7"/>
      <c r="D439" s="21">
        <v>171.5</v>
      </c>
      <c r="E439" s="32">
        <v>6142.83</v>
      </c>
      <c r="F439" s="18">
        <v>5916.09</v>
      </c>
      <c r="G439" s="14">
        <f>ROUND((D439*F439)+(1.4*E439),2)</f>
        <v>1023209.4</v>
      </c>
      <c r="H439" s="34">
        <f t="shared" si="91"/>
        <v>87888.88000000012</v>
      </c>
      <c r="I439" s="16">
        <f t="shared" si="92"/>
        <v>-878.8939999999984</v>
      </c>
      <c r="J439" s="16">
        <v>0</v>
      </c>
      <c r="K439" s="16">
        <f t="shared" si="93"/>
        <v>-2636.6619999999966</v>
      </c>
      <c r="L439" s="16"/>
      <c r="M439" s="16">
        <v>-339.72</v>
      </c>
      <c r="N439" s="11">
        <f t="shared" si="94"/>
        <v>84033.60400000012</v>
      </c>
    </row>
    <row r="440" spans="1:14" ht="15">
      <c r="A440" s="11" t="s">
        <v>42</v>
      </c>
      <c r="B440" s="11" t="s">
        <v>45</v>
      </c>
      <c r="C440" s="7"/>
      <c r="D440" s="21">
        <v>388.5</v>
      </c>
      <c r="E440" s="21"/>
      <c r="F440" s="18">
        <v>5916.09</v>
      </c>
      <c r="G440" s="14">
        <f>ROUND(D440*F440,2)</f>
        <v>2298400.97</v>
      </c>
      <c r="H440" s="34">
        <f t="shared" si="91"/>
        <v>197421.78000000073</v>
      </c>
      <c r="I440" s="16">
        <f t="shared" si="92"/>
        <v>-1974.219700000005</v>
      </c>
      <c r="J440" s="16">
        <v>0</v>
      </c>
      <c r="K440" s="16">
        <f t="shared" si="93"/>
        <v>-5922.659100000004</v>
      </c>
      <c r="L440" s="16"/>
      <c r="M440" s="16">
        <v>-763.1</v>
      </c>
      <c r="N440" s="11">
        <f t="shared" si="94"/>
        <v>188761.80120000071</v>
      </c>
    </row>
    <row r="441" spans="1:14" ht="15">
      <c r="A441" s="11" t="s">
        <v>46</v>
      </c>
      <c r="B441" s="11" t="s">
        <v>47</v>
      </c>
      <c r="C441" s="7"/>
      <c r="D441" s="25">
        <v>601.6</v>
      </c>
      <c r="E441" s="10"/>
      <c r="F441" s="22">
        <v>5751.41</v>
      </c>
      <c r="G441" s="14">
        <f>ROUND(D441*F441,2)</f>
        <v>3460048.26</v>
      </c>
      <c r="H441" s="34">
        <f t="shared" si="91"/>
        <v>297831.5800000001</v>
      </c>
      <c r="I441" s="16">
        <f t="shared" si="92"/>
        <v>-1800.8626000000004</v>
      </c>
      <c r="J441" s="16">
        <v>0</v>
      </c>
      <c r="K441" s="16">
        <f t="shared" si="93"/>
        <v>-5402.587800000008</v>
      </c>
      <c r="L441" s="16">
        <v>-38840.63</v>
      </c>
      <c r="M441" s="16">
        <v>-1148.79</v>
      </c>
      <c r="N441" s="11">
        <f t="shared" si="94"/>
        <v>250638.7096000001</v>
      </c>
    </row>
    <row r="442" spans="1:14" ht="15">
      <c r="A442" s="30" t="s">
        <v>55</v>
      </c>
      <c r="B442" s="30" t="s">
        <v>56</v>
      </c>
      <c r="C442" s="7"/>
      <c r="D442" s="25">
        <v>155</v>
      </c>
      <c r="E442" s="10"/>
      <c r="F442" s="22">
        <v>6389.5</v>
      </c>
      <c r="G442" s="14">
        <f>ROUND(D442*F442,2)</f>
        <v>990372.5</v>
      </c>
      <c r="H442" s="34">
        <f t="shared" si="91"/>
        <v>85103.01000000001</v>
      </c>
      <c r="I442" s="16">
        <f t="shared" si="92"/>
        <v>-869.4050000000007</v>
      </c>
      <c r="J442" s="16">
        <v>0</v>
      </c>
      <c r="K442" s="16">
        <f t="shared" si="93"/>
        <v>-2608.264999999992</v>
      </c>
      <c r="L442" s="16"/>
      <c r="M442" s="16">
        <v>-328.82</v>
      </c>
      <c r="N442" s="11">
        <f t="shared" si="94"/>
        <v>81296.52000000002</v>
      </c>
    </row>
    <row r="443" spans="1:16" ht="15">
      <c r="A443" s="7"/>
      <c r="B443" s="7"/>
      <c r="C443" s="7"/>
      <c r="D443" s="26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</row>
    <row r="444" spans="4:16" ht="15">
      <c r="D444" s="27">
        <f>SUM(D421:D443)</f>
        <v>10125.5</v>
      </c>
      <c r="G444">
        <f aca="true" t="shared" si="96" ref="G444:N444">SUM(G421:G443)</f>
        <v>62808334.37</v>
      </c>
      <c r="H444">
        <f t="shared" si="96"/>
        <v>5353016.66</v>
      </c>
      <c r="I444">
        <f t="shared" si="96"/>
        <v>-49925.98370000005</v>
      </c>
      <c r="J444">
        <f t="shared" si="96"/>
        <v>0</v>
      </c>
      <c r="K444">
        <f t="shared" si="96"/>
        <v>-149777.8310999999</v>
      </c>
      <c r="L444">
        <f t="shared" si="96"/>
        <v>-460441.89</v>
      </c>
      <c r="M444">
        <f t="shared" si="96"/>
        <v>-20853.320000000003</v>
      </c>
      <c r="N444">
        <f t="shared" si="96"/>
        <v>4672017.635200001</v>
      </c>
      <c r="O444" s="7"/>
      <c r="P444" s="7"/>
    </row>
    <row r="446" ht="15">
      <c r="N446" s="39"/>
    </row>
  </sheetData>
  <sheetProtection/>
  <mergeCells count="15">
    <mergeCell ref="B232:C232"/>
    <mergeCell ref="B203:C203"/>
    <mergeCell ref="B345:C345"/>
    <mergeCell ref="B401:C401"/>
    <mergeCell ref="B429:C429"/>
    <mergeCell ref="B373:C373"/>
    <mergeCell ref="B316:C316"/>
    <mergeCell ref="B288:C288"/>
    <mergeCell ref="B260:C260"/>
    <mergeCell ref="B33:C33"/>
    <mergeCell ref="B61:C61"/>
    <mergeCell ref="B90:C90"/>
    <mergeCell ref="B119:C119"/>
    <mergeCell ref="B147:C147"/>
    <mergeCell ref="B175:C175"/>
  </mergeCells>
  <printOptions/>
  <pageMargins left="0.75" right="0.75" top="1" bottom="1" header="0.5" footer="0.5"/>
  <pageSetup fitToHeight="1" fitToWidth="1" horizontalDpi="600" verticalDpi="600" orientation="landscape" paperSize="5" scale="10" r:id="rId1"/>
  <headerFooter alignWithMargins="0">
    <oddFooter>&amp;LCDE, Public School Finance&amp;C&amp;P&amp;R&amp;D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Christel_M</cp:lastModifiedBy>
  <cp:lastPrinted>2012-01-12T20:24:24Z</cp:lastPrinted>
  <dcterms:created xsi:type="dcterms:W3CDTF">2011-04-07T17:50:27Z</dcterms:created>
  <dcterms:modified xsi:type="dcterms:W3CDTF">2012-06-13T21:53:53Z</dcterms:modified>
  <cp:category/>
  <cp:version/>
  <cp:contentType/>
  <cp:contentStatus/>
</cp:coreProperties>
</file>