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<sst xmlns="http://schemas.openxmlformats.org/spreadsheetml/2006/main" count="706" uniqueCount="71">
  <si>
    <t>District Location</t>
  </si>
  <si>
    <t>School</t>
  </si>
  <si>
    <t>Projected Funded Pupil Count</t>
  </si>
  <si>
    <t>District PPR for Full Day K Factor</t>
  </si>
  <si>
    <t>Projected Per Pupil Revenue</t>
  </si>
  <si>
    <t>TOTAL FUNDING FROM PUBLIC SCHOOL FINANCE ACT</t>
  </si>
  <si>
    <t>Monthly Entitlement</t>
  </si>
  <si>
    <t>Withholding for CDE Administrative Overhead @ 1%</t>
  </si>
  <si>
    <t>Withholding for Institute Administrative Overhead @ 3%</t>
  </si>
  <si>
    <t>Withholding for Treasurer's Intercept Program</t>
  </si>
  <si>
    <t>Amount to be Distributed to Institute Charter Schools</t>
  </si>
  <si>
    <t>Adams 12 Five Star</t>
  </si>
  <si>
    <t>Pinnacle Charter School</t>
  </si>
  <si>
    <t>Brighton</t>
  </si>
  <si>
    <t xml:space="preserve">Academy at High Point </t>
  </si>
  <si>
    <t>CO Distance &amp; Electronic Learning Academy</t>
  </si>
  <si>
    <t>Westminster</t>
  </si>
  <si>
    <t>Early College of Arvada</t>
  </si>
  <si>
    <t>GOAL Online Academy</t>
  </si>
  <si>
    <t>Ricardo Flores Magnon Academy</t>
  </si>
  <si>
    <t>Eagle</t>
  </si>
  <si>
    <t xml:space="preserve">Stone Creek Elementary </t>
  </si>
  <si>
    <t>Colo Springs</t>
  </si>
  <si>
    <t xml:space="preserve">21st Century  </t>
  </si>
  <si>
    <t>CCSN Colorado Springs North Central</t>
  </si>
  <si>
    <t>Maclaren Charter School</t>
  </si>
  <si>
    <t>Colorado Springs Charter Academy</t>
  </si>
  <si>
    <t>Colorado Springs Early Colleges</t>
  </si>
  <si>
    <t>Vanguard Academy</t>
  </si>
  <si>
    <t>Roaring Fork</t>
  </si>
  <si>
    <t>Durango</t>
  </si>
  <si>
    <t>Animas Charter School</t>
  </si>
  <si>
    <t>Poudre</t>
  </si>
  <si>
    <t xml:space="preserve">Northern Academy of Arts &amp; Knowledge </t>
  </si>
  <si>
    <t>Mesa 51</t>
  </si>
  <si>
    <t>Caprock Academy</t>
  </si>
  <si>
    <t>Charter Institute Total</t>
  </si>
  <si>
    <t>JULY 2009 PAYMENT</t>
  </si>
  <si>
    <t>AUGUST 2009 PAYMENT</t>
  </si>
  <si>
    <t>Withholding for CSI Capital Construction Assistance Fund @ 1%</t>
  </si>
  <si>
    <t>Adjustment for FY 2008-09 Over/Under Payment</t>
  </si>
  <si>
    <t>SEPTEMBER 2009 PAYMENT</t>
  </si>
  <si>
    <t>OCTOBER 2009 PAYMENT</t>
  </si>
  <si>
    <t>NOVEMBER 2009 PAYMENT</t>
  </si>
  <si>
    <t>Pikes Peak Prep (21st Century)</t>
  </si>
  <si>
    <t xml:space="preserve">T.R. Paul Academy of Arts &amp; Knowledge </t>
  </si>
  <si>
    <t>December 2009 Funding</t>
  </si>
  <si>
    <t>December 2009 Payment</t>
  </si>
  <si>
    <t>January 2010 Payment</t>
  </si>
  <si>
    <t>At-Risk Adjustment</t>
  </si>
  <si>
    <t>February 2010 Payment</t>
  </si>
  <si>
    <t>Actual Funded Pupil Count</t>
  </si>
  <si>
    <t>March 2010 Payment</t>
  </si>
  <si>
    <t xml:space="preserve">Ross Montessori </t>
  </si>
  <si>
    <t>April 2010 Payment</t>
  </si>
  <si>
    <t>May 2010 Payment</t>
  </si>
  <si>
    <t>June 2010 Payment</t>
  </si>
  <si>
    <t>June 2010 Calculation</t>
  </si>
  <si>
    <t>Year to Date Paid</t>
  </si>
  <si>
    <t>June Entitlement</t>
  </si>
  <si>
    <t>Total 1% to be Withheld CDE</t>
  </si>
  <si>
    <t>Amount Already withheld</t>
  </si>
  <si>
    <t>Total 3% to be Withheld CDE</t>
  </si>
  <si>
    <t>Total 1% to be Withheld CSI</t>
  </si>
  <si>
    <t>Rescission</t>
  </si>
  <si>
    <t>Per Pupil Revenue</t>
  </si>
  <si>
    <t>Revised Payment (lowered Rescission)</t>
  </si>
  <si>
    <t>Second June Payment</t>
  </si>
  <si>
    <t>Original Net Payment</t>
  </si>
  <si>
    <t>Difference</t>
  </si>
  <si>
    <t xml:space="preserve">Total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</si>
</sst>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"/>
    <numFmt numFmtId="166" formatCode="#,##0.0_);[Red]\(#,##0.0\)"/>
    <numFmt numFmtId="167" formatCode="0.0"/>
    <numFmt numFmtId="168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4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40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40" fontId="39" fillId="33" borderId="0" xfId="0" applyNumberFormat="1" applyFont="1" applyFill="1" applyAlignment="1">
      <alignment/>
    </xf>
    <xf numFmtId="0" fontId="39" fillId="33" borderId="0" xfId="0" applyFont="1" applyFill="1" applyAlignment="1">
      <alignment/>
    </xf>
    <xf numFmtId="40" fontId="39" fillId="33" borderId="0" xfId="0" applyNumberFormat="1" applyFont="1" applyFill="1" applyAlignment="1">
      <alignment wrapText="1"/>
    </xf>
    <xf numFmtId="40" fontId="40" fillId="33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5" fontId="39" fillId="0" borderId="0" xfId="0" applyNumberFormat="1" applyFont="1" applyAlignment="1">
      <alignment/>
    </xf>
    <xf numFmtId="40" fontId="4" fillId="0" borderId="0" xfId="55" applyFont="1" applyFill="1">
      <alignment/>
      <protection/>
    </xf>
    <xf numFmtId="40" fontId="4" fillId="0" borderId="0" xfId="55" applyFont="1" applyFill="1" applyBorder="1" applyAlignment="1">
      <alignment horizontal="center" wrapText="1"/>
      <protection/>
    </xf>
    <xf numFmtId="40" fontId="4" fillId="0" borderId="0" xfId="55" applyFont="1" applyFill="1" applyBorder="1" applyAlignment="1">
      <alignment wrapText="1"/>
      <protection/>
    </xf>
    <xf numFmtId="40" fontId="4" fillId="0" borderId="0" xfId="55" applyFont="1">
      <alignment/>
      <protection/>
    </xf>
    <xf numFmtId="164" fontId="4" fillId="0" borderId="0" xfId="55" applyNumberFormat="1" applyFont="1" applyBorder="1" applyAlignment="1">
      <alignment horizontal="right" wrapText="1"/>
      <protection/>
    </xf>
    <xf numFmtId="40" fontId="4" fillId="0" borderId="0" xfId="55" applyNumberFormat="1" applyFont="1" applyProtection="1">
      <alignment/>
      <protection/>
    </xf>
    <xf numFmtId="40" fontId="4" fillId="0" borderId="0" xfId="55" applyFont="1" applyBorder="1" applyAlignment="1">
      <alignment wrapText="1"/>
      <protection/>
    </xf>
    <xf numFmtId="164" fontId="4" fillId="0" borderId="0" xfId="55" applyNumberFormat="1" applyFont="1" applyBorder="1" applyAlignment="1">
      <alignment horizontal="right"/>
      <protection/>
    </xf>
    <xf numFmtId="4" fontId="4" fillId="0" borderId="0" xfId="55" applyNumberFormat="1" applyFont="1" applyBorder="1">
      <alignment/>
      <protection/>
    </xf>
    <xf numFmtId="4" fontId="4" fillId="0" borderId="0" xfId="55" applyNumberFormat="1" applyFont="1" applyBorder="1" applyAlignment="1">
      <alignment horizontal="right"/>
      <protection/>
    </xf>
    <xf numFmtId="40" fontId="4" fillId="0" borderId="0" xfId="55" applyFont="1" applyAlignment="1">
      <alignment wrapText="1"/>
      <protection/>
    </xf>
    <xf numFmtId="164" fontId="4" fillId="0" borderId="0" xfId="55" applyNumberFormat="1" applyFont="1" applyAlignment="1">
      <alignment horizontal="right"/>
      <protection/>
    </xf>
    <xf numFmtId="4" fontId="4" fillId="0" borderId="0" xfId="55" applyNumberFormat="1" applyFont="1">
      <alignment/>
      <protection/>
    </xf>
    <xf numFmtId="0" fontId="4" fillId="0" borderId="0" xfId="55" applyNumberFormat="1" applyFont="1">
      <alignment/>
      <protection/>
    </xf>
    <xf numFmtId="164" fontId="4" fillId="0" borderId="0" xfId="55" applyNumberFormat="1" applyFont="1" applyAlignment="1">
      <alignment horizontal="right" wrapText="1"/>
      <protection/>
    </xf>
    <xf numFmtId="164" fontId="4" fillId="0" borderId="0" xfId="55" applyNumberFormat="1" applyFont="1" applyFill="1">
      <alignment/>
      <protection/>
    </xf>
    <xf numFmtId="4" fontId="4" fillId="0" borderId="0" xfId="55" applyNumberFormat="1" applyFont="1" applyFill="1">
      <alignment/>
      <protection/>
    </xf>
    <xf numFmtId="40" fontId="3" fillId="33" borderId="0" xfId="55" applyFont="1" applyFill="1" quotePrefix="1">
      <alignment/>
      <protection/>
    </xf>
    <xf numFmtId="40" fontId="4" fillId="33" borderId="0" xfId="55" applyFont="1" applyFill="1">
      <alignment/>
      <protection/>
    </xf>
    <xf numFmtId="40" fontId="4" fillId="33" borderId="0" xfId="55" applyFont="1" applyFill="1" applyBorder="1">
      <alignment/>
      <protection/>
    </xf>
    <xf numFmtId="40" fontId="4" fillId="33" borderId="0" xfId="55" applyFont="1" applyFill="1" applyBorder="1" applyAlignment="1">
      <alignment horizontal="center" wrapText="1"/>
      <protection/>
    </xf>
    <xf numFmtId="40" fontId="3" fillId="33" borderId="0" xfId="55" applyFont="1" applyFill="1">
      <alignment/>
      <protection/>
    </xf>
    <xf numFmtId="4" fontId="4" fillId="0" borderId="0" xfId="55" applyNumberFormat="1" applyFont="1" applyProtection="1">
      <alignment/>
      <protection/>
    </xf>
    <xf numFmtId="39" fontId="0" fillId="0" borderId="0" xfId="0" applyNumberFormat="1" applyAlignment="1">
      <alignment/>
    </xf>
    <xf numFmtId="2" fontId="39" fillId="0" borderId="0" xfId="0" applyNumberFormat="1" applyFont="1" applyAlignment="1">
      <alignment/>
    </xf>
    <xf numFmtId="164" fontId="4" fillId="0" borderId="10" xfId="55" applyNumberFormat="1" applyFont="1" applyFill="1" applyBorder="1">
      <alignment/>
      <protection/>
    </xf>
    <xf numFmtId="40" fontId="4" fillId="0" borderId="10" xfId="55" applyFont="1" applyFill="1" applyBorder="1">
      <alignment/>
      <protection/>
    </xf>
    <xf numFmtId="40" fontId="4" fillId="0" borderId="10" xfId="55" applyFont="1" applyBorder="1" applyAlignment="1">
      <alignment wrapText="1"/>
      <protection/>
    </xf>
    <xf numFmtId="40" fontId="39" fillId="0" borderId="10" xfId="0" applyNumberFormat="1" applyFont="1" applyBorder="1" applyAlignment="1">
      <alignment/>
    </xf>
    <xf numFmtId="40" fontId="4" fillId="0" borderId="10" xfId="55" applyFont="1" applyBorder="1">
      <alignment/>
      <protection/>
    </xf>
    <xf numFmtId="4" fontId="4" fillId="0" borderId="10" xfId="0" applyNumberFormat="1" applyFont="1" applyBorder="1" applyAlignment="1">
      <alignment/>
    </xf>
    <xf numFmtId="40" fontId="4" fillId="0" borderId="0" xfId="55" applyFont="1" applyBorder="1">
      <alignment/>
      <protection/>
    </xf>
    <xf numFmtId="40" fontId="39" fillId="33" borderId="0" xfId="0" applyNumberFormat="1" applyFont="1" applyFill="1" applyAlignment="1">
      <alignment horizontal="center" wrapText="1"/>
    </xf>
    <xf numFmtId="0" fontId="39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379"/>
  <sheetViews>
    <sheetView tabSelected="1" zoomScalePageLayoutView="0" workbookViewId="0" topLeftCell="A327">
      <selection activeCell="A335" sqref="A335"/>
    </sheetView>
  </sheetViews>
  <sheetFormatPr defaultColWidth="9.140625" defaultRowHeight="15"/>
  <cols>
    <col min="1" max="1" width="24.8515625" style="2" customWidth="1"/>
    <col min="2" max="2" width="40.140625" style="2" bestFit="1" customWidth="1"/>
    <col min="3" max="3" width="9.140625" style="2" customWidth="1"/>
    <col min="4" max="4" width="11.00390625" style="2" customWidth="1"/>
    <col min="5" max="5" width="10.57421875" style="2" bestFit="1" customWidth="1"/>
    <col min="6" max="6" width="14.8515625" style="2" bestFit="1" customWidth="1"/>
    <col min="7" max="7" width="15.00390625" style="2" bestFit="1" customWidth="1"/>
    <col min="8" max="8" width="13.8515625" style="2" bestFit="1" customWidth="1"/>
    <col min="9" max="10" width="16.00390625" style="2" customWidth="1"/>
    <col min="11" max="11" width="16.421875" style="2" customWidth="1"/>
    <col min="12" max="12" width="15.140625" style="2" customWidth="1"/>
    <col min="13" max="13" width="14.7109375" style="2" customWidth="1"/>
    <col min="14" max="14" width="13.140625" style="2" customWidth="1"/>
    <col min="15" max="15" width="3.57421875" style="2" customWidth="1"/>
    <col min="16" max="16" width="11.7109375" style="2" bestFit="1" customWidth="1"/>
    <col min="17" max="17" width="11.28125" style="2" bestFit="1" customWidth="1"/>
    <col min="18" max="18" width="10.28125" style="2" bestFit="1" customWidth="1"/>
    <col min="19" max="16384" width="9.140625" style="2" customWidth="1"/>
  </cols>
  <sheetData>
    <row r="5" spans="1:13" s="6" customFormat="1" ht="12.75">
      <c r="A5" s="8" t="s">
        <v>37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6" customFormat="1" ht="63.75">
      <c r="A6" s="5" t="s">
        <v>0</v>
      </c>
      <c r="B6" s="5" t="s">
        <v>1</v>
      </c>
      <c r="C6" s="5"/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/>
      <c r="K6" s="7" t="s">
        <v>8</v>
      </c>
      <c r="L6" s="7" t="s">
        <v>9</v>
      </c>
      <c r="M6" s="7" t="s">
        <v>10</v>
      </c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 t="s">
        <v>11</v>
      </c>
      <c r="B8" s="1" t="s">
        <v>12</v>
      </c>
      <c r="C8" s="1"/>
      <c r="D8" s="3">
        <v>1737.2</v>
      </c>
      <c r="E8" s="3"/>
      <c r="F8" s="4">
        <v>7069.31</v>
      </c>
      <c r="G8" s="1">
        <v>12280805.33</v>
      </c>
      <c r="H8" s="1">
        <v>1023400.44</v>
      </c>
      <c r="I8" s="1">
        <v>-10234</v>
      </c>
      <c r="J8" s="1"/>
      <c r="K8" s="1">
        <v>-30702.01</v>
      </c>
      <c r="L8" s="1">
        <v>-124546.98</v>
      </c>
      <c r="M8" s="1">
        <f>H8+I8+K8+L8</f>
        <v>857917.45</v>
      </c>
    </row>
    <row r="9" spans="1:13" ht="12.75">
      <c r="A9" s="1" t="s">
        <v>13</v>
      </c>
      <c r="B9" s="1" t="s">
        <v>14</v>
      </c>
      <c r="C9" s="1"/>
      <c r="D9" s="3">
        <v>376.8</v>
      </c>
      <c r="E9" s="3"/>
      <c r="F9" s="4">
        <v>6958.9</v>
      </c>
      <c r="G9" s="1">
        <v>2622113.52</v>
      </c>
      <c r="H9" s="1">
        <v>218509.46</v>
      </c>
      <c r="I9" s="1">
        <v>-2185.09</v>
      </c>
      <c r="J9" s="1"/>
      <c r="K9" s="1">
        <v>-6555.28</v>
      </c>
      <c r="L9" s="1"/>
      <c r="M9" s="1">
        <f aca="true" t="shared" si="0" ref="M9:M24">H9+I9+K9+L9</f>
        <v>209769.09</v>
      </c>
    </row>
    <row r="10" spans="1:13" ht="12.75">
      <c r="A10" s="1" t="s">
        <v>13</v>
      </c>
      <c r="B10" s="1" t="s">
        <v>15</v>
      </c>
      <c r="C10" s="1"/>
      <c r="D10" s="3">
        <v>609.6</v>
      </c>
      <c r="E10" s="4">
        <v>6958.9</v>
      </c>
      <c r="F10" s="4">
        <v>6641</v>
      </c>
      <c r="G10" s="1">
        <v>4048862.24</v>
      </c>
      <c r="H10" s="1">
        <v>337405.19</v>
      </c>
      <c r="I10" s="1">
        <v>-3374.05</v>
      </c>
      <c r="J10" s="1"/>
      <c r="K10" s="1">
        <v>-10122.16</v>
      </c>
      <c r="L10" s="1"/>
      <c r="M10" s="1">
        <f t="shared" si="0"/>
        <v>323908.98000000004</v>
      </c>
    </row>
    <row r="11" spans="1:13" ht="12.75">
      <c r="A11" s="1" t="s">
        <v>16</v>
      </c>
      <c r="B11" s="1" t="s">
        <v>17</v>
      </c>
      <c r="C11" s="1"/>
      <c r="D11" s="3">
        <v>160</v>
      </c>
      <c r="E11" s="3"/>
      <c r="F11" s="4">
        <v>7431.41</v>
      </c>
      <c r="G11" s="1">
        <v>1189025.6</v>
      </c>
      <c r="H11" s="1">
        <v>99085.47</v>
      </c>
      <c r="I11" s="1">
        <v>-990.85</v>
      </c>
      <c r="J11" s="1"/>
      <c r="K11" s="1">
        <v>-2972.56</v>
      </c>
      <c r="L11" s="1"/>
      <c r="M11" s="1">
        <f t="shared" si="0"/>
        <v>95122.06</v>
      </c>
    </row>
    <row r="12" spans="1:13" ht="12.75">
      <c r="A12" s="1" t="s">
        <v>16</v>
      </c>
      <c r="B12" s="1" t="s">
        <v>18</v>
      </c>
      <c r="C12" s="1"/>
      <c r="D12" s="3">
        <v>800</v>
      </c>
      <c r="E12" s="3"/>
      <c r="F12" s="4">
        <v>6641</v>
      </c>
      <c r="G12" s="1">
        <v>5312800</v>
      </c>
      <c r="H12" s="1">
        <v>442733.33</v>
      </c>
      <c r="I12" s="1">
        <v>-4427.33</v>
      </c>
      <c r="J12" s="1"/>
      <c r="K12" s="1">
        <v>-13282</v>
      </c>
      <c r="L12" s="1"/>
      <c r="M12" s="1">
        <f t="shared" si="0"/>
        <v>425024</v>
      </c>
    </row>
    <row r="13" spans="1:13" ht="12.75">
      <c r="A13" s="1" t="s">
        <v>16</v>
      </c>
      <c r="B13" s="1" t="s">
        <v>19</v>
      </c>
      <c r="C13" s="1"/>
      <c r="D13" s="3">
        <v>179.4</v>
      </c>
      <c r="E13" s="3"/>
      <c r="F13" s="4">
        <v>7431.41</v>
      </c>
      <c r="G13" s="1">
        <v>1333194.95</v>
      </c>
      <c r="H13" s="1">
        <v>111099.58</v>
      </c>
      <c r="I13" s="1">
        <v>-1111</v>
      </c>
      <c r="J13" s="1"/>
      <c r="K13" s="1">
        <v>-3332.99</v>
      </c>
      <c r="L13" s="1"/>
      <c r="M13" s="1">
        <f t="shared" si="0"/>
        <v>106655.59</v>
      </c>
    </row>
    <row r="14" spans="1:13" ht="12.75">
      <c r="A14" s="1" t="s">
        <v>20</v>
      </c>
      <c r="B14" s="1" t="s">
        <v>21</v>
      </c>
      <c r="C14" s="1"/>
      <c r="D14" s="3">
        <v>204.2</v>
      </c>
      <c r="E14" s="3"/>
      <c r="F14" s="4">
        <v>7591.32</v>
      </c>
      <c r="G14" s="1">
        <v>1550147.54</v>
      </c>
      <c r="H14" s="1">
        <v>129178.96</v>
      </c>
      <c r="I14" s="1">
        <v>-1291.79</v>
      </c>
      <c r="J14" s="1"/>
      <c r="K14" s="1">
        <v>-3875.37</v>
      </c>
      <c r="L14" s="1"/>
      <c r="M14" s="1">
        <f t="shared" si="0"/>
        <v>124011.80000000002</v>
      </c>
    </row>
    <row r="15" spans="1:13" ht="12.75">
      <c r="A15" s="1" t="s">
        <v>22</v>
      </c>
      <c r="B15" s="1" t="s">
        <v>23</v>
      </c>
      <c r="C15" s="1"/>
      <c r="D15" s="3">
        <v>251.6</v>
      </c>
      <c r="E15" s="3"/>
      <c r="F15" s="4">
        <v>7080.92</v>
      </c>
      <c r="G15" s="1">
        <v>1781559.47</v>
      </c>
      <c r="H15" s="1">
        <v>148463.29</v>
      </c>
      <c r="I15" s="1">
        <v>-1484.63</v>
      </c>
      <c r="J15" s="1"/>
      <c r="K15" s="1">
        <v>-4453.9</v>
      </c>
      <c r="L15" s="1">
        <v>-18000</v>
      </c>
      <c r="M15" s="1">
        <f t="shared" si="0"/>
        <v>124524.76000000001</v>
      </c>
    </row>
    <row r="16" spans="1:13" ht="12.75">
      <c r="A16" s="1" t="s">
        <v>22</v>
      </c>
      <c r="B16" s="1" t="s">
        <v>24</v>
      </c>
      <c r="C16" s="1"/>
      <c r="D16" s="3">
        <v>239.9</v>
      </c>
      <c r="E16" s="3"/>
      <c r="F16" s="4">
        <v>7080.92</v>
      </c>
      <c r="G16" s="1">
        <v>1698712.71</v>
      </c>
      <c r="H16" s="1">
        <v>141559.39</v>
      </c>
      <c r="I16" s="1">
        <v>-1415.59</v>
      </c>
      <c r="J16" s="1"/>
      <c r="K16" s="1">
        <v>-4246.78</v>
      </c>
      <c r="L16" s="1"/>
      <c r="M16" s="1">
        <f t="shared" si="0"/>
        <v>135897.02000000002</v>
      </c>
    </row>
    <row r="17" spans="1:13" ht="12.75">
      <c r="A17" s="1" t="s">
        <v>22</v>
      </c>
      <c r="B17" s="2" t="s">
        <v>25</v>
      </c>
      <c r="C17" s="1"/>
      <c r="D17" s="3">
        <v>125</v>
      </c>
      <c r="E17" s="3"/>
      <c r="F17" s="4">
        <v>7080.92</v>
      </c>
      <c r="G17" s="1">
        <v>885115</v>
      </c>
      <c r="H17" s="1">
        <v>73759.58</v>
      </c>
      <c r="I17" s="1">
        <v>-737.6</v>
      </c>
      <c r="J17" s="1"/>
      <c r="K17" s="1">
        <v>-2212.79</v>
      </c>
      <c r="L17" s="1"/>
      <c r="M17" s="1">
        <f t="shared" si="0"/>
        <v>70809.19</v>
      </c>
    </row>
    <row r="18" spans="1:13" ht="12.75">
      <c r="A18" s="1" t="s">
        <v>22</v>
      </c>
      <c r="B18" s="1" t="s">
        <v>26</v>
      </c>
      <c r="C18" s="1"/>
      <c r="D18" s="3">
        <v>375</v>
      </c>
      <c r="E18" s="3"/>
      <c r="F18" s="4">
        <v>7080.92</v>
      </c>
      <c r="G18" s="1">
        <v>2655345</v>
      </c>
      <c r="H18" s="1">
        <v>221278.75</v>
      </c>
      <c r="I18" s="1">
        <v>-2212.79</v>
      </c>
      <c r="J18" s="1"/>
      <c r="K18" s="1">
        <v>-6638.36</v>
      </c>
      <c r="L18" s="1"/>
      <c r="M18" s="1">
        <f t="shared" si="0"/>
        <v>212427.6</v>
      </c>
    </row>
    <row r="19" spans="1:13" ht="12.75">
      <c r="A19" s="1" t="s">
        <v>22</v>
      </c>
      <c r="B19" s="1" t="s">
        <v>27</v>
      </c>
      <c r="C19" s="1"/>
      <c r="D19" s="3">
        <v>420</v>
      </c>
      <c r="E19" s="3"/>
      <c r="F19" s="4">
        <v>7080.92</v>
      </c>
      <c r="G19" s="1">
        <v>2973986.4</v>
      </c>
      <c r="H19" s="1">
        <v>247832.2</v>
      </c>
      <c r="I19" s="1">
        <v>-2478.32</v>
      </c>
      <c r="J19" s="1"/>
      <c r="K19" s="1">
        <v>-7434.97</v>
      </c>
      <c r="L19" s="1"/>
      <c r="M19" s="1">
        <f t="shared" si="0"/>
        <v>237918.91</v>
      </c>
    </row>
    <row r="20" spans="1:13" ht="12.75">
      <c r="A20" s="1" t="s">
        <v>22</v>
      </c>
      <c r="B20" s="1" t="s">
        <v>28</v>
      </c>
      <c r="C20" s="1"/>
      <c r="D20" s="3">
        <v>324</v>
      </c>
      <c r="E20" s="3"/>
      <c r="F20" s="4">
        <v>7080.92</v>
      </c>
      <c r="G20" s="1">
        <v>2294218.08</v>
      </c>
      <c r="H20" s="1">
        <v>191184.84</v>
      </c>
      <c r="I20" s="1">
        <v>-1911.85</v>
      </c>
      <c r="J20" s="1"/>
      <c r="K20" s="1">
        <v>-5735.55</v>
      </c>
      <c r="L20" s="1"/>
      <c r="M20" s="1">
        <f t="shared" si="0"/>
        <v>183537.44</v>
      </c>
    </row>
    <row r="21" spans="1:13" ht="12.75">
      <c r="A21" s="1" t="s">
        <v>29</v>
      </c>
      <c r="B21" s="14" t="s">
        <v>53</v>
      </c>
      <c r="C21" s="1"/>
      <c r="D21" s="3">
        <v>188.9</v>
      </c>
      <c r="E21" s="3"/>
      <c r="F21" s="4">
        <v>7450.93</v>
      </c>
      <c r="G21" s="1">
        <v>1407480.68</v>
      </c>
      <c r="H21" s="1">
        <v>117290.06</v>
      </c>
      <c r="I21" s="1">
        <v>-1172.9</v>
      </c>
      <c r="J21" s="1"/>
      <c r="K21" s="1">
        <v>-3518.7</v>
      </c>
      <c r="L21" s="1"/>
      <c r="M21" s="1">
        <f t="shared" si="0"/>
        <v>112598.46</v>
      </c>
    </row>
    <row r="22" spans="1:13" ht="12.75">
      <c r="A22" s="1" t="s">
        <v>30</v>
      </c>
      <c r="B22" s="1" t="s">
        <v>31</v>
      </c>
      <c r="C22" s="1"/>
      <c r="D22" s="3">
        <v>100</v>
      </c>
      <c r="E22" s="3"/>
      <c r="F22" s="4">
        <v>7120.38</v>
      </c>
      <c r="G22" s="1">
        <v>712038</v>
      </c>
      <c r="H22" s="1">
        <v>59336.5</v>
      </c>
      <c r="I22" s="1">
        <v>-593.37</v>
      </c>
      <c r="J22" s="1"/>
      <c r="K22" s="1">
        <v>-1780.1</v>
      </c>
      <c r="L22" s="1"/>
      <c r="M22" s="1">
        <f t="shared" si="0"/>
        <v>56963.03</v>
      </c>
    </row>
    <row r="23" spans="1:13" ht="12.75">
      <c r="A23" s="1" t="s">
        <v>32</v>
      </c>
      <c r="B23" s="1" t="s">
        <v>33</v>
      </c>
      <c r="C23" s="1"/>
      <c r="D23" s="3">
        <v>408.5</v>
      </c>
      <c r="E23" s="3"/>
      <c r="F23" s="4">
        <v>6856.72</v>
      </c>
      <c r="G23" s="1">
        <v>2800970.12</v>
      </c>
      <c r="H23" s="1">
        <v>233414.18</v>
      </c>
      <c r="I23" s="1">
        <v>-2334.14</v>
      </c>
      <c r="J23" s="1"/>
      <c r="K23" s="1">
        <v>-7002.43</v>
      </c>
      <c r="L23" s="1">
        <v>-40887.5</v>
      </c>
      <c r="M23" s="1">
        <f t="shared" si="0"/>
        <v>183190.11</v>
      </c>
    </row>
    <row r="24" spans="1:13" ht="12.75">
      <c r="A24" s="1" t="s">
        <v>34</v>
      </c>
      <c r="B24" s="1" t="s">
        <v>35</v>
      </c>
      <c r="C24" s="1"/>
      <c r="D24" s="3">
        <v>377.3</v>
      </c>
      <c r="E24" s="3"/>
      <c r="F24" s="4">
        <v>6856.72</v>
      </c>
      <c r="G24" s="1">
        <v>2587040.46</v>
      </c>
      <c r="H24" s="1">
        <v>215586.71</v>
      </c>
      <c r="I24" s="1">
        <v>-2155.87</v>
      </c>
      <c r="J24" s="1"/>
      <c r="K24" s="1">
        <v>-6467.6</v>
      </c>
      <c r="L24" s="1"/>
      <c r="M24" s="1">
        <f t="shared" si="0"/>
        <v>206963.24</v>
      </c>
    </row>
    <row r="25" spans="1:13" ht="12.75">
      <c r="A25" s="1"/>
      <c r="B25" s="1"/>
      <c r="C25" s="1"/>
      <c r="D25" s="1"/>
      <c r="E25" s="1"/>
      <c r="F25" s="4"/>
      <c r="G25" s="1"/>
      <c r="H25" s="1"/>
      <c r="I25" s="1"/>
      <c r="J25" s="1"/>
      <c r="K25" s="1"/>
      <c r="L25" s="1"/>
      <c r="M25" s="1"/>
    </row>
    <row r="26" spans="1:13" ht="12.75">
      <c r="A26" s="1"/>
      <c r="B26" s="1" t="s">
        <v>36</v>
      </c>
      <c r="C26" s="1"/>
      <c r="D26" s="3">
        <v>6877.4</v>
      </c>
      <c r="E26" s="3"/>
      <c r="F26" s="4"/>
      <c r="G26" s="1">
        <f aca="true" t="shared" si="1" ref="G26:M26">SUM(G8:G24)</f>
        <v>48133415.099999994</v>
      </c>
      <c r="H26" s="1">
        <f t="shared" si="1"/>
        <v>4011117.93</v>
      </c>
      <c r="I26" s="1">
        <f t="shared" si="1"/>
        <v>-40111.170000000006</v>
      </c>
      <c r="J26" s="1"/>
      <c r="K26" s="1">
        <f t="shared" si="1"/>
        <v>-120333.54999999999</v>
      </c>
      <c r="L26" s="1">
        <f t="shared" si="1"/>
        <v>-183434.47999999998</v>
      </c>
      <c r="M26" s="1">
        <f t="shared" si="1"/>
        <v>3667238.7300000004</v>
      </c>
    </row>
    <row r="30" spans="1:15" s="9" customFormat="1" ht="12.75">
      <c r="A30" s="8" t="s">
        <v>38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s="9" customFormat="1" ht="63.75">
      <c r="A31" s="5" t="s">
        <v>0</v>
      </c>
      <c r="B31" s="5" t="s">
        <v>1</v>
      </c>
      <c r="C31" s="5"/>
      <c r="D31" s="7" t="s">
        <v>2</v>
      </c>
      <c r="E31" s="7" t="s">
        <v>3</v>
      </c>
      <c r="F31" s="7" t="s">
        <v>4</v>
      </c>
      <c r="G31" s="7" t="s">
        <v>5</v>
      </c>
      <c r="H31" s="7" t="s">
        <v>6</v>
      </c>
      <c r="I31" s="7" t="s">
        <v>7</v>
      </c>
      <c r="J31" s="7" t="s">
        <v>39</v>
      </c>
      <c r="K31" s="7" t="s">
        <v>8</v>
      </c>
      <c r="L31" s="7" t="s">
        <v>9</v>
      </c>
      <c r="M31" s="7" t="s">
        <v>40</v>
      </c>
      <c r="N31" s="7" t="s">
        <v>10</v>
      </c>
      <c r="O31" s="7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 t="s">
        <v>11</v>
      </c>
      <c r="B33" s="1" t="s">
        <v>12</v>
      </c>
      <c r="C33" s="1"/>
      <c r="D33" s="3">
        <v>1737.2</v>
      </c>
      <c r="E33" s="3"/>
      <c r="F33" s="4">
        <v>7069.31</v>
      </c>
      <c r="G33" s="1">
        <v>12280805.33</v>
      </c>
      <c r="H33" s="1">
        <v>1023400.44</v>
      </c>
      <c r="I33" s="1">
        <v>-10234</v>
      </c>
      <c r="J33" s="1">
        <v>-10234</v>
      </c>
      <c r="K33" s="1">
        <v>-30702.01</v>
      </c>
      <c r="L33" s="1">
        <v>-124296.98</v>
      </c>
      <c r="M33" s="1">
        <v>-468.51</v>
      </c>
      <c r="N33" s="1">
        <f>H33+I33+J33+K33+L33+M33</f>
        <v>847464.94</v>
      </c>
      <c r="O33" s="1"/>
    </row>
    <row r="34" spans="1:15" ht="12.75">
      <c r="A34" s="1" t="s">
        <v>13</v>
      </c>
      <c r="B34" s="1" t="s">
        <v>14</v>
      </c>
      <c r="C34" s="1"/>
      <c r="D34" s="3">
        <v>376.8</v>
      </c>
      <c r="E34" s="3"/>
      <c r="F34" s="4">
        <v>6958.9</v>
      </c>
      <c r="G34" s="1">
        <v>2622113.52</v>
      </c>
      <c r="H34" s="1">
        <v>218509.46</v>
      </c>
      <c r="I34" s="1">
        <v>-2185.09</v>
      </c>
      <c r="J34" s="1">
        <v>-2185.09</v>
      </c>
      <c r="K34" s="1">
        <v>-6555.28</v>
      </c>
      <c r="L34" s="1"/>
      <c r="M34" s="1">
        <v>-142.67</v>
      </c>
      <c r="N34" s="1">
        <f aca="true" t="shared" si="2" ref="N34:N49">H34+I34+J34+K34+L34+M34</f>
        <v>207441.33</v>
      </c>
      <c r="O34" s="1"/>
    </row>
    <row r="35" spans="1:15" ht="12.75">
      <c r="A35" s="1" t="s">
        <v>13</v>
      </c>
      <c r="B35" s="1" t="s">
        <v>15</v>
      </c>
      <c r="C35" s="1"/>
      <c r="D35" s="3">
        <v>609.6</v>
      </c>
      <c r="E35" s="4">
        <v>6958.9</v>
      </c>
      <c r="F35" s="4">
        <v>6641</v>
      </c>
      <c r="G35" s="1">
        <v>4048862.24</v>
      </c>
      <c r="H35" s="1">
        <v>337405.19</v>
      </c>
      <c r="I35" s="1">
        <v>-3374.05</v>
      </c>
      <c r="J35" s="1">
        <v>-3374.05</v>
      </c>
      <c r="K35" s="1">
        <v>-10122.16</v>
      </c>
      <c r="L35" s="1"/>
      <c r="M35" s="1">
        <v>43.19</v>
      </c>
      <c r="N35" s="1">
        <f t="shared" si="2"/>
        <v>320578.12000000005</v>
      </c>
      <c r="O35" s="1"/>
    </row>
    <row r="36" spans="1:15" ht="12.75">
      <c r="A36" s="1" t="s">
        <v>16</v>
      </c>
      <c r="B36" s="1" t="s">
        <v>17</v>
      </c>
      <c r="C36" s="1"/>
      <c r="D36" s="3">
        <v>160</v>
      </c>
      <c r="E36" s="3"/>
      <c r="F36" s="4">
        <v>7431.41</v>
      </c>
      <c r="G36" s="1">
        <v>1189025.6</v>
      </c>
      <c r="H36" s="1">
        <v>99085.47</v>
      </c>
      <c r="I36" s="1">
        <v>-990.85</v>
      </c>
      <c r="J36" s="1">
        <v>-990.85</v>
      </c>
      <c r="K36" s="1">
        <v>-2972.56</v>
      </c>
      <c r="L36" s="1"/>
      <c r="M36" s="1">
        <v>-252.6</v>
      </c>
      <c r="N36" s="1">
        <f t="shared" si="2"/>
        <v>93878.60999999999</v>
      </c>
      <c r="O36" s="1"/>
    </row>
    <row r="37" spans="1:15" ht="12.75">
      <c r="A37" s="1" t="s">
        <v>16</v>
      </c>
      <c r="B37" s="1" t="s">
        <v>18</v>
      </c>
      <c r="C37" s="1"/>
      <c r="D37" s="3">
        <v>800</v>
      </c>
      <c r="E37" s="3"/>
      <c r="F37" s="4">
        <v>6641</v>
      </c>
      <c r="G37" s="1">
        <v>5312800</v>
      </c>
      <c r="H37" s="1">
        <v>442733.33</v>
      </c>
      <c r="I37" s="1">
        <v>-4427.33</v>
      </c>
      <c r="J37" s="1">
        <v>-4427.33</v>
      </c>
      <c r="K37" s="1">
        <v>-13282</v>
      </c>
      <c r="L37" s="1"/>
      <c r="M37" s="1">
        <v>26.78</v>
      </c>
      <c r="N37" s="1">
        <f t="shared" si="2"/>
        <v>420623.45</v>
      </c>
      <c r="O37" s="1"/>
    </row>
    <row r="38" spans="1:15" ht="12.75">
      <c r="A38" s="1" t="s">
        <v>16</v>
      </c>
      <c r="B38" s="1" t="s">
        <v>19</v>
      </c>
      <c r="C38" s="1"/>
      <c r="D38" s="3">
        <v>179.4</v>
      </c>
      <c r="E38" s="3"/>
      <c r="F38" s="4">
        <v>7431.41</v>
      </c>
      <c r="G38" s="1">
        <v>1333194.95</v>
      </c>
      <c r="H38" s="1">
        <v>111099.58</v>
      </c>
      <c r="I38" s="1">
        <v>-1111</v>
      </c>
      <c r="J38" s="1">
        <v>-1111</v>
      </c>
      <c r="K38" s="1">
        <v>-3332.99</v>
      </c>
      <c r="L38" s="1"/>
      <c r="M38" s="1">
        <v>213.27</v>
      </c>
      <c r="N38" s="1">
        <f t="shared" si="2"/>
        <v>105757.86</v>
      </c>
      <c r="O38" s="1"/>
    </row>
    <row r="39" spans="1:15" ht="12.75">
      <c r="A39" s="1" t="s">
        <v>20</v>
      </c>
      <c r="B39" s="1" t="s">
        <v>21</v>
      </c>
      <c r="C39" s="1"/>
      <c r="D39" s="3">
        <v>204.2</v>
      </c>
      <c r="E39" s="3"/>
      <c r="F39" s="4">
        <v>7591.32</v>
      </c>
      <c r="G39" s="1">
        <v>1550147.54</v>
      </c>
      <c r="H39" s="1">
        <v>129178.96</v>
      </c>
      <c r="I39" s="1">
        <v>-1291.79</v>
      </c>
      <c r="J39" s="1">
        <v>-1291.79</v>
      </c>
      <c r="K39" s="1">
        <v>-3875.37</v>
      </c>
      <c r="L39" s="1"/>
      <c r="M39" s="1">
        <v>-340.09</v>
      </c>
      <c r="N39" s="1">
        <f t="shared" si="2"/>
        <v>122379.92000000003</v>
      </c>
      <c r="O39" s="1"/>
    </row>
    <row r="40" spans="1:15" ht="12.75">
      <c r="A40" s="1" t="s">
        <v>22</v>
      </c>
      <c r="B40" s="1" t="s">
        <v>23</v>
      </c>
      <c r="C40" s="1"/>
      <c r="D40" s="3">
        <v>251.6</v>
      </c>
      <c r="E40" s="3"/>
      <c r="F40" s="4">
        <v>7080.92</v>
      </c>
      <c r="G40" s="1">
        <v>1781559.47</v>
      </c>
      <c r="H40" s="1">
        <v>148463.29</v>
      </c>
      <c r="I40" s="1">
        <v>-1484.63</v>
      </c>
      <c r="J40" s="1">
        <v>-1484.63</v>
      </c>
      <c r="K40" s="1">
        <v>-4453.9</v>
      </c>
      <c r="L40" s="1">
        <v>-17750</v>
      </c>
      <c r="M40" s="1">
        <v>236.92</v>
      </c>
      <c r="N40" s="1">
        <f t="shared" si="2"/>
        <v>123527.05</v>
      </c>
      <c r="O40" s="1"/>
    </row>
    <row r="41" spans="1:15" ht="12.75">
      <c r="A41" s="1" t="s">
        <v>22</v>
      </c>
      <c r="B41" s="1" t="s">
        <v>24</v>
      </c>
      <c r="C41" s="1"/>
      <c r="D41" s="3">
        <v>239.9</v>
      </c>
      <c r="E41" s="3"/>
      <c r="F41" s="4">
        <v>7080.92</v>
      </c>
      <c r="G41" s="1">
        <v>1698712.71</v>
      </c>
      <c r="H41" s="1">
        <v>141559.39</v>
      </c>
      <c r="I41" s="1">
        <v>-1415.59</v>
      </c>
      <c r="J41" s="1">
        <v>-1415.59</v>
      </c>
      <c r="K41" s="1">
        <v>-4246.78</v>
      </c>
      <c r="L41" s="1"/>
      <c r="M41" s="1">
        <v>177.59</v>
      </c>
      <c r="N41" s="1">
        <f t="shared" si="2"/>
        <v>134659.02000000002</v>
      </c>
      <c r="O41" s="1"/>
    </row>
    <row r="42" spans="1:15" ht="12.75">
      <c r="A42" s="1" t="s">
        <v>22</v>
      </c>
      <c r="B42" s="2" t="s">
        <v>25</v>
      </c>
      <c r="C42" s="1"/>
      <c r="D42" s="3">
        <v>125</v>
      </c>
      <c r="E42" s="3"/>
      <c r="F42" s="4">
        <v>7080.92</v>
      </c>
      <c r="G42" s="1">
        <v>885115</v>
      </c>
      <c r="H42" s="1">
        <v>73759.58</v>
      </c>
      <c r="I42" s="1">
        <v>-737.6</v>
      </c>
      <c r="J42" s="1">
        <v>-737.6</v>
      </c>
      <c r="K42" s="1">
        <v>-2212.79</v>
      </c>
      <c r="L42" s="1"/>
      <c r="M42" s="1">
        <v>0</v>
      </c>
      <c r="N42" s="1">
        <f t="shared" si="2"/>
        <v>70071.59</v>
      </c>
      <c r="O42" s="1"/>
    </row>
    <row r="43" spans="1:15" ht="12.75">
      <c r="A43" s="1" t="s">
        <v>22</v>
      </c>
      <c r="B43" s="1" t="s">
        <v>26</v>
      </c>
      <c r="C43" s="1"/>
      <c r="D43" s="3">
        <v>375</v>
      </c>
      <c r="E43" s="3"/>
      <c r="F43" s="4">
        <v>7080.92</v>
      </c>
      <c r="G43" s="1">
        <v>2655345</v>
      </c>
      <c r="H43" s="1">
        <v>221278.75</v>
      </c>
      <c r="I43" s="1">
        <v>-2212.79</v>
      </c>
      <c r="J43" s="1">
        <v>-2212.79</v>
      </c>
      <c r="K43" s="1">
        <v>-6638.36</v>
      </c>
      <c r="L43" s="1"/>
      <c r="M43" s="1">
        <v>-599.3</v>
      </c>
      <c r="N43" s="1">
        <f t="shared" si="2"/>
        <v>209615.51</v>
      </c>
      <c r="O43" s="1"/>
    </row>
    <row r="44" spans="1:15" ht="12.75">
      <c r="A44" s="1" t="s">
        <v>22</v>
      </c>
      <c r="B44" s="1" t="s">
        <v>27</v>
      </c>
      <c r="C44" s="1"/>
      <c r="D44" s="3">
        <v>420</v>
      </c>
      <c r="E44" s="3"/>
      <c r="F44" s="4">
        <v>7080.92</v>
      </c>
      <c r="G44" s="1">
        <v>2973986.4</v>
      </c>
      <c r="H44" s="1">
        <v>247832.2</v>
      </c>
      <c r="I44" s="1">
        <v>-2478.32</v>
      </c>
      <c r="J44" s="1">
        <v>-2478.32</v>
      </c>
      <c r="K44" s="1">
        <v>-7434.97</v>
      </c>
      <c r="L44" s="1"/>
      <c r="M44" s="1">
        <v>-733.19</v>
      </c>
      <c r="N44" s="1">
        <f t="shared" si="2"/>
        <v>234707.4</v>
      </c>
      <c r="O44" s="1"/>
    </row>
    <row r="45" spans="1:15" ht="12.75">
      <c r="A45" s="1" t="s">
        <v>22</v>
      </c>
      <c r="B45" s="1" t="s">
        <v>28</v>
      </c>
      <c r="C45" s="1"/>
      <c r="D45" s="3">
        <v>324</v>
      </c>
      <c r="E45" s="3"/>
      <c r="F45" s="4">
        <v>7080.92</v>
      </c>
      <c r="G45" s="1">
        <v>2294218.08</v>
      </c>
      <c r="H45" s="1">
        <v>191184.84</v>
      </c>
      <c r="I45" s="1">
        <v>-1911.85</v>
      </c>
      <c r="J45" s="1">
        <v>-1911.85</v>
      </c>
      <c r="K45" s="1">
        <v>-5735.55</v>
      </c>
      <c r="L45" s="1"/>
      <c r="M45" s="1">
        <v>-509.21</v>
      </c>
      <c r="N45" s="1">
        <f t="shared" si="2"/>
        <v>181116.38</v>
      </c>
      <c r="O45" s="1"/>
    </row>
    <row r="46" spans="1:15" ht="12.75">
      <c r="A46" s="1" t="s">
        <v>29</v>
      </c>
      <c r="B46" s="14" t="s">
        <v>53</v>
      </c>
      <c r="C46" s="1"/>
      <c r="D46" s="3">
        <v>188.9</v>
      </c>
      <c r="E46" s="3"/>
      <c r="F46" s="4">
        <v>7450.93</v>
      </c>
      <c r="G46" s="1">
        <v>1407480.68</v>
      </c>
      <c r="H46" s="1">
        <v>117290.06</v>
      </c>
      <c r="I46" s="1">
        <v>-1172.9</v>
      </c>
      <c r="J46" s="1">
        <v>-1172.9</v>
      </c>
      <c r="K46" s="1">
        <v>-3518.7</v>
      </c>
      <c r="L46" s="1"/>
      <c r="M46" s="1">
        <v>-230.37</v>
      </c>
      <c r="N46" s="1">
        <f t="shared" si="2"/>
        <v>111195.19000000002</v>
      </c>
      <c r="O46" s="1"/>
    </row>
    <row r="47" spans="1:15" ht="12.75">
      <c r="A47" s="1" t="s">
        <v>30</v>
      </c>
      <c r="B47" s="1" t="s">
        <v>31</v>
      </c>
      <c r="C47" s="1"/>
      <c r="D47" s="3">
        <v>100</v>
      </c>
      <c r="E47" s="3"/>
      <c r="F47" s="4">
        <v>7120.38</v>
      </c>
      <c r="G47" s="1">
        <v>712038</v>
      </c>
      <c r="H47" s="1">
        <v>59336.5</v>
      </c>
      <c r="I47" s="1">
        <v>-593.37</v>
      </c>
      <c r="J47" s="1">
        <v>-593.37</v>
      </c>
      <c r="K47" s="1">
        <v>-1780.1</v>
      </c>
      <c r="L47" s="1"/>
      <c r="M47" s="1">
        <v>0</v>
      </c>
      <c r="N47" s="1">
        <f t="shared" si="2"/>
        <v>56369.659999999996</v>
      </c>
      <c r="O47" s="1"/>
    </row>
    <row r="48" spans="1:15" ht="12.75">
      <c r="A48" s="1" t="s">
        <v>32</v>
      </c>
      <c r="B48" s="1" t="s">
        <v>33</v>
      </c>
      <c r="C48" s="1"/>
      <c r="D48" s="3">
        <v>408.5</v>
      </c>
      <c r="E48" s="3"/>
      <c r="F48" s="4">
        <v>6856.72</v>
      </c>
      <c r="G48" s="1">
        <v>2800970.12</v>
      </c>
      <c r="H48" s="1">
        <v>233414.18</v>
      </c>
      <c r="I48" s="1">
        <v>-2334.14</v>
      </c>
      <c r="J48" s="1">
        <v>-2334.14</v>
      </c>
      <c r="K48" s="1">
        <v>-7002.43</v>
      </c>
      <c r="L48" s="1">
        <v>-40637.5</v>
      </c>
      <c r="M48" s="1">
        <v>-262.5</v>
      </c>
      <c r="N48" s="1">
        <f t="shared" si="2"/>
        <v>180843.46999999997</v>
      </c>
      <c r="O48" s="1"/>
    </row>
    <row r="49" spans="1:15" ht="12.75">
      <c r="A49" s="1" t="s">
        <v>34</v>
      </c>
      <c r="B49" s="1" t="s">
        <v>35</v>
      </c>
      <c r="C49" s="1"/>
      <c r="D49" s="3">
        <v>377.3</v>
      </c>
      <c r="E49" s="3"/>
      <c r="F49" s="4">
        <v>6856.72</v>
      </c>
      <c r="G49" s="1">
        <v>2587040.46</v>
      </c>
      <c r="H49" s="1">
        <v>215586.71</v>
      </c>
      <c r="I49" s="1">
        <v>-2155.87</v>
      </c>
      <c r="J49" s="1">
        <v>-2155.87</v>
      </c>
      <c r="K49" s="1">
        <v>-6467.6</v>
      </c>
      <c r="L49" s="1"/>
      <c r="M49" s="1">
        <v>-1022.72</v>
      </c>
      <c r="N49" s="1">
        <f t="shared" si="2"/>
        <v>203784.65</v>
      </c>
      <c r="O49" s="1"/>
    </row>
    <row r="50" spans="1:15" ht="12.75">
      <c r="A50" s="1"/>
      <c r="B50" s="1"/>
      <c r="C50" s="1"/>
      <c r="D50" s="1"/>
      <c r="E50" s="1"/>
      <c r="F50" s="4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 t="s">
        <v>36</v>
      </c>
      <c r="C51" s="1"/>
      <c r="D51" s="3">
        <v>6877.4</v>
      </c>
      <c r="E51" s="3"/>
      <c r="F51" s="4"/>
      <c r="G51" s="1">
        <f aca="true" t="shared" si="3" ref="G51:N51">SUM(G33:G49)</f>
        <v>48133415.099999994</v>
      </c>
      <c r="H51" s="1">
        <f t="shared" si="3"/>
        <v>4011117.93</v>
      </c>
      <c r="I51" s="1">
        <f t="shared" si="3"/>
        <v>-40111.170000000006</v>
      </c>
      <c r="J51" s="1">
        <f t="shared" si="3"/>
        <v>-40111.170000000006</v>
      </c>
      <c r="K51" s="1">
        <f t="shared" si="3"/>
        <v>-120333.54999999999</v>
      </c>
      <c r="L51" s="1">
        <f t="shared" si="3"/>
        <v>-182684.47999999998</v>
      </c>
      <c r="M51" s="1">
        <f>SUM(M33:M49)</f>
        <v>-3863.41</v>
      </c>
      <c r="N51" s="1">
        <f t="shared" si="3"/>
        <v>3624014.149999999</v>
      </c>
      <c r="O51" s="1"/>
    </row>
    <row r="52" ht="12.75">
      <c r="M52" s="1"/>
    </row>
    <row r="53" ht="12.75">
      <c r="L53" s="1"/>
    </row>
    <row r="55" spans="1:13" ht="12.75">
      <c r="A55" s="8" t="s">
        <v>41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63.75">
      <c r="A56" s="5" t="s">
        <v>0</v>
      </c>
      <c r="B56" s="5" t="s">
        <v>1</v>
      </c>
      <c r="C56" s="5"/>
      <c r="D56" s="7" t="s">
        <v>2</v>
      </c>
      <c r="E56" s="7" t="s">
        <v>3</v>
      </c>
      <c r="F56" s="7" t="s">
        <v>4</v>
      </c>
      <c r="G56" s="7" t="s">
        <v>5</v>
      </c>
      <c r="H56" s="7" t="s">
        <v>6</v>
      </c>
      <c r="I56" s="7" t="s">
        <v>7</v>
      </c>
      <c r="J56" s="7" t="s">
        <v>39</v>
      </c>
      <c r="K56" s="7" t="s">
        <v>8</v>
      </c>
      <c r="L56" s="7" t="s">
        <v>9</v>
      </c>
      <c r="M56" s="7" t="s">
        <v>10</v>
      </c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 t="s">
        <v>11</v>
      </c>
      <c r="B58" s="1" t="s">
        <v>12</v>
      </c>
      <c r="C58" s="1"/>
      <c r="D58" s="3">
        <v>1737.2</v>
      </c>
      <c r="E58" s="3"/>
      <c r="F58" s="4">
        <v>7069.31</v>
      </c>
      <c r="G58" s="1">
        <v>12280805.33</v>
      </c>
      <c r="H58" s="1">
        <f>ROUND(G58/12,2)</f>
        <v>1023400.44</v>
      </c>
      <c r="I58" s="1">
        <v>-10234</v>
      </c>
      <c r="J58" s="1">
        <v>-10234</v>
      </c>
      <c r="K58" s="1">
        <v>-30702.01</v>
      </c>
      <c r="L58" s="1">
        <v>-124296.98</v>
      </c>
      <c r="M58" s="1">
        <f>H58+I58+J58+K58+L58</f>
        <v>847933.45</v>
      </c>
    </row>
    <row r="59" spans="1:13" ht="12.75">
      <c r="A59" s="1" t="s">
        <v>13</v>
      </c>
      <c r="B59" s="1" t="s">
        <v>14</v>
      </c>
      <c r="C59" s="1"/>
      <c r="D59" s="3">
        <v>376.8</v>
      </c>
      <c r="E59" s="3"/>
      <c r="F59" s="4">
        <v>6958.9</v>
      </c>
      <c r="G59" s="1">
        <v>2622113.52</v>
      </c>
      <c r="H59" s="1">
        <f aca="true" t="shared" si="4" ref="H59:H73">ROUND(G59/12,2)</f>
        <v>218509.46</v>
      </c>
      <c r="I59" s="1">
        <v>-2185.09</v>
      </c>
      <c r="J59" s="1">
        <v>-2185.09</v>
      </c>
      <c r="K59" s="1">
        <v>-6555.28</v>
      </c>
      <c r="L59" s="1"/>
      <c r="M59" s="1">
        <f aca="true" t="shared" si="5" ref="M59:M74">H59+I59+J59+K59+L59</f>
        <v>207584</v>
      </c>
    </row>
    <row r="60" spans="1:13" ht="12.75">
      <c r="A60" s="1" t="s">
        <v>13</v>
      </c>
      <c r="B60" s="1" t="s">
        <v>15</v>
      </c>
      <c r="C60" s="1"/>
      <c r="D60" s="3">
        <v>609.6</v>
      </c>
      <c r="E60" s="4">
        <v>6958.9</v>
      </c>
      <c r="F60" s="4">
        <v>6641</v>
      </c>
      <c r="G60" s="1">
        <v>4048862.24</v>
      </c>
      <c r="H60" s="1">
        <f t="shared" si="4"/>
        <v>337405.19</v>
      </c>
      <c r="I60" s="1">
        <v>-3374.05</v>
      </c>
      <c r="J60" s="1">
        <v>-3374.05</v>
      </c>
      <c r="K60" s="1">
        <v>-10122.16</v>
      </c>
      <c r="L60" s="1"/>
      <c r="M60" s="1">
        <f t="shared" si="5"/>
        <v>320534.93000000005</v>
      </c>
    </row>
    <row r="61" spans="1:13" ht="12.75">
      <c r="A61" s="1" t="s">
        <v>16</v>
      </c>
      <c r="B61" s="1" t="s">
        <v>17</v>
      </c>
      <c r="C61" s="1"/>
      <c r="D61" s="3">
        <v>160</v>
      </c>
      <c r="E61" s="3"/>
      <c r="F61" s="4">
        <v>7431.41</v>
      </c>
      <c r="G61" s="1">
        <v>1189025.6</v>
      </c>
      <c r="H61" s="1">
        <f t="shared" si="4"/>
        <v>99085.47</v>
      </c>
      <c r="I61" s="1">
        <v>-990.85</v>
      </c>
      <c r="J61" s="1">
        <v>-990.85</v>
      </c>
      <c r="K61" s="1">
        <v>-2972.56</v>
      </c>
      <c r="L61" s="1"/>
      <c r="M61" s="1">
        <f t="shared" si="5"/>
        <v>94131.20999999999</v>
      </c>
    </row>
    <row r="62" spans="1:13" ht="12.75">
      <c r="A62" s="1" t="s">
        <v>16</v>
      </c>
      <c r="B62" s="1" t="s">
        <v>18</v>
      </c>
      <c r="C62" s="1"/>
      <c r="D62" s="3">
        <v>800</v>
      </c>
      <c r="E62" s="3"/>
      <c r="F62" s="4">
        <v>6641</v>
      </c>
      <c r="G62" s="1">
        <v>5312800</v>
      </c>
      <c r="H62" s="1">
        <f t="shared" si="4"/>
        <v>442733.33</v>
      </c>
      <c r="I62" s="1">
        <v>-4427.33</v>
      </c>
      <c r="J62" s="1">
        <v>-4427.33</v>
      </c>
      <c r="K62" s="1">
        <v>-13282</v>
      </c>
      <c r="L62" s="1"/>
      <c r="M62" s="1">
        <f t="shared" si="5"/>
        <v>420596.67</v>
      </c>
    </row>
    <row r="63" spans="1:13" ht="12.75">
      <c r="A63" s="1" t="s">
        <v>16</v>
      </c>
      <c r="B63" s="1" t="s">
        <v>19</v>
      </c>
      <c r="C63" s="1"/>
      <c r="D63" s="3">
        <v>179.4</v>
      </c>
      <c r="E63" s="3"/>
      <c r="F63" s="4">
        <v>7431.41</v>
      </c>
      <c r="G63" s="1">
        <v>1333194.95</v>
      </c>
      <c r="H63" s="1">
        <f t="shared" si="4"/>
        <v>111099.58</v>
      </c>
      <c r="I63" s="1">
        <v>-1111</v>
      </c>
      <c r="J63" s="1">
        <v>-1111</v>
      </c>
      <c r="K63" s="1">
        <v>-3332.99</v>
      </c>
      <c r="L63" s="1"/>
      <c r="M63" s="1">
        <f t="shared" si="5"/>
        <v>105544.59</v>
      </c>
    </row>
    <row r="64" spans="1:13" ht="12.75">
      <c r="A64" s="1" t="s">
        <v>20</v>
      </c>
      <c r="B64" s="1" t="s">
        <v>21</v>
      </c>
      <c r="C64" s="1"/>
      <c r="D64" s="3">
        <v>204.2</v>
      </c>
      <c r="E64" s="3"/>
      <c r="F64" s="4">
        <v>7591.32</v>
      </c>
      <c r="G64" s="1">
        <v>1550147.54</v>
      </c>
      <c r="H64" s="1">
        <f t="shared" si="4"/>
        <v>129178.96</v>
      </c>
      <c r="I64" s="1">
        <v>-1291.79</v>
      </c>
      <c r="J64" s="1">
        <v>-1291.79</v>
      </c>
      <c r="K64" s="1">
        <v>-3875.37</v>
      </c>
      <c r="L64" s="1"/>
      <c r="M64" s="1">
        <f t="shared" si="5"/>
        <v>122720.01000000002</v>
      </c>
    </row>
    <row r="65" spans="1:13" ht="12.75">
      <c r="A65" s="1" t="s">
        <v>22</v>
      </c>
      <c r="B65" s="1" t="s">
        <v>23</v>
      </c>
      <c r="C65" s="1"/>
      <c r="D65" s="3">
        <v>251.6</v>
      </c>
      <c r="E65" s="3"/>
      <c r="F65" s="4">
        <v>7080.92</v>
      </c>
      <c r="G65" s="1">
        <v>1781559.47</v>
      </c>
      <c r="H65" s="1">
        <f t="shared" si="4"/>
        <v>148463.29</v>
      </c>
      <c r="I65" s="1">
        <v>-1484.63</v>
      </c>
      <c r="J65" s="1">
        <v>-1484.63</v>
      </c>
      <c r="K65" s="1">
        <v>-4453.9</v>
      </c>
      <c r="L65" s="1">
        <v>-17750</v>
      </c>
      <c r="M65" s="1">
        <f t="shared" si="5"/>
        <v>123290.13</v>
      </c>
    </row>
    <row r="66" spans="1:13" ht="12.75">
      <c r="A66" s="1" t="s">
        <v>22</v>
      </c>
      <c r="B66" s="1" t="s">
        <v>24</v>
      </c>
      <c r="C66" s="1"/>
      <c r="D66" s="3">
        <v>239.9</v>
      </c>
      <c r="E66" s="3"/>
      <c r="F66" s="4">
        <v>7080.92</v>
      </c>
      <c r="G66" s="1">
        <v>1698712.71</v>
      </c>
      <c r="H66" s="1">
        <f t="shared" si="4"/>
        <v>141559.39</v>
      </c>
      <c r="I66" s="1">
        <v>-1415.59</v>
      </c>
      <c r="J66" s="1">
        <v>-1415.59</v>
      </c>
      <c r="K66" s="1">
        <v>-4246.78</v>
      </c>
      <c r="L66" s="1"/>
      <c r="M66" s="1">
        <f t="shared" si="5"/>
        <v>134481.43000000002</v>
      </c>
    </row>
    <row r="67" spans="1:13" ht="12.75">
      <c r="A67" s="1" t="s">
        <v>22</v>
      </c>
      <c r="B67" s="2" t="s">
        <v>25</v>
      </c>
      <c r="C67" s="1"/>
      <c r="D67" s="3">
        <v>125</v>
      </c>
      <c r="E67" s="3"/>
      <c r="F67" s="4">
        <v>7080.92</v>
      </c>
      <c r="G67" s="1">
        <v>885115</v>
      </c>
      <c r="H67" s="1">
        <f t="shared" si="4"/>
        <v>73759.58</v>
      </c>
      <c r="I67" s="1">
        <v>-737.6</v>
      </c>
      <c r="J67" s="1">
        <v>-737.6</v>
      </c>
      <c r="K67" s="1">
        <v>-2212.79</v>
      </c>
      <c r="L67" s="1"/>
      <c r="M67" s="1">
        <f t="shared" si="5"/>
        <v>70071.59</v>
      </c>
    </row>
    <row r="68" spans="1:13" ht="12.75">
      <c r="A68" s="1" t="s">
        <v>22</v>
      </c>
      <c r="B68" s="1" t="s">
        <v>26</v>
      </c>
      <c r="C68" s="1"/>
      <c r="D68" s="3">
        <v>375</v>
      </c>
      <c r="E68" s="3"/>
      <c r="F68" s="4">
        <v>7080.92</v>
      </c>
      <c r="G68" s="1">
        <v>2655345</v>
      </c>
      <c r="H68" s="1">
        <f t="shared" si="4"/>
        <v>221278.75</v>
      </c>
      <c r="I68" s="1">
        <v>-2212.79</v>
      </c>
      <c r="J68" s="1">
        <v>-2212.79</v>
      </c>
      <c r="K68" s="1">
        <v>-6638.36</v>
      </c>
      <c r="L68" s="1"/>
      <c r="M68" s="1">
        <f t="shared" si="5"/>
        <v>210214.81</v>
      </c>
    </row>
    <row r="69" spans="1:13" ht="12.75">
      <c r="A69" s="1" t="s">
        <v>22</v>
      </c>
      <c r="B69" s="1" t="s">
        <v>27</v>
      </c>
      <c r="C69" s="1"/>
      <c r="D69" s="3">
        <v>420</v>
      </c>
      <c r="E69" s="3"/>
      <c r="F69" s="4">
        <v>7080.92</v>
      </c>
      <c r="G69" s="1">
        <v>2973986.4</v>
      </c>
      <c r="H69" s="1">
        <f t="shared" si="4"/>
        <v>247832.2</v>
      </c>
      <c r="I69" s="1">
        <v>-2478.32</v>
      </c>
      <c r="J69" s="1">
        <v>-2478.32</v>
      </c>
      <c r="K69" s="1">
        <v>-7434.97</v>
      </c>
      <c r="L69" s="1"/>
      <c r="M69" s="1">
        <f t="shared" si="5"/>
        <v>235440.59</v>
      </c>
    </row>
    <row r="70" spans="1:13" ht="12.75">
      <c r="A70" s="1" t="s">
        <v>22</v>
      </c>
      <c r="B70" s="1" t="s">
        <v>28</v>
      </c>
      <c r="C70" s="1"/>
      <c r="D70" s="3">
        <v>324</v>
      </c>
      <c r="E70" s="3"/>
      <c r="F70" s="4">
        <v>7080.92</v>
      </c>
      <c r="G70" s="1">
        <v>2294218.08</v>
      </c>
      <c r="H70" s="1">
        <f t="shared" si="4"/>
        <v>191184.84</v>
      </c>
      <c r="I70" s="1">
        <v>-1911.85</v>
      </c>
      <c r="J70" s="1">
        <v>-1911.85</v>
      </c>
      <c r="K70" s="1">
        <v>-5735.55</v>
      </c>
      <c r="L70" s="1"/>
      <c r="M70" s="1">
        <f t="shared" si="5"/>
        <v>181625.59</v>
      </c>
    </row>
    <row r="71" spans="1:13" ht="12.75">
      <c r="A71" s="1" t="s">
        <v>29</v>
      </c>
      <c r="B71" s="14" t="s">
        <v>53</v>
      </c>
      <c r="C71" s="1"/>
      <c r="D71" s="3">
        <v>188.9</v>
      </c>
      <c r="E71" s="3"/>
      <c r="F71" s="4">
        <v>7450.93</v>
      </c>
      <c r="G71" s="1">
        <v>1407480.68</v>
      </c>
      <c r="H71" s="1">
        <f t="shared" si="4"/>
        <v>117290.06</v>
      </c>
      <c r="I71" s="1">
        <v>-1172.9</v>
      </c>
      <c r="J71" s="1">
        <v>-1172.9</v>
      </c>
      <c r="K71" s="1">
        <v>-3518.7</v>
      </c>
      <c r="L71" s="1"/>
      <c r="M71" s="1">
        <f t="shared" si="5"/>
        <v>111425.56000000001</v>
      </c>
    </row>
    <row r="72" spans="1:13" ht="12.75">
      <c r="A72" s="1" t="s">
        <v>30</v>
      </c>
      <c r="B72" s="1" t="s">
        <v>31</v>
      </c>
      <c r="C72" s="1"/>
      <c r="D72" s="3">
        <v>100</v>
      </c>
      <c r="E72" s="3"/>
      <c r="F72" s="4">
        <v>7120.38</v>
      </c>
      <c r="G72" s="1">
        <v>712038</v>
      </c>
      <c r="H72" s="1">
        <f t="shared" si="4"/>
        <v>59336.5</v>
      </c>
      <c r="I72" s="1">
        <v>-593.37</v>
      </c>
      <c r="J72" s="1">
        <v>-593.37</v>
      </c>
      <c r="K72" s="1">
        <v>-1780.1</v>
      </c>
      <c r="L72" s="1"/>
      <c r="M72" s="1">
        <f t="shared" si="5"/>
        <v>56369.659999999996</v>
      </c>
    </row>
    <row r="73" spans="1:13" ht="12.75">
      <c r="A73" s="1" t="s">
        <v>32</v>
      </c>
      <c r="B73" s="1" t="s">
        <v>33</v>
      </c>
      <c r="C73" s="1"/>
      <c r="D73" s="3">
        <v>408.5</v>
      </c>
      <c r="E73" s="3"/>
      <c r="F73" s="4">
        <v>6856.72</v>
      </c>
      <c r="G73" s="1">
        <v>2800970.12</v>
      </c>
      <c r="H73" s="1">
        <f t="shared" si="4"/>
        <v>233414.18</v>
      </c>
      <c r="I73" s="1">
        <v>-2334.14</v>
      </c>
      <c r="J73" s="1">
        <v>-2334.14</v>
      </c>
      <c r="K73" s="1">
        <v>-7002.43</v>
      </c>
      <c r="L73" s="1">
        <v>-40637.5</v>
      </c>
      <c r="M73" s="1">
        <f t="shared" si="5"/>
        <v>181105.96999999997</v>
      </c>
    </row>
    <row r="74" spans="1:13" ht="12.75">
      <c r="A74" s="1" t="s">
        <v>34</v>
      </c>
      <c r="B74" s="1" t="s">
        <v>35</v>
      </c>
      <c r="C74" s="1"/>
      <c r="D74" s="3">
        <v>377.3</v>
      </c>
      <c r="E74" s="3"/>
      <c r="F74" s="4">
        <v>6856.72</v>
      </c>
      <c r="G74" s="1">
        <v>2587040.46</v>
      </c>
      <c r="H74" s="1">
        <f>ROUND(G74/12,2)-0.01</f>
        <v>215586.69999999998</v>
      </c>
      <c r="I74" s="1">
        <v>-2155.87</v>
      </c>
      <c r="J74" s="1">
        <v>-2155.87</v>
      </c>
      <c r="K74" s="1">
        <v>-6467.6</v>
      </c>
      <c r="L74" s="1"/>
      <c r="M74" s="1">
        <f t="shared" si="5"/>
        <v>204807.36</v>
      </c>
    </row>
    <row r="75" spans="1:13" ht="12.75">
      <c r="A75" s="1"/>
      <c r="B75" s="1"/>
      <c r="C75" s="1"/>
      <c r="D75" s="1"/>
      <c r="E75" s="1"/>
      <c r="F75" s="4"/>
      <c r="G75" s="1"/>
      <c r="H75" s="1"/>
      <c r="I75" s="1"/>
      <c r="J75" s="1"/>
      <c r="K75" s="1"/>
      <c r="L75" s="1"/>
      <c r="M75" s="1"/>
    </row>
    <row r="76" spans="1:13" ht="12.75">
      <c r="A76" s="1"/>
      <c r="B76" s="1" t="s">
        <v>36</v>
      </c>
      <c r="C76" s="1"/>
      <c r="D76" s="3">
        <v>6877.4</v>
      </c>
      <c r="E76" s="3"/>
      <c r="F76" s="4"/>
      <c r="G76" s="1">
        <f aca="true" t="shared" si="6" ref="G76:L76">SUM(G58:G74)</f>
        <v>48133415.099999994</v>
      </c>
      <c r="H76" s="1">
        <f t="shared" si="6"/>
        <v>4011117.9200000004</v>
      </c>
      <c r="I76" s="1">
        <f t="shared" si="6"/>
        <v>-40111.170000000006</v>
      </c>
      <c r="J76" s="1">
        <f t="shared" si="6"/>
        <v>-40111.170000000006</v>
      </c>
      <c r="K76" s="1">
        <f t="shared" si="6"/>
        <v>-120333.54999999999</v>
      </c>
      <c r="L76" s="1">
        <f t="shared" si="6"/>
        <v>-182684.47999999998</v>
      </c>
      <c r="M76" s="1">
        <f>SUM(M58:M74)</f>
        <v>3627877.5499999993</v>
      </c>
    </row>
    <row r="79" ht="12.75">
      <c r="F79" s="10"/>
    </row>
    <row r="80" spans="1:13" ht="12.75">
      <c r="A80" s="8" t="s">
        <v>42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63.75">
      <c r="A81" s="5" t="s">
        <v>0</v>
      </c>
      <c r="B81" s="5" t="s">
        <v>1</v>
      </c>
      <c r="C81" s="5"/>
      <c r="D81" s="7" t="s">
        <v>2</v>
      </c>
      <c r="E81" s="7" t="s">
        <v>3</v>
      </c>
      <c r="F81" s="7" t="s">
        <v>4</v>
      </c>
      <c r="G81" s="7" t="s">
        <v>5</v>
      </c>
      <c r="H81" s="7" t="s">
        <v>6</v>
      </c>
      <c r="I81" s="7" t="s">
        <v>7</v>
      </c>
      <c r="J81" s="7" t="s">
        <v>39</v>
      </c>
      <c r="K81" s="7" t="s">
        <v>8</v>
      </c>
      <c r="L81" s="7" t="s">
        <v>9</v>
      </c>
      <c r="M81" s="7" t="s">
        <v>10</v>
      </c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 t="s">
        <v>11</v>
      </c>
      <c r="B83" s="1" t="s">
        <v>12</v>
      </c>
      <c r="C83" s="1"/>
      <c r="D83" s="3">
        <v>1737.2</v>
      </c>
      <c r="E83" s="3"/>
      <c r="F83" s="4">
        <v>7069.31</v>
      </c>
      <c r="G83" s="1">
        <v>12280805.33</v>
      </c>
      <c r="H83" s="1">
        <f>ROUND(G83/12,2)</f>
        <v>1023400.44</v>
      </c>
      <c r="I83" s="1">
        <v>-10234</v>
      </c>
      <c r="J83" s="1">
        <v>-10234</v>
      </c>
      <c r="K83" s="1">
        <v>-30702.01</v>
      </c>
      <c r="L83" s="1">
        <v>-124256.56</v>
      </c>
      <c r="M83" s="1">
        <f>H83+I83+J83+K83+L83</f>
        <v>847973.8699999999</v>
      </c>
    </row>
    <row r="84" spans="1:13" ht="12.75">
      <c r="A84" s="1" t="s">
        <v>13</v>
      </c>
      <c r="B84" s="1" t="s">
        <v>14</v>
      </c>
      <c r="C84" s="1"/>
      <c r="D84" s="3">
        <v>376.8</v>
      </c>
      <c r="E84" s="3"/>
      <c r="F84" s="4">
        <v>6958.9</v>
      </c>
      <c r="G84" s="1">
        <v>2622113.52</v>
      </c>
      <c r="H84" s="1">
        <f aca="true" t="shared" si="7" ref="H84:H98">ROUND(G84/12,2)</f>
        <v>218509.46</v>
      </c>
      <c r="I84" s="1">
        <v>-2185.09</v>
      </c>
      <c r="J84" s="1">
        <v>-2185.09</v>
      </c>
      <c r="K84" s="1">
        <v>-6555.28</v>
      </c>
      <c r="L84" s="1"/>
      <c r="M84" s="1">
        <f aca="true" t="shared" si="8" ref="M84:M99">H84+I84+J84+K84+L84</f>
        <v>207584</v>
      </c>
    </row>
    <row r="85" spans="1:13" ht="12.75">
      <c r="A85" s="1" t="s">
        <v>13</v>
      </c>
      <c r="B85" s="1" t="s">
        <v>15</v>
      </c>
      <c r="C85" s="1"/>
      <c r="D85" s="3">
        <v>609.6</v>
      </c>
      <c r="E85" s="4">
        <v>6958.9</v>
      </c>
      <c r="F85" s="4">
        <v>6641</v>
      </c>
      <c r="G85" s="1">
        <v>4048862.24</v>
      </c>
      <c r="H85" s="1">
        <f t="shared" si="7"/>
        <v>337405.19</v>
      </c>
      <c r="I85" s="1">
        <v>-3374.05</v>
      </c>
      <c r="J85" s="1">
        <v>-3374.05</v>
      </c>
      <c r="K85" s="1">
        <v>-10122.16</v>
      </c>
      <c r="L85" s="1"/>
      <c r="M85" s="1">
        <f t="shared" si="8"/>
        <v>320534.93000000005</v>
      </c>
    </row>
    <row r="86" spans="1:13" ht="12.75">
      <c r="A86" s="1" t="s">
        <v>16</v>
      </c>
      <c r="B86" s="1" t="s">
        <v>17</v>
      </c>
      <c r="C86" s="1"/>
      <c r="D86" s="3">
        <v>160</v>
      </c>
      <c r="E86" s="3"/>
      <c r="F86" s="4">
        <v>7431.41</v>
      </c>
      <c r="G86" s="1">
        <v>1189025.6</v>
      </c>
      <c r="H86" s="1">
        <f t="shared" si="7"/>
        <v>99085.47</v>
      </c>
      <c r="I86" s="1">
        <v>-990.85</v>
      </c>
      <c r="J86" s="1">
        <v>-990.85</v>
      </c>
      <c r="K86" s="1">
        <v>-2972.56</v>
      </c>
      <c r="L86" s="1"/>
      <c r="M86" s="1">
        <f t="shared" si="8"/>
        <v>94131.20999999999</v>
      </c>
    </row>
    <row r="87" spans="1:13" ht="12.75">
      <c r="A87" s="1" t="s">
        <v>16</v>
      </c>
      <c r="B87" s="1" t="s">
        <v>18</v>
      </c>
      <c r="C87" s="1"/>
      <c r="D87" s="3">
        <v>800</v>
      </c>
      <c r="E87" s="3"/>
      <c r="F87" s="4">
        <v>6641</v>
      </c>
      <c r="G87" s="1">
        <v>5312800</v>
      </c>
      <c r="H87" s="1">
        <f t="shared" si="7"/>
        <v>442733.33</v>
      </c>
      <c r="I87" s="1">
        <v>-4427.33</v>
      </c>
      <c r="J87" s="1">
        <v>-4427.33</v>
      </c>
      <c r="K87" s="1">
        <v>-13282</v>
      </c>
      <c r="L87" s="1"/>
      <c r="M87" s="1">
        <f t="shared" si="8"/>
        <v>420596.67</v>
      </c>
    </row>
    <row r="88" spans="1:13" ht="12.75">
      <c r="A88" s="1" t="s">
        <v>16</v>
      </c>
      <c r="B88" s="1" t="s">
        <v>19</v>
      </c>
      <c r="C88" s="1"/>
      <c r="D88" s="3">
        <v>179.4</v>
      </c>
      <c r="E88" s="3"/>
      <c r="F88" s="4">
        <v>7431.41</v>
      </c>
      <c r="G88" s="1">
        <v>1333194.95</v>
      </c>
      <c r="H88" s="1">
        <f t="shared" si="7"/>
        <v>111099.58</v>
      </c>
      <c r="I88" s="1">
        <v>-1111</v>
      </c>
      <c r="J88" s="1">
        <v>-1111</v>
      </c>
      <c r="K88" s="1">
        <v>-3332.99</v>
      </c>
      <c r="L88" s="1"/>
      <c r="M88" s="1">
        <f t="shared" si="8"/>
        <v>105544.59</v>
      </c>
    </row>
    <row r="89" spans="1:13" ht="12.75">
      <c r="A89" s="1" t="s">
        <v>20</v>
      </c>
      <c r="B89" s="1" t="s">
        <v>21</v>
      </c>
      <c r="C89" s="1"/>
      <c r="D89" s="3">
        <v>204.2</v>
      </c>
      <c r="E89" s="3"/>
      <c r="F89" s="4">
        <v>7591.32</v>
      </c>
      <c r="G89" s="1">
        <v>1550147.54</v>
      </c>
      <c r="H89" s="1">
        <f t="shared" si="7"/>
        <v>129178.96</v>
      </c>
      <c r="I89" s="1">
        <v>-1291.79</v>
      </c>
      <c r="J89" s="1">
        <v>-1291.79</v>
      </c>
      <c r="K89" s="1">
        <v>-3875.37</v>
      </c>
      <c r="L89" s="1"/>
      <c r="M89" s="1">
        <f t="shared" si="8"/>
        <v>122720.01000000002</v>
      </c>
    </row>
    <row r="90" spans="1:13" ht="12.75">
      <c r="A90" s="1" t="s">
        <v>22</v>
      </c>
      <c r="B90" s="1" t="s">
        <v>23</v>
      </c>
      <c r="C90" s="1"/>
      <c r="D90" s="3">
        <v>251.6</v>
      </c>
      <c r="E90" s="3"/>
      <c r="F90" s="4">
        <v>7080.92</v>
      </c>
      <c r="G90" s="1">
        <v>1781559.47</v>
      </c>
      <c r="H90" s="1">
        <f t="shared" si="7"/>
        <v>148463.29</v>
      </c>
      <c r="I90" s="1">
        <v>-1484.63</v>
      </c>
      <c r="J90" s="1">
        <v>-1484.63</v>
      </c>
      <c r="K90" s="1">
        <v>-4453.9</v>
      </c>
      <c r="L90" s="1">
        <v>-17750</v>
      </c>
      <c r="M90" s="1">
        <f t="shared" si="8"/>
        <v>123290.13</v>
      </c>
    </row>
    <row r="91" spans="1:13" ht="12.75">
      <c r="A91" s="1" t="s">
        <v>22</v>
      </c>
      <c r="B91" s="1" t="s">
        <v>24</v>
      </c>
      <c r="C91" s="1"/>
      <c r="D91" s="3">
        <v>239.9</v>
      </c>
      <c r="E91" s="3"/>
      <c r="F91" s="4">
        <v>7080.92</v>
      </c>
      <c r="G91" s="1">
        <v>1698712.71</v>
      </c>
      <c r="H91" s="1">
        <f t="shared" si="7"/>
        <v>141559.39</v>
      </c>
      <c r="I91" s="1">
        <v>-1415.59</v>
      </c>
      <c r="J91" s="1">
        <v>-1415.59</v>
      </c>
      <c r="K91" s="1">
        <v>-4246.78</v>
      </c>
      <c r="L91" s="1"/>
      <c r="M91" s="1">
        <f t="shared" si="8"/>
        <v>134481.43000000002</v>
      </c>
    </row>
    <row r="92" spans="1:13" ht="12.75">
      <c r="A92" s="1" t="s">
        <v>22</v>
      </c>
      <c r="B92" s="2" t="s">
        <v>25</v>
      </c>
      <c r="C92" s="1"/>
      <c r="D92" s="3">
        <v>125</v>
      </c>
      <c r="E92" s="3"/>
      <c r="F92" s="4">
        <v>7080.92</v>
      </c>
      <c r="G92" s="1">
        <v>885115</v>
      </c>
      <c r="H92" s="1">
        <f t="shared" si="7"/>
        <v>73759.58</v>
      </c>
      <c r="I92" s="1">
        <v>-737.6</v>
      </c>
      <c r="J92" s="1">
        <v>-737.6</v>
      </c>
      <c r="K92" s="1">
        <v>-2212.79</v>
      </c>
      <c r="L92" s="1"/>
      <c r="M92" s="1">
        <f t="shared" si="8"/>
        <v>70071.59</v>
      </c>
    </row>
    <row r="93" spans="1:13" ht="12.75">
      <c r="A93" s="1" t="s">
        <v>22</v>
      </c>
      <c r="B93" s="1" t="s">
        <v>26</v>
      </c>
      <c r="C93" s="1"/>
      <c r="D93" s="3">
        <v>375</v>
      </c>
      <c r="E93" s="3"/>
      <c r="F93" s="4">
        <v>7080.92</v>
      </c>
      <c r="G93" s="1">
        <v>2655345</v>
      </c>
      <c r="H93" s="1">
        <f t="shared" si="7"/>
        <v>221278.75</v>
      </c>
      <c r="I93" s="1">
        <v>-2212.79</v>
      </c>
      <c r="J93" s="1">
        <v>-2212.79</v>
      </c>
      <c r="K93" s="1">
        <v>-6638.36</v>
      </c>
      <c r="L93" s="1"/>
      <c r="M93" s="1">
        <f t="shared" si="8"/>
        <v>210214.81</v>
      </c>
    </row>
    <row r="94" spans="1:13" ht="12.75">
      <c r="A94" s="1" t="s">
        <v>22</v>
      </c>
      <c r="B94" s="1" t="s">
        <v>27</v>
      </c>
      <c r="C94" s="1"/>
      <c r="D94" s="3">
        <v>420</v>
      </c>
      <c r="E94" s="3"/>
      <c r="F94" s="4">
        <v>7080.92</v>
      </c>
      <c r="G94" s="1">
        <v>2973986.4</v>
      </c>
      <c r="H94" s="1">
        <f t="shared" si="7"/>
        <v>247832.2</v>
      </c>
      <c r="I94" s="1">
        <v>-2478.32</v>
      </c>
      <c r="J94" s="1">
        <v>-2478.32</v>
      </c>
      <c r="K94" s="1">
        <v>-7434.97</v>
      </c>
      <c r="L94" s="1"/>
      <c r="M94" s="1">
        <f t="shared" si="8"/>
        <v>235440.59</v>
      </c>
    </row>
    <row r="95" spans="1:13" ht="12.75">
      <c r="A95" s="1" t="s">
        <v>22</v>
      </c>
      <c r="B95" s="1" t="s">
        <v>28</v>
      </c>
      <c r="C95" s="1"/>
      <c r="D95" s="3">
        <v>324</v>
      </c>
      <c r="E95" s="3"/>
      <c r="F95" s="4">
        <v>7080.92</v>
      </c>
      <c r="G95" s="1">
        <v>2294218.08</v>
      </c>
      <c r="H95" s="1">
        <f t="shared" si="7"/>
        <v>191184.84</v>
      </c>
      <c r="I95" s="1">
        <v>-1911.85</v>
      </c>
      <c r="J95" s="1">
        <v>-1911.85</v>
      </c>
      <c r="K95" s="1">
        <v>-5735.55</v>
      </c>
      <c r="L95" s="1"/>
      <c r="M95" s="1">
        <f t="shared" si="8"/>
        <v>181625.59</v>
      </c>
    </row>
    <row r="96" spans="1:13" ht="12.75">
      <c r="A96" s="1" t="s">
        <v>29</v>
      </c>
      <c r="B96" s="14" t="s">
        <v>53</v>
      </c>
      <c r="C96" s="1"/>
      <c r="D96" s="3">
        <v>188.9</v>
      </c>
      <c r="E96" s="3"/>
      <c r="F96" s="4">
        <v>7450.93</v>
      </c>
      <c r="G96" s="1">
        <v>1407480.68</v>
      </c>
      <c r="H96" s="1">
        <f t="shared" si="7"/>
        <v>117290.06</v>
      </c>
      <c r="I96" s="1">
        <v>-1172.9</v>
      </c>
      <c r="J96" s="1">
        <v>-1172.9</v>
      </c>
      <c r="K96" s="1">
        <v>-3518.7</v>
      </c>
      <c r="L96" s="1"/>
      <c r="M96" s="1">
        <f t="shared" si="8"/>
        <v>111425.56000000001</v>
      </c>
    </row>
    <row r="97" spans="1:13" ht="12.75">
      <c r="A97" s="1" t="s">
        <v>30</v>
      </c>
      <c r="B97" s="1" t="s">
        <v>31</v>
      </c>
      <c r="C97" s="1"/>
      <c r="D97" s="3">
        <v>100</v>
      </c>
      <c r="E97" s="3"/>
      <c r="F97" s="4">
        <v>7120.38</v>
      </c>
      <c r="G97" s="1">
        <v>712038</v>
      </c>
      <c r="H97" s="1">
        <f t="shared" si="7"/>
        <v>59336.5</v>
      </c>
      <c r="I97" s="1">
        <v>-593.37</v>
      </c>
      <c r="J97" s="1">
        <v>-593.37</v>
      </c>
      <c r="K97" s="1">
        <v>-1780.1</v>
      </c>
      <c r="L97" s="1"/>
      <c r="M97" s="1">
        <f t="shared" si="8"/>
        <v>56369.659999999996</v>
      </c>
    </row>
    <row r="98" spans="1:13" ht="12.75">
      <c r="A98" s="1" t="s">
        <v>32</v>
      </c>
      <c r="B98" s="1" t="s">
        <v>33</v>
      </c>
      <c r="C98" s="1"/>
      <c r="D98" s="3">
        <v>408.5</v>
      </c>
      <c r="E98" s="3"/>
      <c r="F98" s="4">
        <v>6856.72</v>
      </c>
      <c r="G98" s="1">
        <v>2800970.12</v>
      </c>
      <c r="H98" s="1">
        <f t="shared" si="7"/>
        <v>233414.18</v>
      </c>
      <c r="I98" s="1">
        <v>-2334.14</v>
      </c>
      <c r="J98" s="1">
        <v>-2334.14</v>
      </c>
      <c r="K98" s="1">
        <v>-7002.43</v>
      </c>
      <c r="L98" s="1">
        <v>-40637.5</v>
      </c>
      <c r="M98" s="1">
        <f t="shared" si="8"/>
        <v>181105.96999999997</v>
      </c>
    </row>
    <row r="99" spans="1:13" ht="12.75">
      <c r="A99" s="1" t="s">
        <v>34</v>
      </c>
      <c r="B99" s="1" t="s">
        <v>35</v>
      </c>
      <c r="C99" s="1"/>
      <c r="D99" s="3">
        <v>377.3</v>
      </c>
      <c r="E99" s="3"/>
      <c r="F99" s="4">
        <v>6856.72</v>
      </c>
      <c r="G99" s="1">
        <v>2587040.46</v>
      </c>
      <c r="H99" s="1">
        <f>ROUND(G99/12,2)-0.01</f>
        <v>215586.69999999998</v>
      </c>
      <c r="I99" s="1">
        <v>-2155.87</v>
      </c>
      <c r="J99" s="1">
        <v>-2155.87</v>
      </c>
      <c r="K99" s="1">
        <v>-6467.6</v>
      </c>
      <c r="L99" s="1"/>
      <c r="M99" s="1">
        <f t="shared" si="8"/>
        <v>204807.36</v>
      </c>
    </row>
    <row r="100" spans="1:13" ht="12.75">
      <c r="A100" s="1"/>
      <c r="B100" s="1"/>
      <c r="C100" s="1"/>
      <c r="D100" s="1"/>
      <c r="E100" s="1"/>
      <c r="F100" s="4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 t="s">
        <v>36</v>
      </c>
      <c r="C101" s="1"/>
      <c r="D101" s="3">
        <v>6877.4</v>
      </c>
      <c r="E101" s="3"/>
      <c r="F101" s="4"/>
      <c r="G101" s="1">
        <f aca="true" t="shared" si="9" ref="G101:L101">SUM(G83:G99)</f>
        <v>48133415.099999994</v>
      </c>
      <c r="H101" s="1">
        <f t="shared" si="9"/>
        <v>4011117.9200000004</v>
      </c>
      <c r="I101" s="1">
        <f t="shared" si="9"/>
        <v>-40111.170000000006</v>
      </c>
      <c r="J101" s="1">
        <f t="shared" si="9"/>
        <v>-40111.170000000006</v>
      </c>
      <c r="K101" s="1">
        <f t="shared" si="9"/>
        <v>-120333.54999999999</v>
      </c>
      <c r="L101" s="1">
        <f t="shared" si="9"/>
        <v>-182644.06</v>
      </c>
      <c r="M101" s="1">
        <f>SUM(M83:M99)</f>
        <v>3627917.9699999993</v>
      </c>
    </row>
    <row r="105" spans="1:13" ht="12.75">
      <c r="A105" s="8" t="s">
        <v>43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63.75">
      <c r="A106" s="5" t="s">
        <v>0</v>
      </c>
      <c r="B106" s="5" t="s">
        <v>1</v>
      </c>
      <c r="C106" s="5"/>
      <c r="D106" s="7" t="s">
        <v>2</v>
      </c>
      <c r="E106" s="7" t="s">
        <v>3</v>
      </c>
      <c r="F106" s="7" t="s">
        <v>4</v>
      </c>
      <c r="G106" s="7" t="s">
        <v>5</v>
      </c>
      <c r="H106" s="7" t="s">
        <v>6</v>
      </c>
      <c r="I106" s="7" t="s">
        <v>7</v>
      </c>
      <c r="J106" s="7" t="s">
        <v>39</v>
      </c>
      <c r="K106" s="7" t="s">
        <v>8</v>
      </c>
      <c r="L106" s="7" t="s">
        <v>9</v>
      </c>
      <c r="M106" s="7" t="s">
        <v>10</v>
      </c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 t="s">
        <v>11</v>
      </c>
      <c r="B108" s="1" t="s">
        <v>12</v>
      </c>
      <c r="C108" s="1"/>
      <c r="D108" s="3">
        <v>1737.2</v>
      </c>
      <c r="E108" s="3"/>
      <c r="F108" s="4">
        <v>7069.31</v>
      </c>
      <c r="G108" s="1">
        <v>12280805.33</v>
      </c>
      <c r="H108" s="1">
        <f>ROUND(G108/12,2)</f>
        <v>1023400.44</v>
      </c>
      <c r="I108" s="1">
        <v>-10234</v>
      </c>
      <c r="J108" s="1">
        <v>-10234</v>
      </c>
      <c r="K108" s="1">
        <v>-30702.01</v>
      </c>
      <c r="L108" s="1">
        <v>-124256.56</v>
      </c>
      <c r="M108" s="1">
        <f>H108+I108+J108+K108+L108</f>
        <v>847973.8699999999</v>
      </c>
    </row>
    <row r="109" spans="1:13" ht="12.75">
      <c r="A109" s="1" t="s">
        <v>13</v>
      </c>
      <c r="B109" s="1" t="s">
        <v>14</v>
      </c>
      <c r="C109" s="1"/>
      <c r="D109" s="3">
        <v>376.8</v>
      </c>
      <c r="E109" s="3"/>
      <c r="F109" s="4">
        <v>6958.9</v>
      </c>
      <c r="G109" s="1">
        <v>2622113.52</v>
      </c>
      <c r="H109" s="1">
        <f aca="true" t="shared" si="10" ref="H109:H123">ROUND(G109/12,2)</f>
        <v>218509.46</v>
      </c>
      <c r="I109" s="1">
        <v>-2185.09</v>
      </c>
      <c r="J109" s="1">
        <v>-2185.09</v>
      </c>
      <c r="K109" s="1">
        <v>-6555.28</v>
      </c>
      <c r="L109" s="1"/>
      <c r="M109" s="1">
        <f aca="true" t="shared" si="11" ref="M109:M124">H109+I109+J109+K109+L109</f>
        <v>207584</v>
      </c>
    </row>
    <row r="110" spans="1:13" ht="12.75">
      <c r="A110" s="1" t="s">
        <v>13</v>
      </c>
      <c r="B110" s="1" t="s">
        <v>15</v>
      </c>
      <c r="C110" s="1"/>
      <c r="D110" s="3">
        <v>609.6</v>
      </c>
      <c r="E110" s="4">
        <v>6958.9</v>
      </c>
      <c r="F110" s="4">
        <v>6641</v>
      </c>
      <c r="G110" s="1">
        <v>4048862.24</v>
      </c>
      <c r="H110" s="1">
        <f t="shared" si="10"/>
        <v>337405.19</v>
      </c>
      <c r="I110" s="1">
        <v>-3374.05</v>
      </c>
      <c r="J110" s="1">
        <v>-3374.05</v>
      </c>
      <c r="K110" s="1">
        <v>-10122.16</v>
      </c>
      <c r="L110" s="1"/>
      <c r="M110" s="1">
        <f t="shared" si="11"/>
        <v>320534.93000000005</v>
      </c>
    </row>
    <row r="111" spans="1:13" ht="12.75">
      <c r="A111" s="1" t="s">
        <v>16</v>
      </c>
      <c r="B111" s="1" t="s">
        <v>17</v>
      </c>
      <c r="C111" s="1"/>
      <c r="D111" s="3">
        <v>160</v>
      </c>
      <c r="E111" s="3"/>
      <c r="F111" s="4">
        <v>7431.41</v>
      </c>
      <c r="G111" s="1">
        <v>1189025.6</v>
      </c>
      <c r="H111" s="1">
        <f t="shared" si="10"/>
        <v>99085.47</v>
      </c>
      <c r="I111" s="1">
        <v>-990.85</v>
      </c>
      <c r="J111" s="1">
        <v>-990.85</v>
      </c>
      <c r="K111" s="1">
        <v>-2972.56</v>
      </c>
      <c r="L111" s="1"/>
      <c r="M111" s="1">
        <f t="shared" si="11"/>
        <v>94131.20999999999</v>
      </c>
    </row>
    <row r="112" spans="1:13" ht="12.75">
      <c r="A112" s="1" t="s">
        <v>16</v>
      </c>
      <c r="B112" s="1" t="s">
        <v>18</v>
      </c>
      <c r="C112" s="1"/>
      <c r="D112" s="3">
        <v>800</v>
      </c>
      <c r="E112" s="3"/>
      <c r="F112" s="4">
        <v>6641</v>
      </c>
      <c r="G112" s="1">
        <v>5312800</v>
      </c>
      <c r="H112" s="1">
        <f t="shared" si="10"/>
        <v>442733.33</v>
      </c>
      <c r="I112" s="1">
        <v>-4427.33</v>
      </c>
      <c r="J112" s="1">
        <v>-4427.33</v>
      </c>
      <c r="K112" s="1">
        <v>-13282</v>
      </c>
      <c r="L112" s="1"/>
      <c r="M112" s="1">
        <f t="shared" si="11"/>
        <v>420596.67</v>
      </c>
    </row>
    <row r="113" spans="1:13" ht="12.75">
      <c r="A113" s="1" t="s">
        <v>16</v>
      </c>
      <c r="B113" s="1" t="s">
        <v>19</v>
      </c>
      <c r="C113" s="1"/>
      <c r="D113" s="3">
        <v>179.4</v>
      </c>
      <c r="E113" s="3"/>
      <c r="F113" s="4">
        <v>7431.41</v>
      </c>
      <c r="G113" s="1">
        <v>1333194.95</v>
      </c>
      <c r="H113" s="1">
        <f t="shared" si="10"/>
        <v>111099.58</v>
      </c>
      <c r="I113" s="1">
        <v>-1111</v>
      </c>
      <c r="J113" s="1">
        <v>-1111</v>
      </c>
      <c r="K113" s="1">
        <v>-3332.99</v>
      </c>
      <c r="L113" s="1"/>
      <c r="M113" s="1">
        <f t="shared" si="11"/>
        <v>105544.59</v>
      </c>
    </row>
    <row r="114" spans="1:13" ht="12.75">
      <c r="A114" s="1" t="s">
        <v>20</v>
      </c>
      <c r="B114" s="1" t="s">
        <v>21</v>
      </c>
      <c r="C114" s="1"/>
      <c r="D114" s="3">
        <v>204.2</v>
      </c>
      <c r="E114" s="3"/>
      <c r="F114" s="4">
        <v>7591.32</v>
      </c>
      <c r="G114" s="1">
        <v>1550147.54</v>
      </c>
      <c r="H114" s="1">
        <f t="shared" si="10"/>
        <v>129178.96</v>
      </c>
      <c r="I114" s="1">
        <v>-1291.79</v>
      </c>
      <c r="J114" s="1">
        <v>-1291.79</v>
      </c>
      <c r="K114" s="1">
        <v>-3875.37</v>
      </c>
      <c r="L114" s="1"/>
      <c r="M114" s="1">
        <f t="shared" si="11"/>
        <v>122720.01000000002</v>
      </c>
    </row>
    <row r="115" spans="1:13" ht="12.75">
      <c r="A115" s="1" t="s">
        <v>22</v>
      </c>
      <c r="B115" s="1" t="s">
        <v>23</v>
      </c>
      <c r="C115" s="1"/>
      <c r="D115" s="3">
        <v>251.6</v>
      </c>
      <c r="E115" s="3"/>
      <c r="F115" s="4">
        <v>7080.92</v>
      </c>
      <c r="G115" s="1">
        <v>1781559.47</v>
      </c>
      <c r="H115" s="1">
        <f t="shared" si="10"/>
        <v>148463.29</v>
      </c>
      <c r="I115" s="1">
        <v>-1484.63</v>
      </c>
      <c r="J115" s="1">
        <v>-1484.63</v>
      </c>
      <c r="K115" s="1">
        <v>-4453.9</v>
      </c>
      <c r="L115" s="1">
        <v>-17750</v>
      </c>
      <c r="M115" s="1">
        <f t="shared" si="11"/>
        <v>123290.13</v>
      </c>
    </row>
    <row r="116" spans="1:13" ht="12.75">
      <c r="A116" s="1" t="s">
        <v>22</v>
      </c>
      <c r="B116" s="1" t="s">
        <v>24</v>
      </c>
      <c r="C116" s="1"/>
      <c r="D116" s="3">
        <v>239.9</v>
      </c>
      <c r="E116" s="3"/>
      <c r="F116" s="4">
        <v>7080.92</v>
      </c>
      <c r="G116" s="1">
        <v>1698712.71</v>
      </c>
      <c r="H116" s="1">
        <f t="shared" si="10"/>
        <v>141559.39</v>
      </c>
      <c r="I116" s="1">
        <v>-1415.59</v>
      </c>
      <c r="J116" s="1">
        <v>-1415.59</v>
      </c>
      <c r="K116" s="1">
        <v>-4246.78</v>
      </c>
      <c r="L116" s="1"/>
      <c r="M116" s="1">
        <f t="shared" si="11"/>
        <v>134481.43000000002</v>
      </c>
    </row>
    <row r="117" spans="1:13" ht="12.75">
      <c r="A117" s="1" t="s">
        <v>22</v>
      </c>
      <c r="B117" s="2" t="s">
        <v>25</v>
      </c>
      <c r="C117" s="1"/>
      <c r="D117" s="3">
        <v>125</v>
      </c>
      <c r="E117" s="3"/>
      <c r="F117" s="4">
        <v>7080.92</v>
      </c>
      <c r="G117" s="1">
        <v>885115</v>
      </c>
      <c r="H117" s="1">
        <f t="shared" si="10"/>
        <v>73759.58</v>
      </c>
      <c r="I117" s="1">
        <v>-737.6</v>
      </c>
      <c r="J117" s="1">
        <v>-737.6</v>
      </c>
      <c r="K117" s="1">
        <v>-2212.79</v>
      </c>
      <c r="L117" s="1"/>
      <c r="M117" s="1">
        <f t="shared" si="11"/>
        <v>70071.59</v>
      </c>
    </row>
    <row r="118" spans="1:13" ht="12.75">
      <c r="A118" s="1" t="s">
        <v>22</v>
      </c>
      <c r="B118" s="1" t="s">
        <v>26</v>
      </c>
      <c r="C118" s="1"/>
      <c r="D118" s="3">
        <v>375</v>
      </c>
      <c r="E118" s="3"/>
      <c r="F118" s="4">
        <v>7080.92</v>
      </c>
      <c r="G118" s="1">
        <v>2655345</v>
      </c>
      <c r="H118" s="1">
        <f t="shared" si="10"/>
        <v>221278.75</v>
      </c>
      <c r="I118" s="1">
        <v>-2212.79</v>
      </c>
      <c r="J118" s="1">
        <v>-2212.79</v>
      </c>
      <c r="K118" s="1">
        <v>-6638.36</v>
      </c>
      <c r="L118" s="1"/>
      <c r="M118" s="1">
        <f t="shared" si="11"/>
        <v>210214.81</v>
      </c>
    </row>
    <row r="119" spans="1:13" ht="12.75">
      <c r="A119" s="1" t="s">
        <v>22</v>
      </c>
      <c r="B119" s="1" t="s">
        <v>27</v>
      </c>
      <c r="C119" s="1"/>
      <c r="D119" s="3">
        <v>420</v>
      </c>
      <c r="E119" s="3"/>
      <c r="F119" s="4">
        <v>7080.92</v>
      </c>
      <c r="G119" s="1">
        <v>2973986.4</v>
      </c>
      <c r="H119" s="1">
        <f t="shared" si="10"/>
        <v>247832.2</v>
      </c>
      <c r="I119" s="1">
        <v>-2478.32</v>
      </c>
      <c r="J119" s="1">
        <v>-2478.32</v>
      </c>
      <c r="K119" s="1">
        <v>-7434.97</v>
      </c>
      <c r="L119" s="1"/>
      <c r="M119" s="1">
        <f t="shared" si="11"/>
        <v>235440.59</v>
      </c>
    </row>
    <row r="120" spans="1:13" ht="12.75">
      <c r="A120" s="1" t="s">
        <v>22</v>
      </c>
      <c r="B120" s="1" t="s">
        <v>28</v>
      </c>
      <c r="C120" s="1"/>
      <c r="D120" s="3">
        <v>324</v>
      </c>
      <c r="E120" s="3"/>
      <c r="F120" s="4">
        <v>7080.92</v>
      </c>
      <c r="G120" s="1">
        <v>2294218.08</v>
      </c>
      <c r="H120" s="1">
        <f t="shared" si="10"/>
        <v>191184.84</v>
      </c>
      <c r="I120" s="1">
        <v>-1911.85</v>
      </c>
      <c r="J120" s="1">
        <v>-1911.85</v>
      </c>
      <c r="K120" s="1">
        <v>-5735.55</v>
      </c>
      <c r="L120" s="1"/>
      <c r="M120" s="1">
        <f t="shared" si="11"/>
        <v>181625.59</v>
      </c>
    </row>
    <row r="121" spans="1:13" ht="12.75">
      <c r="A121" s="1" t="s">
        <v>29</v>
      </c>
      <c r="B121" s="14" t="s">
        <v>53</v>
      </c>
      <c r="C121" s="1"/>
      <c r="D121" s="3">
        <v>188.9</v>
      </c>
      <c r="E121" s="3"/>
      <c r="F121" s="4">
        <v>7450.93</v>
      </c>
      <c r="G121" s="1">
        <v>1407480.68</v>
      </c>
      <c r="H121" s="1">
        <f t="shared" si="10"/>
        <v>117290.06</v>
      </c>
      <c r="I121" s="1">
        <v>-1172.9</v>
      </c>
      <c r="J121" s="1">
        <v>-1172.9</v>
      </c>
      <c r="K121" s="1">
        <v>-3518.7</v>
      </c>
      <c r="L121" s="1"/>
      <c r="M121" s="1">
        <f t="shared" si="11"/>
        <v>111425.56000000001</v>
      </c>
    </row>
    <row r="122" spans="1:13" ht="12.75">
      <c r="A122" s="1" t="s">
        <v>30</v>
      </c>
      <c r="B122" s="1" t="s">
        <v>31</v>
      </c>
      <c r="C122" s="1"/>
      <c r="D122" s="3">
        <v>100</v>
      </c>
      <c r="E122" s="3"/>
      <c r="F122" s="4">
        <v>7120.38</v>
      </c>
      <c r="G122" s="1">
        <v>712038</v>
      </c>
      <c r="H122" s="1">
        <f t="shared" si="10"/>
        <v>59336.5</v>
      </c>
      <c r="I122" s="1">
        <v>-593.37</v>
      </c>
      <c r="J122" s="1">
        <v>-593.37</v>
      </c>
      <c r="K122" s="1">
        <v>-1780.1</v>
      </c>
      <c r="L122" s="1"/>
      <c r="M122" s="1">
        <f t="shared" si="11"/>
        <v>56369.659999999996</v>
      </c>
    </row>
    <row r="123" spans="1:13" ht="12.75">
      <c r="A123" s="1" t="s">
        <v>32</v>
      </c>
      <c r="B123" s="1" t="s">
        <v>33</v>
      </c>
      <c r="C123" s="1"/>
      <c r="D123" s="3">
        <v>408.5</v>
      </c>
      <c r="E123" s="3"/>
      <c r="F123" s="4">
        <v>6856.72</v>
      </c>
      <c r="G123" s="1">
        <v>2800970.12</v>
      </c>
      <c r="H123" s="1">
        <f t="shared" si="10"/>
        <v>233414.18</v>
      </c>
      <c r="I123" s="1">
        <v>-2334.14</v>
      </c>
      <c r="J123" s="1">
        <v>-2334.14</v>
      </c>
      <c r="K123" s="1">
        <v>-7002.43</v>
      </c>
      <c r="L123" s="1">
        <v>-40637.5</v>
      </c>
      <c r="M123" s="1">
        <f t="shared" si="11"/>
        <v>181105.96999999997</v>
      </c>
    </row>
    <row r="124" spans="1:13" ht="12.75">
      <c r="A124" s="1" t="s">
        <v>34</v>
      </c>
      <c r="B124" s="1" t="s">
        <v>35</v>
      </c>
      <c r="C124" s="1"/>
      <c r="D124" s="3">
        <v>377.3</v>
      </c>
      <c r="E124" s="3"/>
      <c r="F124" s="4">
        <v>6856.72</v>
      </c>
      <c r="G124" s="1">
        <v>2587040.46</v>
      </c>
      <c r="H124" s="1">
        <f>ROUND(G124/12,2)-0.01</f>
        <v>215586.69999999998</v>
      </c>
      <c r="I124" s="1">
        <v>-2155.87</v>
      </c>
      <c r="J124" s="1">
        <v>-2155.87</v>
      </c>
      <c r="K124" s="1">
        <v>-6467.6</v>
      </c>
      <c r="L124" s="1"/>
      <c r="M124" s="1">
        <f t="shared" si="11"/>
        <v>204807.36</v>
      </c>
    </row>
    <row r="125" spans="1:13" ht="12.75">
      <c r="A125" s="1"/>
      <c r="B125" s="1"/>
      <c r="C125" s="1"/>
      <c r="D125" s="1"/>
      <c r="E125" s="1"/>
      <c r="F125" s="4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 t="s">
        <v>36</v>
      </c>
      <c r="C126" s="1"/>
      <c r="D126" s="3">
        <v>6877.4</v>
      </c>
      <c r="E126" s="3"/>
      <c r="F126" s="4"/>
      <c r="G126" s="1">
        <f aca="true" t="shared" si="12" ref="G126:L126">SUM(G108:G124)</f>
        <v>48133415.099999994</v>
      </c>
      <c r="H126" s="1">
        <f t="shared" si="12"/>
        <v>4011117.9200000004</v>
      </c>
      <c r="I126" s="1">
        <f t="shared" si="12"/>
        <v>-40111.170000000006</v>
      </c>
      <c r="J126" s="1">
        <f t="shared" si="12"/>
        <v>-40111.170000000006</v>
      </c>
      <c r="K126" s="1">
        <f t="shared" si="12"/>
        <v>-120333.54999999999</v>
      </c>
      <c r="L126" s="1">
        <f t="shared" si="12"/>
        <v>-182644.06</v>
      </c>
      <c r="M126" s="1">
        <f>SUM(M108:M124)</f>
        <v>3627917.9699999993</v>
      </c>
    </row>
    <row r="130" spans="1:13" ht="12.75">
      <c r="A130" s="28" t="s">
        <v>46</v>
      </c>
      <c r="B130" s="29"/>
      <c r="C130" s="29"/>
      <c r="D130" s="29"/>
      <c r="E130" s="29"/>
      <c r="F130" s="29"/>
      <c r="G130" s="29"/>
      <c r="H130" s="6"/>
      <c r="I130" s="6"/>
      <c r="J130" s="6"/>
      <c r="K130" s="6"/>
      <c r="L130" s="6"/>
      <c r="M130" s="6"/>
    </row>
    <row r="131" spans="1:13" ht="63.75">
      <c r="A131" s="30" t="s">
        <v>0</v>
      </c>
      <c r="B131" s="30" t="s">
        <v>1</v>
      </c>
      <c r="C131" s="30"/>
      <c r="D131" s="31" t="s">
        <v>2</v>
      </c>
      <c r="E131" s="31" t="s">
        <v>3</v>
      </c>
      <c r="F131" s="31" t="s">
        <v>4</v>
      </c>
      <c r="G131" s="31" t="s">
        <v>5</v>
      </c>
      <c r="H131" s="7" t="s">
        <v>6</v>
      </c>
      <c r="I131" s="7" t="s">
        <v>7</v>
      </c>
      <c r="J131" s="7" t="s">
        <v>39</v>
      </c>
      <c r="K131" s="7" t="s">
        <v>8</v>
      </c>
      <c r="L131" s="7" t="s">
        <v>9</v>
      </c>
      <c r="M131" s="7" t="s">
        <v>10</v>
      </c>
    </row>
    <row r="132" spans="1:7" ht="12.75">
      <c r="A132" s="11"/>
      <c r="B132" s="11"/>
      <c r="C132" s="11"/>
      <c r="D132" s="12"/>
      <c r="E132" s="12"/>
      <c r="F132" s="13"/>
      <c r="G132" s="13"/>
    </row>
    <row r="133" spans="1:11" ht="12.75">
      <c r="A133" s="14" t="s">
        <v>11</v>
      </c>
      <c r="B133" s="14" t="s">
        <v>12</v>
      </c>
      <c r="C133" s="14"/>
      <c r="D133" s="15">
        <v>1748</v>
      </c>
      <c r="E133" s="15"/>
      <c r="F133" s="16">
        <v>7093.58</v>
      </c>
      <c r="G133" s="11">
        <f>ROUND(D133*F133,2)</f>
        <v>12399577.84</v>
      </c>
      <c r="H133" s="1">
        <f>ROUND(G133/12,2)</f>
        <v>1033298.15</v>
      </c>
      <c r="I133" s="1">
        <f>ROUND(G133*-0.01,2)</f>
        <v>-123995.78</v>
      </c>
      <c r="J133" s="1">
        <f>ROUND(G133*-0.01,2)</f>
        <v>-123995.78</v>
      </c>
      <c r="K133" s="1">
        <f>ROUND(G133*-0.03,2)</f>
        <v>-371987.34</v>
      </c>
    </row>
    <row r="134" spans="1:11" ht="12.75">
      <c r="A134" s="14" t="s">
        <v>13</v>
      </c>
      <c r="B134" s="14" t="s">
        <v>14</v>
      </c>
      <c r="C134" s="14"/>
      <c r="D134" s="18">
        <v>371.7</v>
      </c>
      <c r="E134" s="18"/>
      <c r="F134" s="19">
        <v>6977.87</v>
      </c>
      <c r="G134" s="11">
        <f>ROUND(D134*F134,2)</f>
        <v>2593674.28</v>
      </c>
      <c r="H134" s="1">
        <f aca="true" t="shared" si="13" ref="H134:H149">ROUND(G134/12,2)</f>
        <v>216139.52</v>
      </c>
      <c r="I134" s="1">
        <f aca="true" t="shared" si="14" ref="I134:I149">ROUND(G134*-0.01,2)</f>
        <v>-25936.74</v>
      </c>
      <c r="J134" s="1">
        <f aca="true" t="shared" si="15" ref="J134:J149">ROUND(G134*-0.01,2)</f>
        <v>-25936.74</v>
      </c>
      <c r="K134" s="1">
        <f aca="true" t="shared" si="16" ref="K134:K149">ROUND(G134*-0.03,2)</f>
        <v>-77810.23</v>
      </c>
    </row>
    <row r="135" spans="1:11" ht="12.75">
      <c r="A135" s="14" t="s">
        <v>13</v>
      </c>
      <c r="B135" s="14" t="s">
        <v>15</v>
      </c>
      <c r="C135" s="14"/>
      <c r="D135" s="18">
        <v>438.4</v>
      </c>
      <c r="E135" s="20">
        <v>6977.87</v>
      </c>
      <c r="F135" s="19">
        <v>6641</v>
      </c>
      <c r="G135" s="17">
        <f>ROUND((437*F135)+(1.4*E135),2)</f>
        <v>2911886.02</v>
      </c>
      <c r="H135" s="1">
        <f t="shared" si="13"/>
        <v>242657.17</v>
      </c>
      <c r="I135" s="1">
        <f t="shared" si="14"/>
        <v>-29118.86</v>
      </c>
      <c r="J135" s="1">
        <f t="shared" si="15"/>
        <v>-29118.86</v>
      </c>
      <c r="K135" s="1">
        <f t="shared" si="16"/>
        <v>-87356.58</v>
      </c>
    </row>
    <row r="136" spans="1:11" ht="12.75">
      <c r="A136" s="14" t="s">
        <v>16</v>
      </c>
      <c r="B136" s="14" t="s">
        <v>17</v>
      </c>
      <c r="C136" s="14"/>
      <c r="D136" s="18">
        <v>101</v>
      </c>
      <c r="E136" s="18"/>
      <c r="F136" s="19">
        <v>7547.57</v>
      </c>
      <c r="G136" s="11">
        <f aca="true" t="shared" si="17" ref="G136:G145">ROUND(D136*F136,2)</f>
        <v>762304.57</v>
      </c>
      <c r="H136" s="1">
        <f t="shared" si="13"/>
        <v>63525.38</v>
      </c>
      <c r="I136" s="1">
        <f t="shared" si="14"/>
        <v>-7623.05</v>
      </c>
      <c r="J136" s="1">
        <f t="shared" si="15"/>
        <v>-7623.05</v>
      </c>
      <c r="K136" s="1">
        <f t="shared" si="16"/>
        <v>-22869.14</v>
      </c>
    </row>
    <row r="137" spans="1:11" ht="12.75">
      <c r="A137" s="14" t="s">
        <v>16</v>
      </c>
      <c r="B137" s="14" t="s">
        <v>18</v>
      </c>
      <c r="C137" s="14"/>
      <c r="D137" s="18">
        <v>601</v>
      </c>
      <c r="E137" s="18"/>
      <c r="F137" s="19">
        <v>6641</v>
      </c>
      <c r="G137" s="11">
        <f t="shared" si="17"/>
        <v>3991241</v>
      </c>
      <c r="H137" s="1">
        <f t="shared" si="13"/>
        <v>332603.42</v>
      </c>
      <c r="I137" s="1">
        <f t="shared" si="14"/>
        <v>-39912.41</v>
      </c>
      <c r="J137" s="1">
        <f t="shared" si="15"/>
        <v>-39912.41</v>
      </c>
      <c r="K137" s="1">
        <f t="shared" si="16"/>
        <v>-119737.23</v>
      </c>
    </row>
    <row r="138" spans="1:11" ht="12.75">
      <c r="A138" s="14" t="s">
        <v>16</v>
      </c>
      <c r="B138" s="14" t="s">
        <v>19</v>
      </c>
      <c r="C138" s="14"/>
      <c r="D138" s="18">
        <v>172.8</v>
      </c>
      <c r="E138" s="18"/>
      <c r="F138" s="19">
        <v>7547.57</v>
      </c>
      <c r="G138" s="11">
        <f t="shared" si="17"/>
        <v>1304220.1</v>
      </c>
      <c r="H138" s="1">
        <f t="shared" si="13"/>
        <v>108685.01</v>
      </c>
      <c r="I138" s="1">
        <f t="shared" si="14"/>
        <v>-13042.2</v>
      </c>
      <c r="J138" s="1">
        <f t="shared" si="15"/>
        <v>-13042.2</v>
      </c>
      <c r="K138" s="1">
        <f t="shared" si="16"/>
        <v>-39126.6</v>
      </c>
    </row>
    <row r="139" spans="1:11" ht="12.75">
      <c r="A139" s="14" t="s">
        <v>20</v>
      </c>
      <c r="B139" s="14" t="s">
        <v>21</v>
      </c>
      <c r="C139" s="14"/>
      <c r="D139" s="18">
        <v>188.3</v>
      </c>
      <c r="E139" s="18"/>
      <c r="F139" s="19">
        <v>7547.36</v>
      </c>
      <c r="G139" s="11">
        <f t="shared" si="17"/>
        <v>1421167.89</v>
      </c>
      <c r="H139" s="1">
        <f t="shared" si="13"/>
        <v>118430.66</v>
      </c>
      <c r="I139" s="1">
        <f t="shared" si="14"/>
        <v>-14211.68</v>
      </c>
      <c r="J139" s="1">
        <f t="shared" si="15"/>
        <v>-14211.68</v>
      </c>
      <c r="K139" s="1">
        <f t="shared" si="16"/>
        <v>-42635.04</v>
      </c>
    </row>
    <row r="140" spans="1:11" ht="12.75">
      <c r="A140" s="14" t="s">
        <v>22</v>
      </c>
      <c r="B140" s="21" t="s">
        <v>44</v>
      </c>
      <c r="C140" s="14"/>
      <c r="D140" s="22">
        <v>274.2</v>
      </c>
      <c r="E140" s="22"/>
      <c r="F140" s="23">
        <v>7092.25</v>
      </c>
      <c r="G140" s="11">
        <f t="shared" si="17"/>
        <v>1944694.95</v>
      </c>
      <c r="H140" s="1">
        <f t="shared" si="13"/>
        <v>162057.91</v>
      </c>
      <c r="I140" s="1">
        <f t="shared" si="14"/>
        <v>-19446.95</v>
      </c>
      <c r="J140" s="1">
        <f t="shared" si="15"/>
        <v>-19446.95</v>
      </c>
      <c r="K140" s="1">
        <f t="shared" si="16"/>
        <v>-58340.85</v>
      </c>
    </row>
    <row r="141" spans="1:11" ht="12.75">
      <c r="A141" s="14" t="s">
        <v>22</v>
      </c>
      <c r="B141" s="14" t="s">
        <v>24</v>
      </c>
      <c r="C141" s="14"/>
      <c r="D141" s="22">
        <v>215.3</v>
      </c>
      <c r="E141" s="22"/>
      <c r="F141" s="23">
        <v>7092.25</v>
      </c>
      <c r="G141" s="11">
        <f t="shared" si="17"/>
        <v>1526961.43</v>
      </c>
      <c r="H141" s="1">
        <f t="shared" si="13"/>
        <v>127246.79</v>
      </c>
      <c r="I141" s="1">
        <f t="shared" si="14"/>
        <v>-15269.61</v>
      </c>
      <c r="J141" s="1">
        <f t="shared" si="15"/>
        <v>-15269.61</v>
      </c>
      <c r="K141" s="1">
        <f t="shared" si="16"/>
        <v>-45808.84</v>
      </c>
    </row>
    <row r="142" spans="1:11" ht="12.75">
      <c r="A142" s="14" t="s">
        <v>22</v>
      </c>
      <c r="B142" s="24" t="s">
        <v>25</v>
      </c>
      <c r="C142" s="21"/>
      <c r="D142" s="25">
        <v>77</v>
      </c>
      <c r="E142" s="25"/>
      <c r="F142" s="23">
        <v>7092.25</v>
      </c>
      <c r="G142" s="11">
        <f t="shared" si="17"/>
        <v>546103.25</v>
      </c>
      <c r="H142" s="1">
        <f t="shared" si="13"/>
        <v>45508.6</v>
      </c>
      <c r="I142" s="1">
        <f t="shared" si="14"/>
        <v>-5461.03</v>
      </c>
      <c r="J142" s="1">
        <f t="shared" si="15"/>
        <v>-5461.03</v>
      </c>
      <c r="K142" s="1">
        <f t="shared" si="16"/>
        <v>-16383.1</v>
      </c>
    </row>
    <row r="143" spans="1:11" ht="12.75">
      <c r="A143" s="14" t="s">
        <v>22</v>
      </c>
      <c r="B143" s="14" t="s">
        <v>26</v>
      </c>
      <c r="C143" s="14"/>
      <c r="D143" s="22">
        <v>343.1</v>
      </c>
      <c r="E143" s="22"/>
      <c r="F143" s="23">
        <v>7092.25</v>
      </c>
      <c r="G143" s="11">
        <f t="shared" si="17"/>
        <v>2433350.98</v>
      </c>
      <c r="H143" s="1">
        <f t="shared" si="13"/>
        <v>202779.25</v>
      </c>
      <c r="I143" s="1">
        <f t="shared" si="14"/>
        <v>-24333.51</v>
      </c>
      <c r="J143" s="1">
        <f t="shared" si="15"/>
        <v>-24333.51</v>
      </c>
      <c r="K143" s="1">
        <f t="shared" si="16"/>
        <v>-73000.53</v>
      </c>
    </row>
    <row r="144" spans="1:11" ht="12.75">
      <c r="A144" s="14" t="s">
        <v>22</v>
      </c>
      <c r="B144" s="14" t="s">
        <v>27</v>
      </c>
      <c r="C144" s="14"/>
      <c r="D144" s="22">
        <v>465</v>
      </c>
      <c r="E144" s="22"/>
      <c r="F144" s="23">
        <v>7092.25</v>
      </c>
      <c r="G144" s="11">
        <f t="shared" si="17"/>
        <v>3297896.25</v>
      </c>
      <c r="H144" s="1">
        <f t="shared" si="13"/>
        <v>274824.69</v>
      </c>
      <c r="I144" s="1">
        <f t="shared" si="14"/>
        <v>-32978.96</v>
      </c>
      <c r="J144" s="1">
        <f t="shared" si="15"/>
        <v>-32978.96</v>
      </c>
      <c r="K144" s="1">
        <f t="shared" si="16"/>
        <v>-98936.89</v>
      </c>
    </row>
    <row r="145" spans="1:11" ht="12.75">
      <c r="A145" s="14" t="s">
        <v>22</v>
      </c>
      <c r="B145" s="14" t="s">
        <v>28</v>
      </c>
      <c r="C145" s="14"/>
      <c r="D145" s="22">
        <v>282</v>
      </c>
      <c r="E145" s="22"/>
      <c r="F145" s="23">
        <v>7092.25</v>
      </c>
      <c r="G145" s="11">
        <f t="shared" si="17"/>
        <v>2000014.5</v>
      </c>
      <c r="H145" s="1">
        <f t="shared" si="13"/>
        <v>166667.88</v>
      </c>
      <c r="I145" s="1">
        <f t="shared" si="14"/>
        <v>-20000.15</v>
      </c>
      <c r="J145" s="1">
        <f t="shared" si="15"/>
        <v>-20000.15</v>
      </c>
      <c r="K145" s="1">
        <f t="shared" si="16"/>
        <v>-60000.44</v>
      </c>
    </row>
    <row r="146" spans="1:11" ht="12.75">
      <c r="A146" s="14" t="s">
        <v>29</v>
      </c>
      <c r="B146" s="14" t="s">
        <v>53</v>
      </c>
      <c r="C146" s="14"/>
      <c r="D146" s="22">
        <v>180.8</v>
      </c>
      <c r="E146" s="22"/>
      <c r="F146" s="23">
        <v>7515.29</v>
      </c>
      <c r="G146" s="11">
        <f>ROUND(D146*F146,2)</f>
        <v>1358764.43</v>
      </c>
      <c r="H146" s="1">
        <f t="shared" si="13"/>
        <v>113230.37</v>
      </c>
      <c r="I146" s="1">
        <f t="shared" si="14"/>
        <v>-13587.64</v>
      </c>
      <c r="J146" s="1">
        <f t="shared" si="15"/>
        <v>-13587.64</v>
      </c>
      <c r="K146" s="1">
        <f t="shared" si="16"/>
        <v>-40762.93</v>
      </c>
    </row>
    <row r="147" spans="1:11" ht="12.75">
      <c r="A147" s="14" t="s">
        <v>30</v>
      </c>
      <c r="B147" s="14" t="s">
        <v>31</v>
      </c>
      <c r="C147" s="14"/>
      <c r="D147" s="22">
        <v>73</v>
      </c>
      <c r="E147" s="22"/>
      <c r="F147" s="23">
        <v>7116.75</v>
      </c>
      <c r="G147" s="11">
        <f>ROUND(D147*F147,2)</f>
        <v>519522.75</v>
      </c>
      <c r="H147" s="1">
        <f t="shared" si="13"/>
        <v>43293.56</v>
      </c>
      <c r="I147" s="1">
        <f t="shared" si="14"/>
        <v>-5195.23</v>
      </c>
      <c r="J147" s="1">
        <f t="shared" si="15"/>
        <v>-5195.23</v>
      </c>
      <c r="K147" s="1">
        <f t="shared" si="16"/>
        <v>-15585.68</v>
      </c>
    </row>
    <row r="148" spans="1:11" ht="12.75">
      <c r="A148" s="14" t="s">
        <v>32</v>
      </c>
      <c r="B148" s="14" t="s">
        <v>45</v>
      </c>
      <c r="C148" s="14"/>
      <c r="D148" s="22">
        <v>344.2</v>
      </c>
      <c r="E148" s="22"/>
      <c r="F148" s="23">
        <v>6872.51</v>
      </c>
      <c r="G148" s="11">
        <f>ROUND(D148*F148,2)</f>
        <v>2365517.94</v>
      </c>
      <c r="H148" s="1">
        <f t="shared" si="13"/>
        <v>197126.5</v>
      </c>
      <c r="I148" s="1">
        <f t="shared" si="14"/>
        <v>-23655.18</v>
      </c>
      <c r="J148" s="1">
        <f t="shared" si="15"/>
        <v>-23655.18</v>
      </c>
      <c r="K148" s="1">
        <f t="shared" si="16"/>
        <v>-70965.54</v>
      </c>
    </row>
    <row r="149" spans="1:11" ht="12.75">
      <c r="A149" s="14" t="s">
        <v>34</v>
      </c>
      <c r="B149" s="14" t="s">
        <v>35</v>
      </c>
      <c r="C149" s="11"/>
      <c r="D149" s="26">
        <v>368.9</v>
      </c>
      <c r="E149" s="11"/>
      <c r="F149" s="27">
        <v>6872.51</v>
      </c>
      <c r="G149" s="11">
        <f>ROUND(D149*F149,2)</f>
        <v>2535268.94</v>
      </c>
      <c r="H149" s="1">
        <f t="shared" si="13"/>
        <v>211272.41</v>
      </c>
      <c r="I149" s="1">
        <f t="shared" si="14"/>
        <v>-25352.69</v>
      </c>
      <c r="J149" s="1">
        <f t="shared" si="15"/>
        <v>-25352.69</v>
      </c>
      <c r="K149" s="1">
        <f t="shared" si="16"/>
        <v>-76058.07</v>
      </c>
    </row>
    <row r="150" spans="1:7" ht="12.75">
      <c r="A150" s="11"/>
      <c r="B150" s="11"/>
      <c r="C150" s="11"/>
      <c r="D150" s="26"/>
      <c r="E150" s="26"/>
      <c r="F150" s="27"/>
      <c r="G150" s="13"/>
    </row>
    <row r="151" spans="1:7" ht="12.75">
      <c r="A151" s="11"/>
      <c r="B151" s="11"/>
      <c r="C151" s="11"/>
      <c r="D151" s="11"/>
      <c r="E151" s="11"/>
      <c r="F151" s="11"/>
      <c r="G151" s="11">
        <f>SUM(G133:G150)</f>
        <v>43912167.12</v>
      </c>
    </row>
    <row r="156" spans="1:13" s="11" customFormat="1" ht="12.75">
      <c r="A156" s="28" t="s">
        <v>47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1:13" s="11" customFormat="1" ht="63.75">
      <c r="A157" s="30" t="s">
        <v>0</v>
      </c>
      <c r="B157" s="30" t="s">
        <v>1</v>
      </c>
      <c r="C157" s="30"/>
      <c r="D157" s="31" t="s">
        <v>51</v>
      </c>
      <c r="E157" s="31" t="s">
        <v>3</v>
      </c>
      <c r="F157" s="31" t="s">
        <v>4</v>
      </c>
      <c r="G157" s="31" t="s">
        <v>5</v>
      </c>
      <c r="H157" s="31" t="s">
        <v>6</v>
      </c>
      <c r="I157" s="31" t="s">
        <v>7</v>
      </c>
      <c r="J157" s="7" t="s">
        <v>39</v>
      </c>
      <c r="K157" s="31" t="s">
        <v>8</v>
      </c>
      <c r="L157" s="7" t="s">
        <v>9</v>
      </c>
      <c r="M157" s="7" t="s">
        <v>10</v>
      </c>
    </row>
    <row r="158" spans="4:10" s="11" customFormat="1" ht="12.75">
      <c r="D158" s="12"/>
      <c r="E158" s="12"/>
      <c r="F158" s="13"/>
      <c r="G158" s="13"/>
      <c r="H158" s="13"/>
      <c r="I158" s="13"/>
      <c r="J158" s="13"/>
    </row>
    <row r="159" spans="1:13" s="14" customFormat="1" ht="12.75">
      <c r="A159" s="14" t="s">
        <v>11</v>
      </c>
      <c r="B159" s="14" t="s">
        <v>12</v>
      </c>
      <c r="D159" s="15">
        <v>1748</v>
      </c>
      <c r="E159" s="15"/>
      <c r="F159" s="16">
        <v>7093.58</v>
      </c>
      <c r="G159" s="11">
        <f aca="true" t="shared" si="18" ref="G159:G171">ROUND(D159*F159,2)</f>
        <v>12399577.84</v>
      </c>
      <c r="H159" s="17">
        <f>ROUND((G159/2)-(H108*5),2)</f>
        <v>1082786.72</v>
      </c>
      <c r="I159" s="17">
        <f aca="true" t="shared" si="19" ref="I159:K175">(I133/2)-I108*5</f>
        <v>-10827.89</v>
      </c>
      <c r="J159" s="17">
        <f t="shared" si="19"/>
        <v>-10827.89</v>
      </c>
      <c r="K159" s="17">
        <f t="shared" si="19"/>
        <v>-32483.620000000024</v>
      </c>
      <c r="L159" s="1">
        <v>-124256.56</v>
      </c>
      <c r="M159" s="14">
        <f>H159+I159+J159+K159+L159</f>
        <v>904390.7600000002</v>
      </c>
    </row>
    <row r="160" spans="1:13" s="14" customFormat="1" ht="12.75">
      <c r="A160" s="14" t="s">
        <v>13</v>
      </c>
      <c r="B160" s="14" t="s">
        <v>14</v>
      </c>
      <c r="D160" s="18">
        <v>371.7</v>
      </c>
      <c r="E160" s="18"/>
      <c r="F160" s="19">
        <v>6977.87</v>
      </c>
      <c r="G160" s="11">
        <f t="shared" si="18"/>
        <v>2593674.28</v>
      </c>
      <c r="H160" s="17">
        <f aca="true" t="shared" si="20" ref="H160:H175">ROUND((G160/2)-(H109*5),2)</f>
        <v>204289.84</v>
      </c>
      <c r="I160" s="17">
        <f t="shared" si="19"/>
        <v>-2042.92</v>
      </c>
      <c r="J160" s="17">
        <f t="shared" si="19"/>
        <v>-2042.92</v>
      </c>
      <c r="K160" s="17">
        <f t="shared" si="19"/>
        <v>-6128.7149999999965</v>
      </c>
      <c r="L160" s="1"/>
      <c r="M160" s="14">
        <f aca="true" t="shared" si="21" ref="M160:M175">H160+I160+J160+K160+L160</f>
        <v>194075.28499999997</v>
      </c>
    </row>
    <row r="161" spans="1:13" s="14" customFormat="1" ht="12.75">
      <c r="A161" s="14" t="s">
        <v>13</v>
      </c>
      <c r="B161" s="14" t="s">
        <v>15</v>
      </c>
      <c r="D161" s="18">
        <v>438.4</v>
      </c>
      <c r="E161" s="20">
        <v>6977.87</v>
      </c>
      <c r="F161" s="19">
        <v>6641</v>
      </c>
      <c r="G161" s="17">
        <f>ROUND((437*F161)+(1.4*E161),2)</f>
        <v>2911886.02</v>
      </c>
      <c r="H161" s="17">
        <f t="shared" si="20"/>
        <v>-231082.94</v>
      </c>
      <c r="I161" s="17">
        <f t="shared" si="19"/>
        <v>2310.8199999999997</v>
      </c>
      <c r="J161" s="17">
        <f t="shared" si="19"/>
        <v>2310.8199999999997</v>
      </c>
      <c r="K161" s="17">
        <f t="shared" si="19"/>
        <v>6932.510000000002</v>
      </c>
      <c r="L161" s="1"/>
      <c r="M161" s="14">
        <f t="shared" si="21"/>
        <v>-219528.78999999998</v>
      </c>
    </row>
    <row r="162" spans="1:13" s="14" customFormat="1" ht="12.75">
      <c r="A162" s="14" t="s">
        <v>16</v>
      </c>
      <c r="B162" s="14" t="s">
        <v>17</v>
      </c>
      <c r="D162" s="18">
        <v>101</v>
      </c>
      <c r="E162" s="18"/>
      <c r="F162" s="19">
        <v>7547.57</v>
      </c>
      <c r="G162" s="11">
        <f t="shared" si="18"/>
        <v>762304.57</v>
      </c>
      <c r="H162" s="17">
        <f t="shared" si="20"/>
        <v>-114275.07</v>
      </c>
      <c r="I162" s="17">
        <f t="shared" si="19"/>
        <v>1142.725</v>
      </c>
      <c r="J162" s="17">
        <f t="shared" si="19"/>
        <v>1142.725</v>
      </c>
      <c r="K162" s="17">
        <f t="shared" si="19"/>
        <v>3428.2299999999996</v>
      </c>
      <c r="L162" s="1"/>
      <c r="M162" s="14">
        <f t="shared" si="21"/>
        <v>-108561.39</v>
      </c>
    </row>
    <row r="163" spans="1:13" s="14" customFormat="1" ht="12.75">
      <c r="A163" s="14" t="s">
        <v>16</v>
      </c>
      <c r="B163" s="14" t="s">
        <v>18</v>
      </c>
      <c r="D163" s="18">
        <v>601</v>
      </c>
      <c r="E163" s="18"/>
      <c r="F163" s="19">
        <v>6641</v>
      </c>
      <c r="G163" s="11">
        <f t="shared" si="18"/>
        <v>3991241</v>
      </c>
      <c r="H163" s="17">
        <f t="shared" si="20"/>
        <v>-218046.15</v>
      </c>
      <c r="I163" s="17">
        <f t="shared" si="19"/>
        <v>2180.4449999999997</v>
      </c>
      <c r="J163" s="17">
        <f t="shared" si="19"/>
        <v>2180.4449999999997</v>
      </c>
      <c r="K163" s="17">
        <f t="shared" si="19"/>
        <v>6541.385000000002</v>
      </c>
      <c r="L163" s="1"/>
      <c r="M163" s="14">
        <f t="shared" si="21"/>
        <v>-207143.87499999997</v>
      </c>
    </row>
    <row r="164" spans="1:13" s="14" customFormat="1" ht="12.75">
      <c r="A164" s="14" t="s">
        <v>16</v>
      </c>
      <c r="B164" s="14" t="s">
        <v>19</v>
      </c>
      <c r="D164" s="18">
        <v>172.8</v>
      </c>
      <c r="E164" s="18"/>
      <c r="F164" s="19">
        <v>7547.57</v>
      </c>
      <c r="G164" s="11">
        <f t="shared" si="18"/>
        <v>1304220.1</v>
      </c>
      <c r="H164" s="17">
        <f t="shared" si="20"/>
        <v>96612.15</v>
      </c>
      <c r="I164" s="17">
        <f t="shared" si="19"/>
        <v>-966.1000000000004</v>
      </c>
      <c r="J164" s="17">
        <f t="shared" si="19"/>
        <v>-966.1000000000004</v>
      </c>
      <c r="K164" s="17">
        <f t="shared" si="19"/>
        <v>-2898.350000000002</v>
      </c>
      <c r="L164" s="1"/>
      <c r="M164" s="14">
        <f t="shared" si="21"/>
        <v>91781.59999999998</v>
      </c>
    </row>
    <row r="165" spans="1:13" s="14" customFormat="1" ht="12.75">
      <c r="A165" s="14" t="s">
        <v>20</v>
      </c>
      <c r="B165" s="14" t="s">
        <v>21</v>
      </c>
      <c r="D165" s="18">
        <v>188.3</v>
      </c>
      <c r="E165" s="18"/>
      <c r="F165" s="19">
        <v>7547.36</v>
      </c>
      <c r="G165" s="11">
        <f t="shared" si="18"/>
        <v>1421167.89</v>
      </c>
      <c r="H165" s="17">
        <f t="shared" si="20"/>
        <v>64689.14</v>
      </c>
      <c r="I165" s="17">
        <f t="shared" si="19"/>
        <v>-646.8900000000003</v>
      </c>
      <c r="J165" s="17">
        <f t="shared" si="19"/>
        <v>-646.8900000000003</v>
      </c>
      <c r="K165" s="17">
        <f t="shared" si="19"/>
        <v>-1940.670000000002</v>
      </c>
      <c r="L165" s="1"/>
      <c r="M165" s="14">
        <f t="shared" si="21"/>
        <v>61454.69</v>
      </c>
    </row>
    <row r="166" spans="1:13" s="14" customFormat="1" ht="12.75">
      <c r="A166" s="14" t="s">
        <v>22</v>
      </c>
      <c r="B166" s="21" t="s">
        <v>44</v>
      </c>
      <c r="D166" s="22">
        <v>274.2</v>
      </c>
      <c r="E166" s="22"/>
      <c r="F166" s="23">
        <v>7092.25</v>
      </c>
      <c r="G166" s="11">
        <f t="shared" si="18"/>
        <v>1944694.95</v>
      </c>
      <c r="H166" s="17">
        <f t="shared" si="20"/>
        <v>230031.03</v>
      </c>
      <c r="I166" s="17">
        <f t="shared" si="19"/>
        <v>-2300.325</v>
      </c>
      <c r="J166" s="17">
        <f t="shared" si="19"/>
        <v>-2300.325</v>
      </c>
      <c r="K166" s="17">
        <f t="shared" si="19"/>
        <v>-6900.924999999999</v>
      </c>
      <c r="L166" s="1">
        <v>-17750</v>
      </c>
      <c r="M166" s="14">
        <f t="shared" si="21"/>
        <v>200779.455</v>
      </c>
    </row>
    <row r="167" spans="1:13" s="14" customFormat="1" ht="12.75">
      <c r="A167" s="14" t="s">
        <v>22</v>
      </c>
      <c r="B167" s="14" t="s">
        <v>24</v>
      </c>
      <c r="D167" s="22">
        <v>215.3</v>
      </c>
      <c r="E167" s="22"/>
      <c r="F167" s="23">
        <v>7092.25</v>
      </c>
      <c r="G167" s="11">
        <f t="shared" si="18"/>
        <v>1526961.43</v>
      </c>
      <c r="H167" s="17">
        <f t="shared" si="20"/>
        <v>55683.76</v>
      </c>
      <c r="I167" s="17">
        <f t="shared" si="19"/>
        <v>-556.8550000000005</v>
      </c>
      <c r="J167" s="17">
        <f t="shared" si="19"/>
        <v>-556.8550000000005</v>
      </c>
      <c r="K167" s="17">
        <f t="shared" si="19"/>
        <v>-1670.5200000000004</v>
      </c>
      <c r="L167" s="1"/>
      <c r="M167" s="14">
        <f t="shared" si="21"/>
        <v>52899.53</v>
      </c>
    </row>
    <row r="168" spans="1:13" s="14" customFormat="1" ht="12.75">
      <c r="A168" s="14" t="s">
        <v>22</v>
      </c>
      <c r="B168" s="24" t="s">
        <v>25</v>
      </c>
      <c r="C168" s="21"/>
      <c r="D168" s="25">
        <v>77</v>
      </c>
      <c r="E168" s="25"/>
      <c r="F168" s="23">
        <v>7092.25</v>
      </c>
      <c r="G168" s="11">
        <f t="shared" si="18"/>
        <v>546103.25</v>
      </c>
      <c r="H168" s="17">
        <f t="shared" si="20"/>
        <v>-95746.28</v>
      </c>
      <c r="I168" s="17">
        <f t="shared" si="19"/>
        <v>957.4850000000001</v>
      </c>
      <c r="J168" s="17">
        <f t="shared" si="19"/>
        <v>957.4850000000001</v>
      </c>
      <c r="K168" s="17">
        <f t="shared" si="19"/>
        <v>2872.4000000000005</v>
      </c>
      <c r="L168" s="1"/>
      <c r="M168" s="14">
        <f t="shared" si="21"/>
        <v>-90958.91</v>
      </c>
    </row>
    <row r="169" spans="1:13" s="14" customFormat="1" ht="12.75">
      <c r="A169" s="14" t="s">
        <v>22</v>
      </c>
      <c r="B169" s="14" t="s">
        <v>26</v>
      </c>
      <c r="D169" s="22">
        <v>343.1</v>
      </c>
      <c r="E169" s="22"/>
      <c r="F169" s="23">
        <v>7092.25</v>
      </c>
      <c r="G169" s="11">
        <f t="shared" si="18"/>
        <v>2433350.98</v>
      </c>
      <c r="H169" s="17">
        <f t="shared" si="20"/>
        <v>110281.74</v>
      </c>
      <c r="I169" s="17">
        <f t="shared" si="19"/>
        <v>-1102.8049999999985</v>
      </c>
      <c r="J169" s="17">
        <f t="shared" si="19"/>
        <v>-1102.8049999999985</v>
      </c>
      <c r="K169" s="17">
        <f t="shared" si="19"/>
        <v>-3308.465000000004</v>
      </c>
      <c r="L169" s="1"/>
      <c r="M169" s="14">
        <f t="shared" si="21"/>
        <v>104767.66500000001</v>
      </c>
    </row>
    <row r="170" spans="1:13" s="14" customFormat="1" ht="12.75">
      <c r="A170" s="14" t="s">
        <v>22</v>
      </c>
      <c r="B170" s="14" t="s">
        <v>27</v>
      </c>
      <c r="D170" s="22">
        <v>465</v>
      </c>
      <c r="E170" s="22"/>
      <c r="F170" s="23">
        <v>7092.25</v>
      </c>
      <c r="G170" s="11">
        <f t="shared" si="18"/>
        <v>3297896.25</v>
      </c>
      <c r="H170" s="17">
        <f t="shared" si="20"/>
        <v>409787.13</v>
      </c>
      <c r="I170" s="17">
        <f t="shared" si="19"/>
        <v>-4097.879999999999</v>
      </c>
      <c r="J170" s="17">
        <f t="shared" si="19"/>
        <v>-4097.879999999999</v>
      </c>
      <c r="K170" s="17">
        <f t="shared" si="19"/>
        <v>-12293.595000000001</v>
      </c>
      <c r="L170" s="1"/>
      <c r="M170" s="14">
        <f t="shared" si="21"/>
        <v>389297.775</v>
      </c>
    </row>
    <row r="171" spans="1:13" s="14" customFormat="1" ht="12.75">
      <c r="A171" s="14" t="s">
        <v>22</v>
      </c>
      <c r="B171" s="14" t="s">
        <v>28</v>
      </c>
      <c r="D171" s="22">
        <v>282</v>
      </c>
      <c r="E171" s="22"/>
      <c r="F171" s="23">
        <v>7092.25</v>
      </c>
      <c r="G171" s="11">
        <f t="shared" si="18"/>
        <v>2000014.5</v>
      </c>
      <c r="H171" s="17">
        <f t="shared" si="20"/>
        <v>44083.05</v>
      </c>
      <c r="I171" s="17">
        <f t="shared" si="19"/>
        <v>-440.8250000000007</v>
      </c>
      <c r="J171" s="17">
        <f t="shared" si="19"/>
        <v>-440.8250000000007</v>
      </c>
      <c r="K171" s="17">
        <f t="shared" si="19"/>
        <v>-1322.4700000000012</v>
      </c>
      <c r="L171" s="1"/>
      <c r="M171" s="14">
        <f t="shared" si="21"/>
        <v>41878.93000000001</v>
      </c>
    </row>
    <row r="172" spans="1:13" s="14" customFormat="1" ht="12.75">
      <c r="A172" s="14" t="s">
        <v>29</v>
      </c>
      <c r="B172" s="14" t="s">
        <v>53</v>
      </c>
      <c r="D172" s="22">
        <v>180.8</v>
      </c>
      <c r="E172" s="22"/>
      <c r="F172" s="23">
        <v>7515.29</v>
      </c>
      <c r="G172" s="11">
        <f>ROUND(D172*F172,2)</f>
        <v>1358764.43</v>
      </c>
      <c r="H172" s="17">
        <f t="shared" si="20"/>
        <v>92931.91</v>
      </c>
      <c r="I172" s="17">
        <f t="shared" si="19"/>
        <v>-929.3199999999997</v>
      </c>
      <c r="J172" s="17">
        <f t="shared" si="19"/>
        <v>-929.3199999999997</v>
      </c>
      <c r="K172" s="17">
        <f t="shared" si="19"/>
        <v>-2787.965</v>
      </c>
      <c r="L172" s="1"/>
      <c r="M172" s="14">
        <f t="shared" si="21"/>
        <v>88285.305</v>
      </c>
    </row>
    <row r="173" spans="1:13" s="14" customFormat="1" ht="12.75">
      <c r="A173" s="14" t="s">
        <v>30</v>
      </c>
      <c r="B173" s="14" t="s">
        <v>31</v>
      </c>
      <c r="D173" s="22">
        <v>73</v>
      </c>
      <c r="E173" s="22"/>
      <c r="F173" s="23">
        <v>7116.75</v>
      </c>
      <c r="G173" s="11">
        <f>ROUND(D173*F173,2)</f>
        <v>519522.75</v>
      </c>
      <c r="H173" s="17">
        <f t="shared" si="20"/>
        <v>-36921.13</v>
      </c>
      <c r="I173" s="17">
        <f t="shared" si="19"/>
        <v>369.2350000000001</v>
      </c>
      <c r="J173" s="17">
        <f t="shared" si="19"/>
        <v>369.2350000000001</v>
      </c>
      <c r="K173" s="17">
        <f t="shared" si="19"/>
        <v>1107.6599999999999</v>
      </c>
      <c r="L173" s="1"/>
      <c r="M173" s="14">
        <f t="shared" si="21"/>
        <v>-35075</v>
      </c>
    </row>
    <row r="174" spans="1:13" s="14" customFormat="1" ht="12.75">
      <c r="A174" s="14" t="s">
        <v>32</v>
      </c>
      <c r="B174" s="14" t="s">
        <v>45</v>
      </c>
      <c r="D174" s="22">
        <v>344.2</v>
      </c>
      <c r="E174" s="22"/>
      <c r="F174" s="23">
        <v>6872.51</v>
      </c>
      <c r="G174" s="11">
        <f>ROUND(D174*F174,2)</f>
        <v>2365517.94</v>
      </c>
      <c r="H174" s="17">
        <f t="shared" si="20"/>
        <v>15688.07</v>
      </c>
      <c r="I174" s="17">
        <f t="shared" si="19"/>
        <v>-156.89000000000124</v>
      </c>
      <c r="J174" s="17">
        <f t="shared" si="19"/>
        <v>-156.89000000000124</v>
      </c>
      <c r="K174" s="17">
        <f t="shared" si="19"/>
        <v>-470.61999999999534</v>
      </c>
      <c r="L174" s="1">
        <v>-40637.5</v>
      </c>
      <c r="M174" s="14">
        <f t="shared" si="21"/>
        <v>-25733.829999999998</v>
      </c>
    </row>
    <row r="175" spans="1:13" s="14" customFormat="1" ht="12.75">
      <c r="A175" s="14" t="s">
        <v>34</v>
      </c>
      <c r="B175" s="14" t="s">
        <v>35</v>
      </c>
      <c r="C175" s="11"/>
      <c r="D175" s="26">
        <v>368.9</v>
      </c>
      <c r="E175" s="11"/>
      <c r="F175" s="27">
        <v>6872.51</v>
      </c>
      <c r="G175" s="11">
        <f>ROUND(D175*F175,2)</f>
        <v>2535268.94</v>
      </c>
      <c r="H175" s="17">
        <f t="shared" si="20"/>
        <v>189700.97</v>
      </c>
      <c r="I175" s="17">
        <f t="shared" si="19"/>
        <v>-1896.9950000000008</v>
      </c>
      <c r="J175" s="17">
        <f t="shared" si="19"/>
        <v>-1896.9950000000008</v>
      </c>
      <c r="K175" s="17">
        <f t="shared" si="19"/>
        <v>-5691.0350000000035</v>
      </c>
      <c r="L175" s="1"/>
      <c r="M175" s="14">
        <f t="shared" si="21"/>
        <v>180215.945</v>
      </c>
    </row>
    <row r="176" spans="1:11" s="14" customFormat="1" ht="12.75">
      <c r="A176" s="11"/>
      <c r="B176" s="11"/>
      <c r="C176" s="11"/>
      <c r="D176" s="26"/>
      <c r="E176" s="26"/>
      <c r="F176" s="27"/>
      <c r="G176" s="13"/>
      <c r="H176" s="13"/>
      <c r="I176" s="13"/>
      <c r="J176" s="11"/>
      <c r="K176" s="11"/>
    </row>
    <row r="177" spans="1:13" s="14" customFormat="1" ht="12.75">
      <c r="A177" s="11"/>
      <c r="B177" s="11"/>
      <c r="C177" s="11"/>
      <c r="D177" s="26">
        <f>SUM(D159:D176)</f>
        <v>6244.7</v>
      </c>
      <c r="E177" s="11"/>
      <c r="F177" s="11"/>
      <c r="G177" s="11">
        <f aca="true" t="shared" si="22" ref="G177:M177">SUM(G159:G176)</f>
        <v>43912167.12</v>
      </c>
      <c r="H177" s="11">
        <f t="shared" si="22"/>
        <v>1900493.94</v>
      </c>
      <c r="I177" s="11">
        <f t="shared" si="22"/>
        <v>-19004.985</v>
      </c>
      <c r="J177" s="11">
        <f t="shared" si="22"/>
        <v>-19004.985</v>
      </c>
      <c r="K177" s="11">
        <f t="shared" si="22"/>
        <v>-57014.765000000014</v>
      </c>
      <c r="L177" s="11">
        <f t="shared" si="22"/>
        <v>-182644.06</v>
      </c>
      <c r="M177" s="11">
        <f t="shared" si="22"/>
        <v>1622825.1449999998</v>
      </c>
    </row>
    <row r="181" spans="1:15" s="11" customFormat="1" ht="12.75">
      <c r="A181" s="32" t="s">
        <v>48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</row>
    <row r="182" spans="1:15" s="11" customFormat="1" ht="63.75">
      <c r="A182" s="30" t="s">
        <v>0</v>
      </c>
      <c r="B182" s="30" t="s">
        <v>1</v>
      </c>
      <c r="C182" s="30"/>
      <c r="D182" s="31" t="s">
        <v>51</v>
      </c>
      <c r="E182" s="31" t="s">
        <v>3</v>
      </c>
      <c r="F182" s="31" t="s">
        <v>4</v>
      </c>
      <c r="G182" s="31" t="s">
        <v>5</v>
      </c>
      <c r="H182" s="31" t="s">
        <v>6</v>
      </c>
      <c r="I182" s="31" t="s">
        <v>49</v>
      </c>
      <c r="J182" s="31" t="s">
        <v>7</v>
      </c>
      <c r="K182" s="7" t="s">
        <v>39</v>
      </c>
      <c r="L182" s="31" t="s">
        <v>8</v>
      </c>
      <c r="M182" s="7" t="s">
        <v>9</v>
      </c>
      <c r="N182" s="7" t="s">
        <v>10</v>
      </c>
      <c r="O182" s="7"/>
    </row>
    <row r="183" spans="4:11" s="11" customFormat="1" ht="12.75">
      <c r="D183" s="12"/>
      <c r="E183" s="12"/>
      <c r="F183" s="13"/>
      <c r="G183" s="13"/>
      <c r="H183" s="13"/>
      <c r="I183" s="13"/>
      <c r="J183" s="13"/>
      <c r="K183" s="13"/>
    </row>
    <row r="184" spans="1:14" s="14" customFormat="1" ht="12.75">
      <c r="A184" s="14" t="s">
        <v>11</v>
      </c>
      <c r="B184" s="14" t="s">
        <v>12</v>
      </c>
      <c r="D184" s="15">
        <v>1748</v>
      </c>
      <c r="E184" s="15"/>
      <c r="F184" s="33">
        <v>7034.69</v>
      </c>
      <c r="G184" s="11">
        <f>ROUND(D184*F184,2)</f>
        <v>12296638.12</v>
      </c>
      <c r="H184" s="17">
        <f>ROUND(G184/12,2)</f>
        <v>1024719.84</v>
      </c>
      <c r="I184" s="17">
        <v>-51469.86</v>
      </c>
      <c r="J184" s="17">
        <f>-ROUND(G184*0.01/12,2)</f>
        <v>-10247.2</v>
      </c>
      <c r="K184" s="17">
        <f>-ROUND(G184*0.01/12,2)</f>
        <v>-10247.2</v>
      </c>
      <c r="L184" s="17">
        <f>-ROUND(G184*0.03/12,2)</f>
        <v>-30741.6</v>
      </c>
      <c r="M184" s="1">
        <v>-124256.56</v>
      </c>
      <c r="N184" s="14">
        <f>H184+I184+J184+K184+L184+M184</f>
        <v>797757.4200000002</v>
      </c>
    </row>
    <row r="185" spans="1:14" s="14" customFormat="1" ht="12.75">
      <c r="A185" s="14" t="s">
        <v>13</v>
      </c>
      <c r="B185" s="14" t="s">
        <v>14</v>
      </c>
      <c r="D185" s="18">
        <v>371.7</v>
      </c>
      <c r="E185" s="18"/>
      <c r="F185" s="19">
        <v>6931.04</v>
      </c>
      <c r="G185" s="11">
        <f>ROUND(D185*F185,2)</f>
        <v>2576267.57</v>
      </c>
      <c r="H185" s="17">
        <f aca="true" t="shared" si="23" ref="H185:H200">ROUND(G185/12,2)</f>
        <v>214688.96</v>
      </c>
      <c r="I185" s="17">
        <v>-8703.36</v>
      </c>
      <c r="J185" s="17">
        <f aca="true" t="shared" si="24" ref="J185:J200">-ROUND(G185*0.01/12,2)</f>
        <v>-2146.89</v>
      </c>
      <c r="K185" s="17">
        <f aca="true" t="shared" si="25" ref="K185:K200">-ROUND(G185*0.01/12,2)</f>
        <v>-2146.89</v>
      </c>
      <c r="L185" s="17">
        <f aca="true" t="shared" si="26" ref="L185:L200">-ROUND(G185*0.03/12,2)</f>
        <v>-6440.67</v>
      </c>
      <c r="M185" s="1"/>
      <c r="N185" s="14">
        <f aca="true" t="shared" si="27" ref="N185:N200">H185+I185+J185+K185+L185+M185</f>
        <v>195251.14999999994</v>
      </c>
    </row>
    <row r="186" spans="1:14" s="14" customFormat="1" ht="12.75">
      <c r="A186" s="14" t="s">
        <v>13</v>
      </c>
      <c r="B186" s="14" t="s">
        <v>15</v>
      </c>
      <c r="D186" s="18">
        <v>438.4</v>
      </c>
      <c r="E186" s="20">
        <v>6977.87</v>
      </c>
      <c r="F186" s="19">
        <v>6641</v>
      </c>
      <c r="G186" s="17">
        <f>ROUND((437*F186)+(1.4*E186),2)</f>
        <v>2911886.02</v>
      </c>
      <c r="H186" s="17">
        <f t="shared" si="23"/>
        <v>242657.17</v>
      </c>
      <c r="I186" s="17">
        <v>0</v>
      </c>
      <c r="J186" s="17">
        <f t="shared" si="24"/>
        <v>-2426.57</v>
      </c>
      <c r="K186" s="17">
        <f t="shared" si="25"/>
        <v>-2426.57</v>
      </c>
      <c r="L186" s="17">
        <f t="shared" si="26"/>
        <v>-7279.72</v>
      </c>
      <c r="M186" s="1"/>
      <c r="N186" s="14">
        <f t="shared" si="27"/>
        <v>230524.31</v>
      </c>
    </row>
    <row r="187" spans="1:14" s="14" customFormat="1" ht="12.75">
      <c r="A187" s="14" t="s">
        <v>16</v>
      </c>
      <c r="B187" s="14" t="s">
        <v>17</v>
      </c>
      <c r="D187" s="18">
        <v>101</v>
      </c>
      <c r="E187" s="18"/>
      <c r="F187" s="19">
        <v>7054.86</v>
      </c>
      <c r="G187" s="11">
        <f aca="true" t="shared" si="28" ref="G187:G196">ROUND(D187*F187,2)</f>
        <v>712540.86</v>
      </c>
      <c r="H187" s="17">
        <f t="shared" si="23"/>
        <v>59378.41</v>
      </c>
      <c r="I187" s="17">
        <v>-24881.85</v>
      </c>
      <c r="J187" s="17">
        <f t="shared" si="24"/>
        <v>-593.78</v>
      </c>
      <c r="K187" s="17">
        <f t="shared" si="25"/>
        <v>-593.78</v>
      </c>
      <c r="L187" s="17">
        <f t="shared" si="26"/>
        <v>-1781.35</v>
      </c>
      <c r="M187" s="1"/>
      <c r="N187" s="14">
        <f t="shared" si="27"/>
        <v>31527.65000000001</v>
      </c>
    </row>
    <row r="188" spans="1:14" s="14" customFormat="1" ht="12.75">
      <c r="A188" s="14" t="s">
        <v>16</v>
      </c>
      <c r="B188" s="14" t="s">
        <v>18</v>
      </c>
      <c r="D188" s="18">
        <v>601</v>
      </c>
      <c r="E188" s="18"/>
      <c r="F188" s="19">
        <v>6641</v>
      </c>
      <c r="G188" s="11">
        <f t="shared" si="28"/>
        <v>3991241</v>
      </c>
      <c r="H188" s="17">
        <f t="shared" si="23"/>
        <v>332603.42</v>
      </c>
      <c r="I188" s="17">
        <v>0</v>
      </c>
      <c r="J188" s="17">
        <f t="shared" si="24"/>
        <v>-3326.03</v>
      </c>
      <c r="K188" s="17">
        <f t="shared" si="25"/>
        <v>-3326.03</v>
      </c>
      <c r="L188" s="17">
        <f t="shared" si="26"/>
        <v>-9978.1</v>
      </c>
      <c r="M188" s="1"/>
      <c r="N188" s="14">
        <f t="shared" si="27"/>
        <v>315973.25999999995</v>
      </c>
    </row>
    <row r="189" spans="1:14" s="14" customFormat="1" ht="12.75">
      <c r="A189" s="14" t="s">
        <v>16</v>
      </c>
      <c r="B189" s="14" t="s">
        <v>19</v>
      </c>
      <c r="D189" s="18">
        <v>172.8</v>
      </c>
      <c r="E189" s="18"/>
      <c r="F189" s="19">
        <v>7454.73</v>
      </c>
      <c r="G189" s="11">
        <f t="shared" si="28"/>
        <v>1288177.34</v>
      </c>
      <c r="H189" s="17">
        <f t="shared" si="23"/>
        <v>107348.11</v>
      </c>
      <c r="I189" s="17">
        <v>-8021.38</v>
      </c>
      <c r="J189" s="17">
        <f t="shared" si="24"/>
        <v>-1073.48</v>
      </c>
      <c r="K189" s="17">
        <f t="shared" si="25"/>
        <v>-1073.48</v>
      </c>
      <c r="L189" s="17">
        <f t="shared" si="26"/>
        <v>-3220.44</v>
      </c>
      <c r="M189" s="1"/>
      <c r="N189" s="14">
        <f t="shared" si="27"/>
        <v>93959.33</v>
      </c>
    </row>
    <row r="190" spans="1:14" s="14" customFormat="1" ht="12.75">
      <c r="A190" s="14" t="s">
        <v>20</v>
      </c>
      <c r="B190" s="14" t="s">
        <v>21</v>
      </c>
      <c r="D190" s="18">
        <v>188.3</v>
      </c>
      <c r="E190" s="18"/>
      <c r="F190" s="19">
        <v>7294.98</v>
      </c>
      <c r="G190" s="11">
        <f t="shared" si="28"/>
        <v>1373644.73</v>
      </c>
      <c r="H190" s="17">
        <f t="shared" si="23"/>
        <v>114470.39</v>
      </c>
      <c r="I190" s="17">
        <v>-23761.58</v>
      </c>
      <c r="J190" s="17">
        <f t="shared" si="24"/>
        <v>-1144.7</v>
      </c>
      <c r="K190" s="17">
        <f t="shared" si="25"/>
        <v>-1144.7</v>
      </c>
      <c r="L190" s="17">
        <f t="shared" si="26"/>
        <v>-3434.11</v>
      </c>
      <c r="M190" s="1"/>
      <c r="N190" s="14">
        <f t="shared" si="27"/>
        <v>84985.3</v>
      </c>
    </row>
    <row r="191" spans="1:14" s="14" customFormat="1" ht="12.75">
      <c r="A191" s="14" t="s">
        <v>22</v>
      </c>
      <c r="B191" s="21" t="s">
        <v>44</v>
      </c>
      <c r="D191" s="22">
        <v>274.2</v>
      </c>
      <c r="E191" s="22"/>
      <c r="F191" s="23">
        <v>7144.7</v>
      </c>
      <c r="G191" s="11">
        <f t="shared" si="28"/>
        <v>1959076.74</v>
      </c>
      <c r="H191" s="17">
        <f t="shared" si="23"/>
        <v>163256.4</v>
      </c>
      <c r="I191" s="17">
        <v>7190.89</v>
      </c>
      <c r="J191" s="17">
        <f t="shared" si="24"/>
        <v>-1632.56</v>
      </c>
      <c r="K191" s="17">
        <f t="shared" si="25"/>
        <v>-1632.56</v>
      </c>
      <c r="L191" s="17">
        <f t="shared" si="26"/>
        <v>-4897.69</v>
      </c>
      <c r="M191" s="1">
        <v>-17750</v>
      </c>
      <c r="N191" s="14">
        <f t="shared" si="27"/>
        <v>144534.48</v>
      </c>
    </row>
    <row r="192" spans="1:14" s="14" customFormat="1" ht="12.75">
      <c r="A192" s="14" t="s">
        <v>22</v>
      </c>
      <c r="B192" s="14" t="s">
        <v>24</v>
      </c>
      <c r="D192" s="22">
        <v>215.3</v>
      </c>
      <c r="E192" s="22"/>
      <c r="F192" s="23">
        <v>7110.96</v>
      </c>
      <c r="G192" s="11">
        <f t="shared" si="28"/>
        <v>1530989.69</v>
      </c>
      <c r="H192" s="17">
        <f t="shared" si="23"/>
        <v>127582.47</v>
      </c>
      <c r="I192" s="17">
        <v>2014.13</v>
      </c>
      <c r="J192" s="17">
        <f t="shared" si="24"/>
        <v>-1275.82</v>
      </c>
      <c r="K192" s="17">
        <f t="shared" si="25"/>
        <v>-1275.82</v>
      </c>
      <c r="L192" s="17">
        <f t="shared" si="26"/>
        <v>-3827.47</v>
      </c>
      <c r="M192" s="1"/>
      <c r="N192" s="14">
        <f t="shared" si="27"/>
        <v>123217.48999999999</v>
      </c>
    </row>
    <row r="193" spans="1:14" s="14" customFormat="1" ht="12.75">
      <c r="A193" s="14" t="s">
        <v>22</v>
      </c>
      <c r="B193" s="24" t="s">
        <v>25</v>
      </c>
      <c r="C193" s="21"/>
      <c r="D193" s="25">
        <v>77</v>
      </c>
      <c r="E193" s="25"/>
      <c r="F193" s="23">
        <v>6788.83</v>
      </c>
      <c r="G193" s="11">
        <f t="shared" si="28"/>
        <v>522739.91</v>
      </c>
      <c r="H193" s="17">
        <f t="shared" si="23"/>
        <v>43561.66</v>
      </c>
      <c r="I193" s="17">
        <v>-11681.67</v>
      </c>
      <c r="J193" s="17">
        <f t="shared" si="24"/>
        <v>-435.62</v>
      </c>
      <c r="K193" s="17">
        <f t="shared" si="25"/>
        <v>-435.62</v>
      </c>
      <c r="L193" s="17">
        <f t="shared" si="26"/>
        <v>-1306.85</v>
      </c>
      <c r="M193" s="1"/>
      <c r="N193" s="14">
        <f t="shared" si="27"/>
        <v>29701.90000000001</v>
      </c>
    </row>
    <row r="194" spans="1:14" s="14" customFormat="1" ht="12.75">
      <c r="A194" s="14" t="s">
        <v>22</v>
      </c>
      <c r="B194" s="14" t="s">
        <v>26</v>
      </c>
      <c r="D194" s="22">
        <v>343.1</v>
      </c>
      <c r="E194" s="22"/>
      <c r="F194" s="23">
        <v>6927.71</v>
      </c>
      <c r="G194" s="11">
        <f t="shared" si="28"/>
        <v>2376897.3</v>
      </c>
      <c r="H194" s="17">
        <f t="shared" si="23"/>
        <v>198074.78</v>
      </c>
      <c r="I194" s="17">
        <v>-28226.84</v>
      </c>
      <c r="J194" s="17">
        <f t="shared" si="24"/>
        <v>-1980.75</v>
      </c>
      <c r="K194" s="17">
        <f t="shared" si="25"/>
        <v>-1980.75</v>
      </c>
      <c r="L194" s="17">
        <f t="shared" si="26"/>
        <v>-5942.24</v>
      </c>
      <c r="M194" s="1"/>
      <c r="N194" s="14">
        <f t="shared" si="27"/>
        <v>159944.2</v>
      </c>
    </row>
    <row r="195" spans="1:14" s="14" customFormat="1" ht="12.75">
      <c r="A195" s="14" t="s">
        <v>22</v>
      </c>
      <c r="B195" s="14" t="s">
        <v>27</v>
      </c>
      <c r="D195" s="22">
        <v>465</v>
      </c>
      <c r="E195" s="22"/>
      <c r="F195" s="23">
        <v>6886</v>
      </c>
      <c r="G195" s="11">
        <f t="shared" si="28"/>
        <v>3201990</v>
      </c>
      <c r="H195" s="17">
        <f t="shared" si="23"/>
        <v>266832.5</v>
      </c>
      <c r="I195" s="17">
        <v>-47953.13</v>
      </c>
      <c r="J195" s="17">
        <f t="shared" si="24"/>
        <v>-2668.33</v>
      </c>
      <c r="K195" s="17">
        <f t="shared" si="25"/>
        <v>-2668.33</v>
      </c>
      <c r="L195" s="17">
        <f t="shared" si="26"/>
        <v>-8004.98</v>
      </c>
      <c r="M195" s="1"/>
      <c r="N195" s="14">
        <f t="shared" si="27"/>
        <v>205537.73</v>
      </c>
    </row>
    <row r="196" spans="1:14" s="14" customFormat="1" ht="12.75">
      <c r="A196" s="14" t="s">
        <v>22</v>
      </c>
      <c r="B196" s="14" t="s">
        <v>28</v>
      </c>
      <c r="D196" s="22">
        <v>282</v>
      </c>
      <c r="E196" s="22"/>
      <c r="F196" s="23">
        <v>6825.33</v>
      </c>
      <c r="G196" s="11">
        <f t="shared" si="28"/>
        <v>1924743.06</v>
      </c>
      <c r="H196" s="17">
        <f t="shared" si="23"/>
        <v>160395.26</v>
      </c>
      <c r="I196" s="17">
        <v>-37635.72</v>
      </c>
      <c r="J196" s="17">
        <f t="shared" si="24"/>
        <v>-1603.95</v>
      </c>
      <c r="K196" s="17">
        <f t="shared" si="25"/>
        <v>-1603.95</v>
      </c>
      <c r="L196" s="17">
        <f t="shared" si="26"/>
        <v>-4811.86</v>
      </c>
      <c r="M196" s="1"/>
      <c r="N196" s="14">
        <f t="shared" si="27"/>
        <v>114739.78000000001</v>
      </c>
    </row>
    <row r="197" spans="1:14" s="14" customFormat="1" ht="12.75">
      <c r="A197" s="14" t="s">
        <v>29</v>
      </c>
      <c r="B197" s="14" t="s">
        <v>53</v>
      </c>
      <c r="D197" s="22">
        <v>180.8</v>
      </c>
      <c r="E197" s="22"/>
      <c r="F197" s="23">
        <v>7280.23</v>
      </c>
      <c r="G197" s="11">
        <f>ROUND(D197*F197,2)</f>
        <v>1316265.58</v>
      </c>
      <c r="H197" s="17">
        <f t="shared" si="23"/>
        <v>109688.8</v>
      </c>
      <c r="I197" s="17">
        <v>-21249.42</v>
      </c>
      <c r="J197" s="17">
        <f t="shared" si="24"/>
        <v>-1096.89</v>
      </c>
      <c r="K197" s="17">
        <f t="shared" si="25"/>
        <v>-1096.89</v>
      </c>
      <c r="L197" s="17">
        <f t="shared" si="26"/>
        <v>-3290.66</v>
      </c>
      <c r="M197" s="1"/>
      <c r="N197" s="14">
        <f t="shared" si="27"/>
        <v>82954.94</v>
      </c>
    </row>
    <row r="198" spans="1:14" s="14" customFormat="1" ht="12.75">
      <c r="A198" s="14" t="s">
        <v>30</v>
      </c>
      <c r="B198" s="14" t="s">
        <v>31</v>
      </c>
      <c r="D198" s="22">
        <v>73</v>
      </c>
      <c r="E198" s="22"/>
      <c r="F198" s="23">
        <v>6970.52</v>
      </c>
      <c r="G198" s="11">
        <f>ROUND(D198*F198,2)</f>
        <v>508847.96</v>
      </c>
      <c r="H198" s="17">
        <f t="shared" si="23"/>
        <v>42404</v>
      </c>
      <c r="I198" s="17">
        <v>-5337.39</v>
      </c>
      <c r="J198" s="17">
        <f t="shared" si="24"/>
        <v>-424.04</v>
      </c>
      <c r="K198" s="17">
        <f t="shared" si="25"/>
        <v>-424.04</v>
      </c>
      <c r="L198" s="17">
        <f t="shared" si="26"/>
        <v>-1272.12</v>
      </c>
      <c r="M198" s="1"/>
      <c r="N198" s="14">
        <f t="shared" si="27"/>
        <v>34946.409999999996</v>
      </c>
    </row>
    <row r="199" spans="1:14" s="14" customFormat="1" ht="12.75">
      <c r="A199" s="14" t="s">
        <v>32</v>
      </c>
      <c r="B199" s="14" t="s">
        <v>45</v>
      </c>
      <c r="D199" s="22">
        <v>344.2</v>
      </c>
      <c r="E199" s="22"/>
      <c r="F199" s="23">
        <v>6763.34</v>
      </c>
      <c r="G199" s="11">
        <f>ROUND(D199*F199,2)</f>
        <v>2327941.63</v>
      </c>
      <c r="H199" s="17">
        <f t="shared" si="23"/>
        <v>193995.14</v>
      </c>
      <c r="I199" s="17">
        <v>-18788.16</v>
      </c>
      <c r="J199" s="17">
        <f t="shared" si="24"/>
        <v>-1939.95</v>
      </c>
      <c r="K199" s="17">
        <f t="shared" si="25"/>
        <v>-1939.95</v>
      </c>
      <c r="L199" s="17">
        <f t="shared" si="26"/>
        <v>-5819.85</v>
      </c>
      <c r="M199" s="1">
        <v>-40637.5</v>
      </c>
      <c r="N199" s="14">
        <f t="shared" si="27"/>
        <v>124869.72999999998</v>
      </c>
    </row>
    <row r="200" spans="1:14" s="14" customFormat="1" ht="12.75">
      <c r="A200" s="14" t="s">
        <v>34</v>
      </c>
      <c r="B200" s="14" t="s">
        <v>35</v>
      </c>
      <c r="C200" s="11"/>
      <c r="D200" s="26">
        <v>368.9</v>
      </c>
      <c r="E200" s="11"/>
      <c r="F200" s="27">
        <v>6500.31</v>
      </c>
      <c r="G200" s="11">
        <f>ROUND(D200*F200,2)</f>
        <v>2397964.36</v>
      </c>
      <c r="H200" s="17">
        <f t="shared" si="23"/>
        <v>199830.36</v>
      </c>
      <c r="I200" s="17">
        <v>-68652.29</v>
      </c>
      <c r="J200" s="17">
        <f t="shared" si="24"/>
        <v>-1998.3</v>
      </c>
      <c r="K200" s="17">
        <f t="shared" si="25"/>
        <v>-1998.3</v>
      </c>
      <c r="L200" s="17">
        <f t="shared" si="26"/>
        <v>-5994.91</v>
      </c>
      <c r="M200" s="1"/>
      <c r="N200" s="14">
        <f t="shared" si="27"/>
        <v>121186.56</v>
      </c>
    </row>
    <row r="201" spans="1:12" s="14" customFormat="1" ht="12.75">
      <c r="A201" s="11"/>
      <c r="B201" s="11"/>
      <c r="C201" s="11"/>
      <c r="D201" s="26"/>
      <c r="E201" s="26"/>
      <c r="F201" s="27"/>
      <c r="G201" s="13"/>
      <c r="H201" s="13"/>
      <c r="I201" s="13"/>
      <c r="J201" s="13"/>
      <c r="K201" s="11"/>
      <c r="L201" s="11"/>
    </row>
    <row r="202" spans="1:15" s="14" customFormat="1" ht="12.75">
      <c r="A202" s="11"/>
      <c r="B202" s="11"/>
      <c r="C202" s="11"/>
      <c r="D202" s="26">
        <f>SUM(D184:D201)</f>
        <v>6244.7</v>
      </c>
      <c r="E202" s="11"/>
      <c r="F202" s="11"/>
      <c r="G202" s="11">
        <f aca="true" t="shared" si="29" ref="G202:N202">SUM(G184:G201)</f>
        <v>43217851.870000005</v>
      </c>
      <c r="H202" s="11">
        <f t="shared" si="29"/>
        <v>3601487.67</v>
      </c>
      <c r="I202" s="11">
        <f t="shared" si="29"/>
        <v>-347157.63</v>
      </c>
      <c r="J202" s="11">
        <f t="shared" si="29"/>
        <v>-36014.86000000001</v>
      </c>
      <c r="K202" s="11">
        <f t="shared" si="29"/>
        <v>-36014.86000000001</v>
      </c>
      <c r="L202" s="11">
        <f t="shared" si="29"/>
        <v>-108044.62000000001</v>
      </c>
      <c r="M202" s="11">
        <f t="shared" si="29"/>
        <v>-182644.06</v>
      </c>
      <c r="N202" s="11">
        <f t="shared" si="29"/>
        <v>2891611.64</v>
      </c>
      <c r="O202" s="11"/>
    </row>
    <row r="205" ht="15">
      <c r="F205" s="34"/>
    </row>
    <row r="206" spans="1:13" ht="12.75">
      <c r="A206" s="32" t="s">
        <v>50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</row>
    <row r="207" spans="1:13" ht="63.75">
      <c r="A207" s="30" t="s">
        <v>0</v>
      </c>
      <c r="B207" s="30" t="s">
        <v>1</v>
      </c>
      <c r="C207" s="30"/>
      <c r="D207" s="31" t="s">
        <v>51</v>
      </c>
      <c r="E207" s="31" t="s">
        <v>3</v>
      </c>
      <c r="F207" s="31" t="s">
        <v>4</v>
      </c>
      <c r="G207" s="31" t="s">
        <v>5</v>
      </c>
      <c r="H207" s="31" t="s">
        <v>6</v>
      </c>
      <c r="I207" s="31" t="s">
        <v>7</v>
      </c>
      <c r="J207" s="7" t="s">
        <v>39</v>
      </c>
      <c r="K207" s="31" t="s">
        <v>8</v>
      </c>
      <c r="L207" s="7" t="s">
        <v>9</v>
      </c>
      <c r="M207" s="7" t="s">
        <v>10</v>
      </c>
    </row>
    <row r="208" spans="1:13" ht="12.75">
      <c r="A208" s="11"/>
      <c r="B208" s="11"/>
      <c r="C208" s="11"/>
      <c r="D208" s="12"/>
      <c r="E208" s="12"/>
      <c r="F208" s="13"/>
      <c r="G208" s="13"/>
      <c r="H208" s="13"/>
      <c r="I208" s="13"/>
      <c r="J208" s="13"/>
      <c r="K208" s="11"/>
      <c r="L208" s="11"/>
      <c r="M208" s="11"/>
    </row>
    <row r="209" spans="1:13" ht="12.75">
      <c r="A209" s="14" t="s">
        <v>11</v>
      </c>
      <c r="B209" s="14" t="s">
        <v>12</v>
      </c>
      <c r="C209" s="14"/>
      <c r="D209" s="15">
        <v>1748</v>
      </c>
      <c r="E209" s="15"/>
      <c r="F209" s="33">
        <v>7034.69</v>
      </c>
      <c r="G209" s="11">
        <f>ROUND(D209*F209,2)</f>
        <v>12296638.12</v>
      </c>
      <c r="H209" s="17">
        <f>ROUND(G209/12,2)</f>
        <v>1024719.84</v>
      </c>
      <c r="I209" s="17">
        <f>-ROUND(G209*0.01/12,2)</f>
        <v>-10247.2</v>
      </c>
      <c r="J209" s="17">
        <f>-ROUND(G209*0.01/12,2)</f>
        <v>-10247.2</v>
      </c>
      <c r="K209" s="17">
        <f>-ROUND(G209*0.03/12,2)</f>
        <v>-30741.6</v>
      </c>
      <c r="L209" s="1">
        <v>-126524.9</v>
      </c>
      <c r="M209" s="14">
        <f>SUM(H209:L209)</f>
        <v>846958.9400000001</v>
      </c>
    </row>
    <row r="210" spans="1:13" ht="12.75">
      <c r="A210" s="14" t="s">
        <v>13</v>
      </c>
      <c r="B210" s="14" t="s">
        <v>14</v>
      </c>
      <c r="C210" s="14"/>
      <c r="D210" s="18">
        <v>371.7</v>
      </c>
      <c r="E210" s="18"/>
      <c r="F210" s="19">
        <v>6931.04</v>
      </c>
      <c r="G210" s="11">
        <f>ROUND(D210*F210,2)</f>
        <v>2576267.57</v>
      </c>
      <c r="H210" s="17">
        <f aca="true" t="shared" si="30" ref="H210:H225">ROUND(G210/12,2)</f>
        <v>214688.96</v>
      </c>
      <c r="I210" s="17">
        <f aca="true" t="shared" si="31" ref="I210:I225">-ROUND(G210*0.01/12,2)</f>
        <v>-2146.89</v>
      </c>
      <c r="J210" s="17">
        <f aca="true" t="shared" si="32" ref="J210:J225">-ROUND(G210*0.01/12,2)</f>
        <v>-2146.89</v>
      </c>
      <c r="K210" s="17">
        <f aca="true" t="shared" si="33" ref="K210:K225">-ROUND(G210*0.03/12,2)</f>
        <v>-6440.67</v>
      </c>
      <c r="L210" s="1"/>
      <c r="M210" s="14">
        <f aca="true" t="shared" si="34" ref="M210:M225">SUM(H210:L210)</f>
        <v>203954.50999999995</v>
      </c>
    </row>
    <row r="211" spans="1:16" ht="12.75">
      <c r="A211" s="14" t="s">
        <v>13</v>
      </c>
      <c r="B211" s="14" t="s">
        <v>15</v>
      </c>
      <c r="C211" s="14"/>
      <c r="D211" s="18">
        <v>438.4</v>
      </c>
      <c r="E211" s="20">
        <v>6977.87</v>
      </c>
      <c r="F211" s="19">
        <v>6641</v>
      </c>
      <c r="G211" s="17">
        <f>ROUND((437*F211)+(1.4*E211),2)</f>
        <v>2911886.02</v>
      </c>
      <c r="H211" s="17">
        <f t="shared" si="30"/>
        <v>242657.17</v>
      </c>
      <c r="I211" s="17">
        <f t="shared" si="31"/>
        <v>-2426.57</v>
      </c>
      <c r="J211" s="17">
        <f t="shared" si="32"/>
        <v>-2426.57</v>
      </c>
      <c r="K211" s="17">
        <f t="shared" si="33"/>
        <v>-7279.72</v>
      </c>
      <c r="L211" s="1"/>
      <c r="M211" s="14">
        <f t="shared" si="34"/>
        <v>230524.31</v>
      </c>
      <c r="P211" s="1"/>
    </row>
    <row r="212" spans="1:13" ht="12.75">
      <c r="A212" s="14" t="s">
        <v>16</v>
      </c>
      <c r="B212" s="14" t="s">
        <v>17</v>
      </c>
      <c r="C212" s="14"/>
      <c r="D212" s="18">
        <v>101</v>
      </c>
      <c r="E212" s="18"/>
      <c r="F212" s="19">
        <v>7054.86</v>
      </c>
      <c r="G212" s="11">
        <f aca="true" t="shared" si="35" ref="G212:G221">ROUND(D212*F212,2)</f>
        <v>712540.86</v>
      </c>
      <c r="H212" s="17">
        <f t="shared" si="30"/>
        <v>59378.41</v>
      </c>
      <c r="I212" s="17">
        <f t="shared" si="31"/>
        <v>-593.78</v>
      </c>
      <c r="J212" s="17">
        <f t="shared" si="32"/>
        <v>-593.78</v>
      </c>
      <c r="K212" s="17">
        <f t="shared" si="33"/>
        <v>-1781.35</v>
      </c>
      <c r="L212" s="1"/>
      <c r="M212" s="14">
        <f t="shared" si="34"/>
        <v>56409.50000000001</v>
      </c>
    </row>
    <row r="213" spans="1:13" ht="12.75">
      <c r="A213" s="14" t="s">
        <v>16</v>
      </c>
      <c r="B213" s="14" t="s">
        <v>18</v>
      </c>
      <c r="C213" s="14"/>
      <c r="D213" s="18">
        <v>601</v>
      </c>
      <c r="E213" s="18"/>
      <c r="F213" s="19">
        <v>6641</v>
      </c>
      <c r="G213" s="11">
        <f t="shared" si="35"/>
        <v>3991241</v>
      </c>
      <c r="H213" s="17">
        <f t="shared" si="30"/>
        <v>332603.42</v>
      </c>
      <c r="I213" s="17">
        <f t="shared" si="31"/>
        <v>-3326.03</v>
      </c>
      <c r="J213" s="17">
        <f t="shared" si="32"/>
        <v>-3326.03</v>
      </c>
      <c r="K213" s="17">
        <f t="shared" si="33"/>
        <v>-9978.1</v>
      </c>
      <c r="L213" s="1"/>
      <c r="M213" s="14">
        <f t="shared" si="34"/>
        <v>315973.25999999995</v>
      </c>
    </row>
    <row r="214" spans="1:13" ht="12.75">
      <c r="A214" s="14" t="s">
        <v>16</v>
      </c>
      <c r="B214" s="14" t="s">
        <v>19</v>
      </c>
      <c r="C214" s="14"/>
      <c r="D214" s="18">
        <v>172.8</v>
      </c>
      <c r="E214" s="18"/>
      <c r="F214" s="19">
        <v>7454.73</v>
      </c>
      <c r="G214" s="11">
        <f t="shared" si="35"/>
        <v>1288177.34</v>
      </c>
      <c r="H214" s="17">
        <f t="shared" si="30"/>
        <v>107348.11</v>
      </c>
      <c r="I214" s="17">
        <f t="shared" si="31"/>
        <v>-1073.48</v>
      </c>
      <c r="J214" s="17">
        <f t="shared" si="32"/>
        <v>-1073.48</v>
      </c>
      <c r="K214" s="17">
        <f t="shared" si="33"/>
        <v>-3220.44</v>
      </c>
      <c r="L214" s="1"/>
      <c r="M214" s="14">
        <f t="shared" si="34"/>
        <v>101980.71</v>
      </c>
    </row>
    <row r="215" spans="1:13" ht="12.75">
      <c r="A215" s="14" t="s">
        <v>20</v>
      </c>
      <c r="B215" s="14" t="s">
        <v>21</v>
      </c>
      <c r="C215" s="14"/>
      <c r="D215" s="18">
        <v>188.3</v>
      </c>
      <c r="E215" s="18"/>
      <c r="F215" s="19">
        <v>7294.98</v>
      </c>
      <c r="G215" s="11">
        <f t="shared" si="35"/>
        <v>1373644.73</v>
      </c>
      <c r="H215" s="17">
        <f t="shared" si="30"/>
        <v>114470.39</v>
      </c>
      <c r="I215" s="17">
        <f t="shared" si="31"/>
        <v>-1144.7</v>
      </c>
      <c r="J215" s="17">
        <f t="shared" si="32"/>
        <v>-1144.7</v>
      </c>
      <c r="K215" s="17">
        <f t="shared" si="33"/>
        <v>-3434.11</v>
      </c>
      <c r="L215" s="1"/>
      <c r="M215" s="14">
        <f t="shared" si="34"/>
        <v>108746.88</v>
      </c>
    </row>
    <row r="216" spans="1:13" ht="12.75">
      <c r="A216" s="14" t="s">
        <v>22</v>
      </c>
      <c r="B216" s="21" t="s">
        <v>44</v>
      </c>
      <c r="C216" s="14"/>
      <c r="D216" s="22">
        <v>274.2</v>
      </c>
      <c r="E216" s="22"/>
      <c r="F216" s="23">
        <v>7144.7</v>
      </c>
      <c r="G216" s="11">
        <f t="shared" si="35"/>
        <v>1959076.74</v>
      </c>
      <c r="H216" s="17">
        <f t="shared" si="30"/>
        <v>163256.4</v>
      </c>
      <c r="I216" s="17">
        <f t="shared" si="31"/>
        <v>-1632.56</v>
      </c>
      <c r="J216" s="17">
        <f t="shared" si="32"/>
        <v>-1632.56</v>
      </c>
      <c r="K216" s="17">
        <f t="shared" si="33"/>
        <v>-4897.69</v>
      </c>
      <c r="L216" s="1">
        <v>-17750</v>
      </c>
      <c r="M216" s="14">
        <f t="shared" si="34"/>
        <v>137343.59</v>
      </c>
    </row>
    <row r="217" spans="1:13" ht="12.75">
      <c r="A217" s="14" t="s">
        <v>22</v>
      </c>
      <c r="B217" s="14" t="s">
        <v>24</v>
      </c>
      <c r="C217" s="14"/>
      <c r="D217" s="22">
        <v>215.3</v>
      </c>
      <c r="E217" s="22"/>
      <c r="F217" s="23">
        <v>7110.96</v>
      </c>
      <c r="G217" s="11">
        <f t="shared" si="35"/>
        <v>1530989.69</v>
      </c>
      <c r="H217" s="17">
        <f t="shared" si="30"/>
        <v>127582.47</v>
      </c>
      <c r="I217" s="17">
        <f t="shared" si="31"/>
        <v>-1275.82</v>
      </c>
      <c r="J217" s="17">
        <f t="shared" si="32"/>
        <v>-1275.82</v>
      </c>
      <c r="K217" s="17">
        <f t="shared" si="33"/>
        <v>-3827.47</v>
      </c>
      <c r="L217" s="1"/>
      <c r="M217" s="14">
        <f t="shared" si="34"/>
        <v>121203.35999999999</v>
      </c>
    </row>
    <row r="218" spans="1:13" ht="12.75">
      <c r="A218" s="14" t="s">
        <v>22</v>
      </c>
      <c r="B218" s="24" t="s">
        <v>25</v>
      </c>
      <c r="C218" s="21"/>
      <c r="D218" s="25">
        <v>77</v>
      </c>
      <c r="E218" s="25"/>
      <c r="F218" s="23">
        <v>6788.83</v>
      </c>
      <c r="G218" s="11">
        <f t="shared" si="35"/>
        <v>522739.91</v>
      </c>
      <c r="H218" s="17">
        <f t="shared" si="30"/>
        <v>43561.66</v>
      </c>
      <c r="I218" s="17">
        <f t="shared" si="31"/>
        <v>-435.62</v>
      </c>
      <c r="J218" s="17">
        <f t="shared" si="32"/>
        <v>-435.62</v>
      </c>
      <c r="K218" s="17">
        <f t="shared" si="33"/>
        <v>-1306.85</v>
      </c>
      <c r="L218" s="1"/>
      <c r="M218" s="14">
        <f t="shared" si="34"/>
        <v>41383.57</v>
      </c>
    </row>
    <row r="219" spans="1:13" ht="12.75">
      <c r="A219" s="14" t="s">
        <v>22</v>
      </c>
      <c r="B219" s="14" t="s">
        <v>26</v>
      </c>
      <c r="C219" s="14"/>
      <c r="D219" s="22">
        <v>343.1</v>
      </c>
      <c r="E219" s="22"/>
      <c r="F219" s="23">
        <v>6927.71</v>
      </c>
      <c r="G219" s="11">
        <f t="shared" si="35"/>
        <v>2376897.3</v>
      </c>
      <c r="H219" s="17">
        <f t="shared" si="30"/>
        <v>198074.78</v>
      </c>
      <c r="I219" s="17">
        <f t="shared" si="31"/>
        <v>-1980.75</v>
      </c>
      <c r="J219" s="17">
        <f t="shared" si="32"/>
        <v>-1980.75</v>
      </c>
      <c r="K219" s="17">
        <f t="shared" si="33"/>
        <v>-5942.24</v>
      </c>
      <c r="L219" s="1"/>
      <c r="M219" s="14">
        <f t="shared" si="34"/>
        <v>188171.04</v>
      </c>
    </row>
    <row r="220" spans="1:13" ht="12.75">
      <c r="A220" s="14" t="s">
        <v>22</v>
      </c>
      <c r="B220" s="14" t="s">
        <v>27</v>
      </c>
      <c r="C220" s="14"/>
      <c r="D220" s="22">
        <v>465</v>
      </c>
      <c r="E220" s="22"/>
      <c r="F220" s="23">
        <v>6886</v>
      </c>
      <c r="G220" s="11">
        <f t="shared" si="35"/>
        <v>3201990</v>
      </c>
      <c r="H220" s="17">
        <f t="shared" si="30"/>
        <v>266832.5</v>
      </c>
      <c r="I220" s="17">
        <f t="shared" si="31"/>
        <v>-2668.33</v>
      </c>
      <c r="J220" s="17">
        <f t="shared" si="32"/>
        <v>-2668.33</v>
      </c>
      <c r="K220" s="17">
        <f t="shared" si="33"/>
        <v>-8004.98</v>
      </c>
      <c r="L220" s="1"/>
      <c r="M220" s="14">
        <f t="shared" si="34"/>
        <v>253490.86</v>
      </c>
    </row>
    <row r="221" spans="1:13" ht="12.75">
      <c r="A221" s="14" t="s">
        <v>22</v>
      </c>
      <c r="B221" s="14" t="s">
        <v>28</v>
      </c>
      <c r="C221" s="14"/>
      <c r="D221" s="22">
        <v>282</v>
      </c>
      <c r="E221" s="22"/>
      <c r="F221" s="23">
        <v>6825.33</v>
      </c>
      <c r="G221" s="11">
        <f t="shared" si="35"/>
        <v>1924743.06</v>
      </c>
      <c r="H221" s="17">
        <f t="shared" si="30"/>
        <v>160395.26</v>
      </c>
      <c r="I221" s="17">
        <f t="shared" si="31"/>
        <v>-1603.95</v>
      </c>
      <c r="J221" s="17">
        <f t="shared" si="32"/>
        <v>-1603.95</v>
      </c>
      <c r="K221" s="17">
        <f t="shared" si="33"/>
        <v>-4811.86</v>
      </c>
      <c r="L221" s="1"/>
      <c r="M221" s="14">
        <f t="shared" si="34"/>
        <v>152375.5</v>
      </c>
    </row>
    <row r="222" spans="1:13" ht="12.75">
      <c r="A222" s="14" t="s">
        <v>29</v>
      </c>
      <c r="B222" s="14" t="s">
        <v>53</v>
      </c>
      <c r="C222" s="14"/>
      <c r="D222" s="22">
        <v>180.8</v>
      </c>
      <c r="E222" s="22"/>
      <c r="F222" s="23">
        <v>7280.23</v>
      </c>
      <c r="G222" s="11">
        <f>ROUND(D222*F222,2)</f>
        <v>1316265.58</v>
      </c>
      <c r="H222" s="17">
        <f t="shared" si="30"/>
        <v>109688.8</v>
      </c>
      <c r="I222" s="17">
        <f t="shared" si="31"/>
        <v>-1096.89</v>
      </c>
      <c r="J222" s="17">
        <f t="shared" si="32"/>
        <v>-1096.89</v>
      </c>
      <c r="K222" s="17">
        <f t="shared" si="33"/>
        <v>-3290.66</v>
      </c>
      <c r="L222" s="1"/>
      <c r="M222" s="14">
        <f t="shared" si="34"/>
        <v>104204.36</v>
      </c>
    </row>
    <row r="223" spans="1:13" ht="12.75">
      <c r="A223" s="14" t="s">
        <v>30</v>
      </c>
      <c r="B223" s="14" t="s">
        <v>31</v>
      </c>
      <c r="C223" s="14"/>
      <c r="D223" s="22">
        <v>73</v>
      </c>
      <c r="E223" s="22"/>
      <c r="F223" s="23">
        <v>6970.52</v>
      </c>
      <c r="G223" s="11">
        <f>ROUND(D223*F223,2)</f>
        <v>508847.96</v>
      </c>
      <c r="H223" s="17">
        <f t="shared" si="30"/>
        <v>42404</v>
      </c>
      <c r="I223" s="17">
        <f t="shared" si="31"/>
        <v>-424.04</v>
      </c>
      <c r="J223" s="17">
        <f t="shared" si="32"/>
        <v>-424.04</v>
      </c>
      <c r="K223" s="17">
        <f t="shared" si="33"/>
        <v>-1272.12</v>
      </c>
      <c r="L223" s="1"/>
      <c r="M223" s="14">
        <f t="shared" si="34"/>
        <v>40283.799999999996</v>
      </c>
    </row>
    <row r="224" spans="1:13" ht="12.75">
      <c r="A224" s="14" t="s">
        <v>32</v>
      </c>
      <c r="B224" s="14" t="s">
        <v>45</v>
      </c>
      <c r="C224" s="14"/>
      <c r="D224" s="22">
        <v>344.2</v>
      </c>
      <c r="E224" s="22"/>
      <c r="F224" s="23">
        <v>6763.34</v>
      </c>
      <c r="G224" s="11">
        <f>ROUND(D224*F224,2)</f>
        <v>2327941.63</v>
      </c>
      <c r="H224" s="17">
        <f t="shared" si="30"/>
        <v>193995.14</v>
      </c>
      <c r="I224" s="17">
        <f t="shared" si="31"/>
        <v>-1939.95</v>
      </c>
      <c r="J224" s="17">
        <f t="shared" si="32"/>
        <v>-1939.95</v>
      </c>
      <c r="K224" s="17">
        <f t="shared" si="33"/>
        <v>-5819.85</v>
      </c>
      <c r="L224" s="1">
        <v>-40637.5</v>
      </c>
      <c r="M224" s="14">
        <f t="shared" si="34"/>
        <v>143657.88999999998</v>
      </c>
    </row>
    <row r="225" spans="1:13" ht="12.75">
      <c r="A225" s="14" t="s">
        <v>34</v>
      </c>
      <c r="B225" s="14" t="s">
        <v>35</v>
      </c>
      <c r="C225" s="11"/>
      <c r="D225" s="36">
        <v>368.9</v>
      </c>
      <c r="E225" s="11"/>
      <c r="F225" s="27">
        <v>6500.31</v>
      </c>
      <c r="G225" s="37">
        <f>ROUND(D225*F225,2)</f>
        <v>2397964.36</v>
      </c>
      <c r="H225" s="38">
        <f t="shared" si="30"/>
        <v>199830.36</v>
      </c>
      <c r="I225" s="38">
        <f t="shared" si="31"/>
        <v>-1998.3</v>
      </c>
      <c r="J225" s="38">
        <f t="shared" si="32"/>
        <v>-1998.3</v>
      </c>
      <c r="K225" s="38">
        <f t="shared" si="33"/>
        <v>-5994.91</v>
      </c>
      <c r="L225" s="39"/>
      <c r="M225" s="40">
        <f t="shared" si="34"/>
        <v>189838.85</v>
      </c>
    </row>
    <row r="226" spans="1:13" ht="12.75">
      <c r="A226" s="11"/>
      <c r="B226" s="11"/>
      <c r="C226" s="11"/>
      <c r="D226" s="26"/>
      <c r="E226" s="26"/>
      <c r="F226" s="27"/>
      <c r="G226" s="13"/>
      <c r="H226" s="13"/>
      <c r="I226" s="13"/>
      <c r="J226" s="11"/>
      <c r="K226" s="11"/>
      <c r="L226" s="14"/>
      <c r="M226" s="14"/>
    </row>
    <row r="227" spans="1:13" ht="12.75">
      <c r="A227" s="11"/>
      <c r="B227" s="11"/>
      <c r="C227" s="11"/>
      <c r="D227" s="26">
        <f>SUM(D209:D226)</f>
        <v>6244.7</v>
      </c>
      <c r="E227" s="11"/>
      <c r="F227" s="11"/>
      <c r="G227" s="11">
        <f aca="true" t="shared" si="36" ref="G227:M227">SUM(G209:G226)</f>
        <v>43217851.870000005</v>
      </c>
      <c r="H227" s="11">
        <f t="shared" si="36"/>
        <v>3601487.67</v>
      </c>
      <c r="I227" s="11">
        <f t="shared" si="36"/>
        <v>-36014.86000000001</v>
      </c>
      <c r="J227" s="11">
        <f t="shared" si="36"/>
        <v>-36014.86000000001</v>
      </c>
      <c r="K227" s="11">
        <f t="shared" si="36"/>
        <v>-108044.62000000001</v>
      </c>
      <c r="L227" s="11">
        <f t="shared" si="36"/>
        <v>-184912.4</v>
      </c>
      <c r="M227" s="11">
        <f t="shared" si="36"/>
        <v>3236500.9299999997</v>
      </c>
    </row>
    <row r="229" ht="12.75">
      <c r="E229" s="35"/>
    </row>
    <row r="231" spans="1:13" ht="12.75">
      <c r="A231" s="32" t="s">
        <v>52</v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</row>
    <row r="232" spans="1:13" ht="63.75">
      <c r="A232" s="30" t="s">
        <v>0</v>
      </c>
      <c r="B232" s="30" t="s">
        <v>1</v>
      </c>
      <c r="C232" s="30"/>
      <c r="D232" s="31" t="s">
        <v>51</v>
      </c>
      <c r="E232" s="31" t="s">
        <v>3</v>
      </c>
      <c r="F232" s="31" t="s">
        <v>4</v>
      </c>
      <c r="G232" s="31" t="s">
        <v>5</v>
      </c>
      <c r="H232" s="31" t="s">
        <v>6</v>
      </c>
      <c r="I232" s="31" t="s">
        <v>7</v>
      </c>
      <c r="J232" s="7" t="s">
        <v>39</v>
      </c>
      <c r="K232" s="31" t="s">
        <v>8</v>
      </c>
      <c r="L232" s="7" t="s">
        <v>9</v>
      </c>
      <c r="M232" s="7" t="s">
        <v>10</v>
      </c>
    </row>
    <row r="233" spans="1:13" ht="12.75">
      <c r="A233" s="11"/>
      <c r="B233" s="11"/>
      <c r="C233" s="11"/>
      <c r="D233" s="12"/>
      <c r="E233" s="12"/>
      <c r="F233" s="13"/>
      <c r="G233" s="13"/>
      <c r="H233" s="13"/>
      <c r="I233" s="13"/>
      <c r="J233" s="13"/>
      <c r="K233" s="11"/>
      <c r="L233" s="11"/>
      <c r="M233" s="11"/>
    </row>
    <row r="234" spans="1:13" ht="12.75">
      <c r="A234" s="14" t="s">
        <v>11</v>
      </c>
      <c r="B234" s="14" t="s">
        <v>12</v>
      </c>
      <c r="C234" s="14"/>
      <c r="D234" s="15">
        <v>1748</v>
      </c>
      <c r="E234" s="15"/>
      <c r="F234" s="33">
        <v>7034.69</v>
      </c>
      <c r="G234" s="11">
        <f>ROUND(D234*F234,2)</f>
        <v>12296638.12</v>
      </c>
      <c r="H234" s="17">
        <f>ROUND(G234/12,2)</f>
        <v>1024719.84</v>
      </c>
      <c r="I234" s="17">
        <f>-ROUND(G234*0.01/12,2)</f>
        <v>-10247.2</v>
      </c>
      <c r="J234" s="17">
        <f>-ROUND(G234*0.01/12,2)</f>
        <v>-10247.2</v>
      </c>
      <c r="K234" s="17">
        <f>-ROUND(G234*0.03/12,2)</f>
        <v>-30741.6</v>
      </c>
      <c r="L234" s="1">
        <v>-125338.64</v>
      </c>
      <c r="M234" s="14">
        <f>SUM(H234:L234)</f>
        <v>848145.2000000001</v>
      </c>
    </row>
    <row r="235" spans="1:13" ht="12.75">
      <c r="A235" s="14" t="s">
        <v>13</v>
      </c>
      <c r="B235" s="14" t="s">
        <v>14</v>
      </c>
      <c r="C235" s="14"/>
      <c r="D235" s="18">
        <v>371.7</v>
      </c>
      <c r="E235" s="18"/>
      <c r="F235" s="19">
        <v>6931.04</v>
      </c>
      <c r="G235" s="11">
        <f>ROUND(D235*F235,2)</f>
        <v>2576267.57</v>
      </c>
      <c r="H235" s="17">
        <f aca="true" t="shared" si="37" ref="H235:H250">ROUND(G235/12,2)</f>
        <v>214688.96</v>
      </c>
      <c r="I235" s="17">
        <f aca="true" t="shared" si="38" ref="I235:I250">-ROUND(G235*0.01/12,2)</f>
        <v>-2146.89</v>
      </c>
      <c r="J235" s="17">
        <f aca="true" t="shared" si="39" ref="J235:J250">-ROUND(G235*0.01/12,2)</f>
        <v>-2146.89</v>
      </c>
      <c r="K235" s="17">
        <f aca="true" t="shared" si="40" ref="K235:K250">-ROUND(G235*0.03/12,2)</f>
        <v>-6440.67</v>
      </c>
      <c r="L235" s="1"/>
      <c r="M235" s="14">
        <f aca="true" t="shared" si="41" ref="M235:M250">SUM(H235:L235)</f>
        <v>203954.50999999995</v>
      </c>
    </row>
    <row r="236" spans="1:13" ht="12.75">
      <c r="A236" s="14" t="s">
        <v>13</v>
      </c>
      <c r="B236" s="14" t="s">
        <v>15</v>
      </c>
      <c r="C236" s="14"/>
      <c r="D236" s="18">
        <v>438.4</v>
      </c>
      <c r="E236" s="20">
        <v>6977.87</v>
      </c>
      <c r="F236" s="19">
        <v>6641</v>
      </c>
      <c r="G236" s="17">
        <f>ROUND((437*F236)+(1.4*E236),2)</f>
        <v>2911886.02</v>
      </c>
      <c r="H236" s="17">
        <f t="shared" si="37"/>
        <v>242657.17</v>
      </c>
      <c r="I236" s="17">
        <f t="shared" si="38"/>
        <v>-2426.57</v>
      </c>
      <c r="J236" s="17">
        <f t="shared" si="39"/>
        <v>-2426.57</v>
      </c>
      <c r="K236" s="17">
        <f t="shared" si="40"/>
        <v>-7279.72</v>
      </c>
      <c r="L236" s="1"/>
      <c r="M236" s="14">
        <f t="shared" si="41"/>
        <v>230524.31</v>
      </c>
    </row>
    <row r="237" spans="1:13" ht="12.75">
      <c r="A237" s="14" t="s">
        <v>16</v>
      </c>
      <c r="B237" s="14" t="s">
        <v>17</v>
      </c>
      <c r="C237" s="14"/>
      <c r="D237" s="18">
        <v>101</v>
      </c>
      <c r="E237" s="18"/>
      <c r="F237" s="19">
        <v>7054.86</v>
      </c>
      <c r="G237" s="11">
        <f aca="true" t="shared" si="42" ref="G237:G246">ROUND(D237*F237,2)</f>
        <v>712540.86</v>
      </c>
      <c r="H237" s="17">
        <f t="shared" si="37"/>
        <v>59378.41</v>
      </c>
      <c r="I237" s="17">
        <f t="shared" si="38"/>
        <v>-593.78</v>
      </c>
      <c r="J237" s="17">
        <f t="shared" si="39"/>
        <v>-593.78</v>
      </c>
      <c r="K237" s="17">
        <f t="shared" si="40"/>
        <v>-1781.35</v>
      </c>
      <c r="L237" s="1"/>
      <c r="M237" s="14">
        <f t="shared" si="41"/>
        <v>56409.50000000001</v>
      </c>
    </row>
    <row r="238" spans="1:13" ht="12.75">
      <c r="A238" s="14" t="s">
        <v>16</v>
      </c>
      <c r="B238" s="14" t="s">
        <v>18</v>
      </c>
      <c r="C238" s="14"/>
      <c r="D238" s="18">
        <v>601</v>
      </c>
      <c r="E238" s="18"/>
      <c r="F238" s="19">
        <v>6641</v>
      </c>
      <c r="G238" s="11">
        <f t="shared" si="42"/>
        <v>3991241</v>
      </c>
      <c r="H238" s="17">
        <f t="shared" si="37"/>
        <v>332603.42</v>
      </c>
      <c r="I238" s="17">
        <f t="shared" si="38"/>
        <v>-3326.03</v>
      </c>
      <c r="J238" s="17">
        <f t="shared" si="39"/>
        <v>-3326.03</v>
      </c>
      <c r="K238" s="17">
        <f t="shared" si="40"/>
        <v>-9978.1</v>
      </c>
      <c r="L238" s="1"/>
      <c r="M238" s="14">
        <f t="shared" si="41"/>
        <v>315973.25999999995</v>
      </c>
    </row>
    <row r="239" spans="1:13" ht="12.75">
      <c r="A239" s="14" t="s">
        <v>16</v>
      </c>
      <c r="B239" s="14" t="s">
        <v>19</v>
      </c>
      <c r="C239" s="14"/>
      <c r="D239" s="18">
        <v>172.8</v>
      </c>
      <c r="E239" s="18"/>
      <c r="F239" s="19">
        <v>7454.73</v>
      </c>
      <c r="G239" s="11">
        <f t="shared" si="42"/>
        <v>1288177.34</v>
      </c>
      <c r="H239" s="17">
        <f t="shared" si="37"/>
        <v>107348.11</v>
      </c>
      <c r="I239" s="17">
        <f t="shared" si="38"/>
        <v>-1073.48</v>
      </c>
      <c r="J239" s="17">
        <f t="shared" si="39"/>
        <v>-1073.48</v>
      </c>
      <c r="K239" s="17">
        <f t="shared" si="40"/>
        <v>-3220.44</v>
      </c>
      <c r="L239" s="1"/>
      <c r="M239" s="14">
        <f t="shared" si="41"/>
        <v>101980.71</v>
      </c>
    </row>
    <row r="240" spans="1:13" ht="12.75">
      <c r="A240" s="14" t="s">
        <v>20</v>
      </c>
      <c r="B240" s="14" t="s">
        <v>21</v>
      </c>
      <c r="C240" s="14"/>
      <c r="D240" s="18">
        <v>188.3</v>
      </c>
      <c r="E240" s="18"/>
      <c r="F240" s="19">
        <v>7294.98</v>
      </c>
      <c r="G240" s="11">
        <f t="shared" si="42"/>
        <v>1373644.73</v>
      </c>
      <c r="H240" s="17">
        <f t="shared" si="37"/>
        <v>114470.39</v>
      </c>
      <c r="I240" s="17">
        <f t="shared" si="38"/>
        <v>-1144.7</v>
      </c>
      <c r="J240" s="17">
        <f t="shared" si="39"/>
        <v>-1144.7</v>
      </c>
      <c r="K240" s="17">
        <f t="shared" si="40"/>
        <v>-3434.11</v>
      </c>
      <c r="L240" s="1"/>
      <c r="M240" s="14">
        <f t="shared" si="41"/>
        <v>108746.88</v>
      </c>
    </row>
    <row r="241" spans="1:13" ht="12.75">
      <c r="A241" s="14" t="s">
        <v>22</v>
      </c>
      <c r="B241" s="21" t="s">
        <v>44</v>
      </c>
      <c r="C241" s="14"/>
      <c r="D241" s="22">
        <v>274.2</v>
      </c>
      <c r="E241" s="22"/>
      <c r="F241" s="23">
        <v>7144.7</v>
      </c>
      <c r="G241" s="11">
        <f t="shared" si="42"/>
        <v>1959076.74</v>
      </c>
      <c r="H241" s="17">
        <f t="shared" si="37"/>
        <v>163256.4</v>
      </c>
      <c r="I241" s="17">
        <f t="shared" si="38"/>
        <v>-1632.56</v>
      </c>
      <c r="J241" s="17">
        <f t="shared" si="39"/>
        <v>-1632.56</v>
      </c>
      <c r="K241" s="17">
        <f t="shared" si="40"/>
        <v>-4897.69</v>
      </c>
      <c r="L241" s="1">
        <v>-17750</v>
      </c>
      <c r="M241" s="14">
        <f t="shared" si="41"/>
        <v>137343.59</v>
      </c>
    </row>
    <row r="242" spans="1:13" ht="12.75">
      <c r="A242" s="14" t="s">
        <v>22</v>
      </c>
      <c r="B242" s="14" t="s">
        <v>24</v>
      </c>
      <c r="C242" s="14"/>
      <c r="D242" s="22">
        <v>215.3</v>
      </c>
      <c r="E242" s="22"/>
      <c r="F242" s="23">
        <v>7110.96</v>
      </c>
      <c r="G242" s="11">
        <f t="shared" si="42"/>
        <v>1530989.69</v>
      </c>
      <c r="H242" s="17">
        <f t="shared" si="37"/>
        <v>127582.47</v>
      </c>
      <c r="I242" s="17">
        <f t="shared" si="38"/>
        <v>-1275.82</v>
      </c>
      <c r="J242" s="17">
        <f t="shared" si="39"/>
        <v>-1275.82</v>
      </c>
      <c r="K242" s="17">
        <f t="shared" si="40"/>
        <v>-3827.47</v>
      </c>
      <c r="L242" s="1"/>
      <c r="M242" s="14">
        <f t="shared" si="41"/>
        <v>121203.35999999999</v>
      </c>
    </row>
    <row r="243" spans="1:13" ht="12.75">
      <c r="A243" s="14" t="s">
        <v>22</v>
      </c>
      <c r="B243" s="24" t="s">
        <v>25</v>
      </c>
      <c r="C243" s="21"/>
      <c r="D243" s="25">
        <v>77</v>
      </c>
      <c r="E243" s="25"/>
      <c r="F243" s="23">
        <v>6788.83</v>
      </c>
      <c r="G243" s="11">
        <f t="shared" si="42"/>
        <v>522739.91</v>
      </c>
      <c r="H243" s="17">
        <f t="shared" si="37"/>
        <v>43561.66</v>
      </c>
      <c r="I243" s="17">
        <f t="shared" si="38"/>
        <v>-435.62</v>
      </c>
      <c r="J243" s="17">
        <f t="shared" si="39"/>
        <v>-435.62</v>
      </c>
      <c r="K243" s="17">
        <f t="shared" si="40"/>
        <v>-1306.85</v>
      </c>
      <c r="L243" s="1"/>
      <c r="M243" s="14">
        <f t="shared" si="41"/>
        <v>41383.57</v>
      </c>
    </row>
    <row r="244" spans="1:13" ht="12.75">
      <c r="A244" s="14" t="s">
        <v>22</v>
      </c>
      <c r="B244" s="14" t="s">
        <v>26</v>
      </c>
      <c r="C244" s="14"/>
      <c r="D244" s="22">
        <v>343.1</v>
      </c>
      <c r="E244" s="22"/>
      <c r="F244" s="23">
        <v>6927.71</v>
      </c>
      <c r="G244" s="11">
        <f t="shared" si="42"/>
        <v>2376897.3</v>
      </c>
      <c r="H244" s="17">
        <f t="shared" si="37"/>
        <v>198074.78</v>
      </c>
      <c r="I244" s="17">
        <f t="shared" si="38"/>
        <v>-1980.75</v>
      </c>
      <c r="J244" s="17">
        <f t="shared" si="39"/>
        <v>-1980.75</v>
      </c>
      <c r="K244" s="17">
        <f t="shared" si="40"/>
        <v>-5942.24</v>
      </c>
      <c r="L244" s="1"/>
      <c r="M244" s="14">
        <f t="shared" si="41"/>
        <v>188171.04</v>
      </c>
    </row>
    <row r="245" spans="1:13" ht="12.75">
      <c r="A245" s="14" t="s">
        <v>22</v>
      </c>
      <c r="B245" s="14" t="s">
        <v>27</v>
      </c>
      <c r="C245" s="14"/>
      <c r="D245" s="22">
        <v>465</v>
      </c>
      <c r="E245" s="22"/>
      <c r="F245" s="23">
        <v>6886</v>
      </c>
      <c r="G245" s="11">
        <f t="shared" si="42"/>
        <v>3201990</v>
      </c>
      <c r="H245" s="17">
        <f t="shared" si="37"/>
        <v>266832.5</v>
      </c>
      <c r="I245" s="17">
        <f t="shared" si="38"/>
        <v>-2668.33</v>
      </c>
      <c r="J245" s="17">
        <f t="shared" si="39"/>
        <v>-2668.33</v>
      </c>
      <c r="K245" s="17">
        <f t="shared" si="40"/>
        <v>-8004.98</v>
      </c>
      <c r="L245" s="1"/>
      <c r="M245" s="14">
        <f t="shared" si="41"/>
        <v>253490.86</v>
      </c>
    </row>
    <row r="246" spans="1:13" ht="12.75">
      <c r="A246" s="14" t="s">
        <v>22</v>
      </c>
      <c r="B246" s="14" t="s">
        <v>28</v>
      </c>
      <c r="C246" s="14"/>
      <c r="D246" s="22">
        <v>282</v>
      </c>
      <c r="E246" s="22"/>
      <c r="F246" s="23">
        <v>6825.33</v>
      </c>
      <c r="G246" s="11">
        <f t="shared" si="42"/>
        <v>1924743.06</v>
      </c>
      <c r="H246" s="17">
        <f t="shared" si="37"/>
        <v>160395.26</v>
      </c>
      <c r="I246" s="17">
        <f t="shared" si="38"/>
        <v>-1603.95</v>
      </c>
      <c r="J246" s="17">
        <f t="shared" si="39"/>
        <v>-1603.95</v>
      </c>
      <c r="K246" s="17">
        <f t="shared" si="40"/>
        <v>-4811.86</v>
      </c>
      <c r="L246" s="1"/>
      <c r="M246" s="14">
        <f t="shared" si="41"/>
        <v>152375.5</v>
      </c>
    </row>
    <row r="247" spans="1:13" ht="12.75">
      <c r="A247" s="14" t="s">
        <v>29</v>
      </c>
      <c r="B247" s="14" t="s">
        <v>53</v>
      </c>
      <c r="C247" s="14"/>
      <c r="D247" s="22">
        <v>180.8</v>
      </c>
      <c r="E247" s="22"/>
      <c r="F247" s="23">
        <v>7280.23</v>
      </c>
      <c r="G247" s="11">
        <f>ROUND(D247*F247,2)</f>
        <v>1316265.58</v>
      </c>
      <c r="H247" s="17">
        <f t="shared" si="37"/>
        <v>109688.8</v>
      </c>
      <c r="I247" s="17">
        <f t="shared" si="38"/>
        <v>-1096.89</v>
      </c>
      <c r="J247" s="17">
        <f t="shared" si="39"/>
        <v>-1096.89</v>
      </c>
      <c r="K247" s="17">
        <f t="shared" si="40"/>
        <v>-3290.66</v>
      </c>
      <c r="L247" s="1"/>
      <c r="M247" s="14">
        <f t="shared" si="41"/>
        <v>104204.36</v>
      </c>
    </row>
    <row r="248" spans="1:13" ht="12.75">
      <c r="A248" s="14" t="s">
        <v>30</v>
      </c>
      <c r="B248" s="14" t="s">
        <v>31</v>
      </c>
      <c r="C248" s="14"/>
      <c r="D248" s="22">
        <v>73</v>
      </c>
      <c r="E248" s="22"/>
      <c r="F248" s="23">
        <v>6970.52</v>
      </c>
      <c r="G248" s="11">
        <f>ROUND(D248*F248,2)</f>
        <v>508847.96</v>
      </c>
      <c r="H248" s="17">
        <f t="shared" si="37"/>
        <v>42404</v>
      </c>
      <c r="I248" s="17">
        <f t="shared" si="38"/>
        <v>-424.04</v>
      </c>
      <c r="J248" s="17">
        <f t="shared" si="39"/>
        <v>-424.04</v>
      </c>
      <c r="K248" s="17">
        <f t="shared" si="40"/>
        <v>-1272.12</v>
      </c>
      <c r="L248" s="1"/>
      <c r="M248" s="14">
        <f t="shared" si="41"/>
        <v>40283.799999999996</v>
      </c>
    </row>
    <row r="249" spans="1:13" ht="12.75">
      <c r="A249" s="14" t="s">
        <v>32</v>
      </c>
      <c r="B249" s="14" t="s">
        <v>45</v>
      </c>
      <c r="C249" s="14"/>
      <c r="D249" s="22">
        <v>344.2</v>
      </c>
      <c r="E249" s="22"/>
      <c r="F249" s="23">
        <v>6763.34</v>
      </c>
      <c r="G249" s="11">
        <f>ROUND(D249*F249,2)</f>
        <v>2327941.63</v>
      </c>
      <c r="H249" s="17">
        <f t="shared" si="37"/>
        <v>193995.14</v>
      </c>
      <c r="I249" s="17">
        <f t="shared" si="38"/>
        <v>-1939.95</v>
      </c>
      <c r="J249" s="17">
        <f t="shared" si="39"/>
        <v>-1939.95</v>
      </c>
      <c r="K249" s="17">
        <f t="shared" si="40"/>
        <v>-5819.85</v>
      </c>
      <c r="L249" s="1">
        <v>-40637.5</v>
      </c>
      <c r="M249" s="14">
        <f t="shared" si="41"/>
        <v>143657.88999999998</v>
      </c>
    </row>
    <row r="250" spans="1:13" ht="12.75">
      <c r="A250" s="14" t="s">
        <v>34</v>
      </c>
      <c r="B250" s="14" t="s">
        <v>35</v>
      </c>
      <c r="C250" s="11"/>
      <c r="D250" s="36">
        <v>368.9</v>
      </c>
      <c r="E250" s="11"/>
      <c r="F250" s="27">
        <v>6500.31</v>
      </c>
      <c r="G250" s="37">
        <f>ROUND(D250*F250,2)</f>
        <v>2397964.36</v>
      </c>
      <c r="H250" s="38">
        <f t="shared" si="37"/>
        <v>199830.36</v>
      </c>
      <c r="I250" s="38">
        <f t="shared" si="38"/>
        <v>-1998.3</v>
      </c>
      <c r="J250" s="38">
        <f t="shared" si="39"/>
        <v>-1998.3</v>
      </c>
      <c r="K250" s="38">
        <f t="shared" si="40"/>
        <v>-5994.91</v>
      </c>
      <c r="L250" s="39"/>
      <c r="M250" s="40">
        <f t="shared" si="41"/>
        <v>189838.85</v>
      </c>
    </row>
    <row r="251" spans="1:13" ht="12.75">
      <c r="A251" s="11"/>
      <c r="B251" s="11"/>
      <c r="C251" s="11"/>
      <c r="D251" s="26"/>
      <c r="E251" s="26"/>
      <c r="F251" s="27"/>
      <c r="G251" s="13"/>
      <c r="H251" s="13"/>
      <c r="I251" s="13"/>
      <c r="J251" s="11"/>
      <c r="K251" s="11"/>
      <c r="L251" s="14"/>
      <c r="M251" s="14"/>
    </row>
    <row r="252" spans="1:13" ht="12.75">
      <c r="A252" s="11"/>
      <c r="B252" s="11"/>
      <c r="C252" s="11"/>
      <c r="D252" s="26">
        <f>SUM(D234:D251)</f>
        <v>6244.7</v>
      </c>
      <c r="E252" s="11"/>
      <c r="F252" s="11"/>
      <c r="G252" s="11">
        <f aca="true" t="shared" si="43" ref="G252:M252">SUM(G234:G251)</f>
        <v>43217851.870000005</v>
      </c>
      <c r="H252" s="11">
        <f t="shared" si="43"/>
        <v>3601487.67</v>
      </c>
      <c r="I252" s="11">
        <f t="shared" si="43"/>
        <v>-36014.86000000001</v>
      </c>
      <c r="J252" s="11">
        <f t="shared" si="43"/>
        <v>-36014.86000000001</v>
      </c>
      <c r="K252" s="11">
        <f t="shared" si="43"/>
        <v>-108044.62000000001</v>
      </c>
      <c r="L252" s="11">
        <f t="shared" si="43"/>
        <v>-183726.14</v>
      </c>
      <c r="M252" s="11">
        <f t="shared" si="43"/>
        <v>3237687.19</v>
      </c>
    </row>
    <row r="256" spans="1:13" ht="12.75">
      <c r="A256" s="32" t="s">
        <v>54</v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</row>
    <row r="257" spans="1:13" ht="63.75">
      <c r="A257" s="30" t="s">
        <v>0</v>
      </c>
      <c r="B257" s="30" t="s">
        <v>1</v>
      </c>
      <c r="C257" s="30"/>
      <c r="D257" s="31" t="s">
        <v>51</v>
      </c>
      <c r="E257" s="31" t="s">
        <v>3</v>
      </c>
      <c r="F257" s="31" t="s">
        <v>4</v>
      </c>
      <c r="G257" s="31" t="s">
        <v>5</v>
      </c>
      <c r="H257" s="31" t="s">
        <v>6</v>
      </c>
      <c r="I257" s="31" t="s">
        <v>7</v>
      </c>
      <c r="J257" s="7" t="s">
        <v>39</v>
      </c>
      <c r="K257" s="31" t="s">
        <v>8</v>
      </c>
      <c r="L257" s="7" t="s">
        <v>9</v>
      </c>
      <c r="M257" s="7" t="s">
        <v>10</v>
      </c>
    </row>
    <row r="258" spans="1:13" ht="12.75">
      <c r="A258" s="11"/>
      <c r="B258" s="11"/>
      <c r="C258" s="11"/>
      <c r="D258" s="12"/>
      <c r="E258" s="12"/>
      <c r="F258" s="13"/>
      <c r="G258" s="13"/>
      <c r="H258" s="13"/>
      <c r="I258" s="13"/>
      <c r="J258" s="13"/>
      <c r="K258" s="11"/>
      <c r="L258" s="11"/>
      <c r="M258" s="11"/>
    </row>
    <row r="259" spans="1:13" ht="12.75">
      <c r="A259" s="14" t="s">
        <v>11</v>
      </c>
      <c r="B259" s="14" t="s">
        <v>12</v>
      </c>
      <c r="C259" s="14"/>
      <c r="D259" s="15">
        <v>1748</v>
      </c>
      <c r="E259" s="15"/>
      <c r="F259" s="33">
        <v>7034.69</v>
      </c>
      <c r="G259" s="11">
        <f>ROUND(D259*F259,2)</f>
        <v>12296638.12</v>
      </c>
      <c r="H259" s="17">
        <f>ROUND(G259/12,2)</f>
        <v>1024719.84</v>
      </c>
      <c r="I259" s="17">
        <f>-ROUND(G259*0.01/12,2)</f>
        <v>-10247.2</v>
      </c>
      <c r="J259" s="17">
        <f>-ROUND(G259*0.01/12,2)</f>
        <v>-10247.2</v>
      </c>
      <c r="K259" s="17">
        <f>-ROUND(G259*0.03/12,2)</f>
        <v>-30741.6</v>
      </c>
      <c r="L259" s="1">
        <v>-125338.64</v>
      </c>
      <c r="M259" s="14">
        <f>SUM(H259:L259)</f>
        <v>848145.2000000001</v>
      </c>
    </row>
    <row r="260" spans="1:13" ht="12.75">
      <c r="A260" s="14" t="s">
        <v>13</v>
      </c>
      <c r="B260" s="14" t="s">
        <v>14</v>
      </c>
      <c r="C260" s="14"/>
      <c r="D260" s="18">
        <v>371.7</v>
      </c>
      <c r="E260" s="18"/>
      <c r="F260" s="19">
        <v>6931.04</v>
      </c>
      <c r="G260" s="11">
        <f>ROUND(D260*F260,2)</f>
        <v>2576267.57</v>
      </c>
      <c r="H260" s="17">
        <f aca="true" t="shared" si="44" ref="H260:H275">ROUND(G260/12,2)</f>
        <v>214688.96</v>
      </c>
      <c r="I260" s="17">
        <f aca="true" t="shared" si="45" ref="I260:I275">-ROUND(G260*0.01/12,2)</f>
        <v>-2146.89</v>
      </c>
      <c r="J260" s="17">
        <f aca="true" t="shared" si="46" ref="J260:J275">-ROUND(G260*0.01/12,2)</f>
        <v>-2146.89</v>
      </c>
      <c r="K260" s="17">
        <f aca="true" t="shared" si="47" ref="K260:K275">-ROUND(G260*0.03/12,2)</f>
        <v>-6440.67</v>
      </c>
      <c r="L260" s="1">
        <v>-1147.05</v>
      </c>
      <c r="M260" s="14">
        <f aca="true" t="shared" si="48" ref="M260:M275">SUM(H260:L260)</f>
        <v>202807.45999999996</v>
      </c>
    </row>
    <row r="261" spans="1:13" ht="12.75">
      <c r="A261" s="14" t="s">
        <v>13</v>
      </c>
      <c r="B261" s="14" t="s">
        <v>15</v>
      </c>
      <c r="C261" s="14"/>
      <c r="D261" s="18">
        <v>438.4</v>
      </c>
      <c r="E261" s="20">
        <v>6977.87</v>
      </c>
      <c r="F261" s="19">
        <v>6641</v>
      </c>
      <c r="G261" s="17">
        <f>ROUND((437*F261)+(1.4*E261),2)</f>
        <v>2911886.02</v>
      </c>
      <c r="H261" s="17">
        <f t="shared" si="44"/>
        <v>242657.17</v>
      </c>
      <c r="I261" s="17">
        <f t="shared" si="45"/>
        <v>-2426.57</v>
      </c>
      <c r="J261" s="17">
        <f t="shared" si="46"/>
        <v>-2426.57</v>
      </c>
      <c r="K261" s="17">
        <f t="shared" si="47"/>
        <v>-7279.72</v>
      </c>
      <c r="L261" s="1"/>
      <c r="M261" s="14">
        <f t="shared" si="48"/>
        <v>230524.31</v>
      </c>
    </row>
    <row r="262" spans="1:13" ht="12.75">
      <c r="A262" s="14" t="s">
        <v>16</v>
      </c>
      <c r="B262" s="14" t="s">
        <v>17</v>
      </c>
      <c r="C262" s="14"/>
      <c r="D262" s="18">
        <v>101</v>
      </c>
      <c r="E262" s="18"/>
      <c r="F262" s="19">
        <v>7054.86</v>
      </c>
      <c r="G262" s="11">
        <f aca="true" t="shared" si="49" ref="G262:G271">ROUND(D262*F262,2)</f>
        <v>712540.86</v>
      </c>
      <c r="H262" s="17">
        <f t="shared" si="44"/>
        <v>59378.41</v>
      </c>
      <c r="I262" s="17">
        <f t="shared" si="45"/>
        <v>-593.78</v>
      </c>
      <c r="J262" s="17">
        <f t="shared" si="46"/>
        <v>-593.78</v>
      </c>
      <c r="K262" s="17">
        <f t="shared" si="47"/>
        <v>-1781.35</v>
      </c>
      <c r="L262" s="1"/>
      <c r="M262" s="14">
        <f t="shared" si="48"/>
        <v>56409.50000000001</v>
      </c>
    </row>
    <row r="263" spans="1:13" ht="12.75">
      <c r="A263" s="14" t="s">
        <v>16</v>
      </c>
      <c r="B263" s="14" t="s">
        <v>18</v>
      </c>
      <c r="C263" s="14"/>
      <c r="D263" s="18">
        <v>601</v>
      </c>
      <c r="E263" s="18"/>
      <c r="F263" s="19">
        <v>6641</v>
      </c>
      <c r="G263" s="11">
        <f t="shared" si="49"/>
        <v>3991241</v>
      </c>
      <c r="H263" s="17">
        <f t="shared" si="44"/>
        <v>332603.42</v>
      </c>
      <c r="I263" s="17">
        <f t="shared" si="45"/>
        <v>-3326.03</v>
      </c>
      <c r="J263" s="17">
        <f t="shared" si="46"/>
        <v>-3326.03</v>
      </c>
      <c r="K263" s="17">
        <f t="shared" si="47"/>
        <v>-9978.1</v>
      </c>
      <c r="L263" s="1"/>
      <c r="M263" s="14">
        <f t="shared" si="48"/>
        <v>315973.25999999995</v>
      </c>
    </row>
    <row r="264" spans="1:13" ht="12.75">
      <c r="A264" s="14" t="s">
        <v>16</v>
      </c>
      <c r="B264" s="14" t="s">
        <v>19</v>
      </c>
      <c r="C264" s="14"/>
      <c r="D264" s="18">
        <v>172.8</v>
      </c>
      <c r="E264" s="18"/>
      <c r="F264" s="19">
        <v>7454.73</v>
      </c>
      <c r="G264" s="11">
        <f t="shared" si="49"/>
        <v>1288177.34</v>
      </c>
      <c r="H264" s="17">
        <f t="shared" si="44"/>
        <v>107348.11</v>
      </c>
      <c r="I264" s="17">
        <f t="shared" si="45"/>
        <v>-1073.48</v>
      </c>
      <c r="J264" s="17">
        <f t="shared" si="46"/>
        <v>-1073.48</v>
      </c>
      <c r="K264" s="17">
        <f t="shared" si="47"/>
        <v>-3220.44</v>
      </c>
      <c r="L264" s="1"/>
      <c r="M264" s="14">
        <f t="shared" si="48"/>
        <v>101980.71</v>
      </c>
    </row>
    <row r="265" spans="1:13" ht="12.75">
      <c r="A265" s="14" t="s">
        <v>20</v>
      </c>
      <c r="B265" s="14" t="s">
        <v>21</v>
      </c>
      <c r="C265" s="14"/>
      <c r="D265" s="18">
        <v>188.3</v>
      </c>
      <c r="E265" s="18"/>
      <c r="F265" s="19">
        <v>7294.98</v>
      </c>
      <c r="G265" s="11">
        <f t="shared" si="49"/>
        <v>1373644.73</v>
      </c>
      <c r="H265" s="17">
        <f t="shared" si="44"/>
        <v>114470.39</v>
      </c>
      <c r="I265" s="17">
        <f t="shared" si="45"/>
        <v>-1144.7</v>
      </c>
      <c r="J265" s="17">
        <f t="shared" si="46"/>
        <v>-1144.7</v>
      </c>
      <c r="K265" s="17">
        <f t="shared" si="47"/>
        <v>-3434.11</v>
      </c>
      <c r="L265" s="1"/>
      <c r="M265" s="14">
        <f t="shared" si="48"/>
        <v>108746.88</v>
      </c>
    </row>
    <row r="266" spans="1:13" ht="12.75">
      <c r="A266" s="14" t="s">
        <v>22</v>
      </c>
      <c r="B266" s="21" t="s">
        <v>44</v>
      </c>
      <c r="C266" s="14"/>
      <c r="D266" s="22">
        <v>274.2</v>
      </c>
      <c r="E266" s="22"/>
      <c r="F266" s="23">
        <v>7144.7</v>
      </c>
      <c r="G266" s="11">
        <f t="shared" si="49"/>
        <v>1959076.74</v>
      </c>
      <c r="H266" s="17">
        <f t="shared" si="44"/>
        <v>163256.4</v>
      </c>
      <c r="I266" s="17">
        <f t="shared" si="45"/>
        <v>-1632.56</v>
      </c>
      <c r="J266" s="17">
        <f t="shared" si="46"/>
        <v>-1632.56</v>
      </c>
      <c r="K266" s="17">
        <f t="shared" si="47"/>
        <v>-4897.69</v>
      </c>
      <c r="L266" s="1">
        <v>-17750</v>
      </c>
      <c r="M266" s="14">
        <f t="shared" si="48"/>
        <v>137343.59</v>
      </c>
    </row>
    <row r="267" spans="1:13" ht="12.75">
      <c r="A267" s="14" t="s">
        <v>22</v>
      </c>
      <c r="B267" s="14" t="s">
        <v>24</v>
      </c>
      <c r="C267" s="14"/>
      <c r="D267" s="22">
        <v>215.3</v>
      </c>
      <c r="E267" s="22"/>
      <c r="F267" s="23">
        <v>7110.96</v>
      </c>
      <c r="G267" s="11">
        <f t="shared" si="49"/>
        <v>1530989.69</v>
      </c>
      <c r="H267" s="17">
        <f t="shared" si="44"/>
        <v>127582.47</v>
      </c>
      <c r="I267" s="17">
        <f t="shared" si="45"/>
        <v>-1275.82</v>
      </c>
      <c r="J267" s="17">
        <f t="shared" si="46"/>
        <v>-1275.82</v>
      </c>
      <c r="K267" s="17">
        <f t="shared" si="47"/>
        <v>-3827.47</v>
      </c>
      <c r="L267" s="1"/>
      <c r="M267" s="14">
        <f t="shared" si="48"/>
        <v>121203.35999999999</v>
      </c>
    </row>
    <row r="268" spans="1:13" ht="12.75">
      <c r="A268" s="14" t="s">
        <v>22</v>
      </c>
      <c r="B268" s="24" t="s">
        <v>25</v>
      </c>
      <c r="C268" s="21"/>
      <c r="D268" s="25">
        <v>77</v>
      </c>
      <c r="E268" s="25"/>
      <c r="F268" s="23">
        <v>6788.83</v>
      </c>
      <c r="G268" s="11">
        <f t="shared" si="49"/>
        <v>522739.91</v>
      </c>
      <c r="H268" s="17">
        <f t="shared" si="44"/>
        <v>43561.66</v>
      </c>
      <c r="I268" s="17">
        <f t="shared" si="45"/>
        <v>-435.62</v>
      </c>
      <c r="J268" s="17">
        <f t="shared" si="46"/>
        <v>-435.62</v>
      </c>
      <c r="K268" s="17">
        <f t="shared" si="47"/>
        <v>-1306.85</v>
      </c>
      <c r="L268" s="1"/>
      <c r="M268" s="14">
        <f t="shared" si="48"/>
        <v>41383.57</v>
      </c>
    </row>
    <row r="269" spans="1:13" ht="12.75">
      <c r="A269" s="14" t="s">
        <v>22</v>
      </c>
      <c r="B269" s="14" t="s">
        <v>26</v>
      </c>
      <c r="C269" s="14"/>
      <c r="D269" s="22">
        <v>343.1</v>
      </c>
      <c r="E269" s="22"/>
      <c r="F269" s="23">
        <v>6927.71</v>
      </c>
      <c r="G269" s="11">
        <f t="shared" si="49"/>
        <v>2376897.3</v>
      </c>
      <c r="H269" s="17">
        <f t="shared" si="44"/>
        <v>198074.78</v>
      </c>
      <c r="I269" s="17">
        <f t="shared" si="45"/>
        <v>-1980.75</v>
      </c>
      <c r="J269" s="17">
        <f t="shared" si="46"/>
        <v>-1980.75</v>
      </c>
      <c r="K269" s="17">
        <f t="shared" si="47"/>
        <v>-5942.24</v>
      </c>
      <c r="L269" s="1">
        <v>-30153.92</v>
      </c>
      <c r="M269" s="14">
        <f t="shared" si="48"/>
        <v>158017.12</v>
      </c>
    </row>
    <row r="270" spans="1:13" ht="12.75">
      <c r="A270" s="14" t="s">
        <v>22</v>
      </c>
      <c r="B270" s="14" t="s">
        <v>27</v>
      </c>
      <c r="C270" s="14"/>
      <c r="D270" s="22">
        <v>465</v>
      </c>
      <c r="E270" s="22"/>
      <c r="F270" s="23">
        <v>6886</v>
      </c>
      <c r="G270" s="11">
        <f t="shared" si="49"/>
        <v>3201990</v>
      </c>
      <c r="H270" s="17">
        <f t="shared" si="44"/>
        <v>266832.5</v>
      </c>
      <c r="I270" s="17">
        <f t="shared" si="45"/>
        <v>-2668.33</v>
      </c>
      <c r="J270" s="17">
        <f t="shared" si="46"/>
        <v>-2668.33</v>
      </c>
      <c r="K270" s="17">
        <f t="shared" si="47"/>
        <v>-8004.98</v>
      </c>
      <c r="L270" s="1"/>
      <c r="M270" s="14">
        <f t="shared" si="48"/>
        <v>253490.86</v>
      </c>
    </row>
    <row r="271" spans="1:13" ht="12.75">
      <c r="A271" s="14" t="s">
        <v>22</v>
      </c>
      <c r="B271" s="14" t="s">
        <v>28</v>
      </c>
      <c r="C271" s="14"/>
      <c r="D271" s="22">
        <v>282</v>
      </c>
      <c r="E271" s="22"/>
      <c r="F271" s="23">
        <v>6825.33</v>
      </c>
      <c r="G271" s="11">
        <f t="shared" si="49"/>
        <v>1924743.06</v>
      </c>
      <c r="H271" s="17">
        <f t="shared" si="44"/>
        <v>160395.26</v>
      </c>
      <c r="I271" s="17">
        <f t="shared" si="45"/>
        <v>-1603.95</v>
      </c>
      <c r="J271" s="17">
        <f t="shared" si="46"/>
        <v>-1603.95</v>
      </c>
      <c r="K271" s="17">
        <f t="shared" si="47"/>
        <v>-4811.86</v>
      </c>
      <c r="L271" s="1"/>
      <c r="M271" s="14">
        <f t="shared" si="48"/>
        <v>152375.5</v>
      </c>
    </row>
    <row r="272" spans="1:13" ht="12.75">
      <c r="A272" s="14" t="s">
        <v>29</v>
      </c>
      <c r="B272" s="14" t="s">
        <v>53</v>
      </c>
      <c r="C272" s="14"/>
      <c r="D272" s="22">
        <v>180.8</v>
      </c>
      <c r="E272" s="22"/>
      <c r="F272" s="23">
        <v>7280.23</v>
      </c>
      <c r="G272" s="11">
        <f>ROUND(D272*F272,2)</f>
        <v>1316265.58</v>
      </c>
      <c r="H272" s="17">
        <f t="shared" si="44"/>
        <v>109688.8</v>
      </c>
      <c r="I272" s="17">
        <f t="shared" si="45"/>
        <v>-1096.89</v>
      </c>
      <c r="J272" s="17">
        <f t="shared" si="46"/>
        <v>-1096.89</v>
      </c>
      <c r="K272" s="17">
        <f t="shared" si="47"/>
        <v>-3290.66</v>
      </c>
      <c r="L272" s="1"/>
      <c r="M272" s="14">
        <f t="shared" si="48"/>
        <v>104204.36</v>
      </c>
    </row>
    <row r="273" spans="1:13" ht="12.75">
      <c r="A273" s="14" t="s">
        <v>30</v>
      </c>
      <c r="B273" s="14" t="s">
        <v>31</v>
      </c>
      <c r="C273" s="14"/>
      <c r="D273" s="22">
        <v>73</v>
      </c>
      <c r="E273" s="22"/>
      <c r="F273" s="23">
        <v>6970.52</v>
      </c>
      <c r="G273" s="11">
        <f>ROUND(D273*F273,2)</f>
        <v>508847.96</v>
      </c>
      <c r="H273" s="17">
        <f t="shared" si="44"/>
        <v>42404</v>
      </c>
      <c r="I273" s="17">
        <f t="shared" si="45"/>
        <v>-424.04</v>
      </c>
      <c r="J273" s="17">
        <f t="shared" si="46"/>
        <v>-424.04</v>
      </c>
      <c r="K273" s="17">
        <f t="shared" si="47"/>
        <v>-1272.12</v>
      </c>
      <c r="L273" s="1"/>
      <c r="M273" s="14">
        <f t="shared" si="48"/>
        <v>40283.799999999996</v>
      </c>
    </row>
    <row r="274" spans="1:13" ht="12.75">
      <c r="A274" s="14" t="s">
        <v>32</v>
      </c>
      <c r="B274" s="14" t="s">
        <v>45</v>
      </c>
      <c r="C274" s="14"/>
      <c r="D274" s="22">
        <v>344.2</v>
      </c>
      <c r="E274" s="22"/>
      <c r="F274" s="23">
        <v>6763.34</v>
      </c>
      <c r="G274" s="11">
        <f>ROUND(D274*F274,2)</f>
        <v>2327941.63</v>
      </c>
      <c r="H274" s="17">
        <f t="shared" si="44"/>
        <v>193995.14</v>
      </c>
      <c r="I274" s="17">
        <f t="shared" si="45"/>
        <v>-1939.95</v>
      </c>
      <c r="J274" s="17">
        <f t="shared" si="46"/>
        <v>-1939.95</v>
      </c>
      <c r="K274" s="17">
        <f t="shared" si="47"/>
        <v>-5819.85</v>
      </c>
      <c r="L274" s="1">
        <v>-40616.67</v>
      </c>
      <c r="M274" s="14">
        <f t="shared" si="48"/>
        <v>143678.71999999997</v>
      </c>
    </row>
    <row r="275" spans="1:13" ht="12.75">
      <c r="A275" s="14" t="s">
        <v>34</v>
      </c>
      <c r="B275" s="14" t="s">
        <v>35</v>
      </c>
      <c r="C275" s="11"/>
      <c r="D275" s="36">
        <v>368.9</v>
      </c>
      <c r="E275" s="11"/>
      <c r="F275" s="27">
        <v>6500.31</v>
      </c>
      <c r="G275" s="37">
        <f>ROUND(D275*F275,2)</f>
        <v>2397964.36</v>
      </c>
      <c r="H275" s="38">
        <f t="shared" si="44"/>
        <v>199830.36</v>
      </c>
      <c r="I275" s="38">
        <f t="shared" si="45"/>
        <v>-1998.3</v>
      </c>
      <c r="J275" s="38">
        <f t="shared" si="46"/>
        <v>-1998.3</v>
      </c>
      <c r="K275" s="38">
        <f t="shared" si="47"/>
        <v>-5994.91</v>
      </c>
      <c r="L275" s="39"/>
      <c r="M275" s="40">
        <f t="shared" si="48"/>
        <v>189838.85</v>
      </c>
    </row>
    <row r="276" spans="1:13" ht="12.75">
      <c r="A276" s="11"/>
      <c r="B276" s="11"/>
      <c r="C276" s="11"/>
      <c r="D276" s="26"/>
      <c r="E276" s="26"/>
      <c r="F276" s="27"/>
      <c r="G276" s="13"/>
      <c r="H276" s="13"/>
      <c r="I276" s="13"/>
      <c r="J276" s="11"/>
      <c r="K276" s="11"/>
      <c r="L276" s="14"/>
      <c r="M276" s="14"/>
    </row>
    <row r="277" spans="1:13" ht="12.75">
      <c r="A277" s="11"/>
      <c r="B277" s="11"/>
      <c r="C277" s="11"/>
      <c r="D277" s="26">
        <f>SUM(D259:D276)</f>
        <v>6244.7</v>
      </c>
      <c r="E277" s="11"/>
      <c r="F277" s="11"/>
      <c r="G277" s="11">
        <f aca="true" t="shared" si="50" ref="G277:M277">SUM(G259:G276)</f>
        <v>43217851.870000005</v>
      </c>
      <c r="H277" s="11">
        <f t="shared" si="50"/>
        <v>3601487.67</v>
      </c>
      <c r="I277" s="11">
        <f t="shared" si="50"/>
        <v>-36014.86000000001</v>
      </c>
      <c r="J277" s="11">
        <f t="shared" si="50"/>
        <v>-36014.86000000001</v>
      </c>
      <c r="K277" s="11">
        <f t="shared" si="50"/>
        <v>-108044.62000000001</v>
      </c>
      <c r="L277" s="11">
        <f t="shared" si="50"/>
        <v>-215006.27999999997</v>
      </c>
      <c r="M277" s="11">
        <f t="shared" si="50"/>
        <v>3206407.0500000003</v>
      </c>
    </row>
    <row r="281" spans="1:13" ht="12.75">
      <c r="A281" s="32" t="s">
        <v>55</v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</row>
    <row r="282" spans="1:13" ht="63.75">
      <c r="A282" s="30" t="s">
        <v>0</v>
      </c>
      <c r="B282" s="30" t="s">
        <v>1</v>
      </c>
      <c r="C282" s="30"/>
      <c r="D282" s="31" t="s">
        <v>51</v>
      </c>
      <c r="E282" s="31" t="s">
        <v>3</v>
      </c>
      <c r="F282" s="31" t="s">
        <v>4</v>
      </c>
      <c r="G282" s="31" t="s">
        <v>5</v>
      </c>
      <c r="H282" s="31" t="s">
        <v>6</v>
      </c>
      <c r="I282" s="31" t="s">
        <v>7</v>
      </c>
      <c r="J282" s="7" t="s">
        <v>39</v>
      </c>
      <c r="K282" s="31" t="s">
        <v>8</v>
      </c>
      <c r="L282" s="7" t="s">
        <v>9</v>
      </c>
      <c r="M282" s="7" t="s">
        <v>10</v>
      </c>
    </row>
    <row r="283" spans="1:13" ht="12.75">
      <c r="A283" s="11"/>
      <c r="B283" s="11"/>
      <c r="C283" s="11"/>
      <c r="D283" s="12"/>
      <c r="E283" s="12"/>
      <c r="F283" s="13"/>
      <c r="G283" s="13"/>
      <c r="H283" s="13"/>
      <c r="I283" s="13"/>
      <c r="J283" s="13"/>
      <c r="K283" s="11"/>
      <c r="L283" s="11"/>
      <c r="M283" s="11"/>
    </row>
    <row r="284" spans="1:13" ht="12.75">
      <c r="A284" s="14" t="s">
        <v>11</v>
      </c>
      <c r="B284" s="14" t="s">
        <v>12</v>
      </c>
      <c r="C284" s="14"/>
      <c r="D284" s="15">
        <v>1748</v>
      </c>
      <c r="E284" s="15"/>
      <c r="F284" s="33">
        <v>7034.69</v>
      </c>
      <c r="G284" s="11">
        <f>ROUND(D284*F284,2)</f>
        <v>12296638.12</v>
      </c>
      <c r="H284" s="17">
        <f>ROUND(G284/12,2)</f>
        <v>1024719.84</v>
      </c>
      <c r="I284" s="17">
        <f>-ROUND(G284*0.01/12,2)</f>
        <v>-10247.2</v>
      </c>
      <c r="J284" s="17">
        <f>-ROUND(G284*0.01/12,2)</f>
        <v>-10247.2</v>
      </c>
      <c r="K284" s="17">
        <f>-ROUND(G284*0.03/12,2)</f>
        <v>-30741.6</v>
      </c>
      <c r="L284" s="1">
        <v>-125338.64</v>
      </c>
      <c r="M284" s="14">
        <f>SUM(H284:L284)</f>
        <v>848145.2000000001</v>
      </c>
    </row>
    <row r="285" spans="1:13" ht="12.75">
      <c r="A285" s="14" t="s">
        <v>13</v>
      </c>
      <c r="B285" s="14" t="s">
        <v>14</v>
      </c>
      <c r="C285" s="14"/>
      <c r="D285" s="18">
        <v>371.7</v>
      </c>
      <c r="E285" s="18"/>
      <c r="F285" s="19">
        <v>6931.04</v>
      </c>
      <c r="G285" s="11">
        <f>ROUND(D285*F285,2)</f>
        <v>2576267.57</v>
      </c>
      <c r="H285" s="17">
        <f aca="true" t="shared" si="51" ref="H285:H300">ROUND(G285/12,2)</f>
        <v>214688.96</v>
      </c>
      <c r="I285" s="17">
        <f aca="true" t="shared" si="52" ref="I285:I300">-ROUND(G285*0.01/12,2)</f>
        <v>-2146.89</v>
      </c>
      <c r="J285" s="17">
        <f aca="true" t="shared" si="53" ref="J285:J300">-ROUND(G285*0.01/12,2)</f>
        <v>-2146.89</v>
      </c>
      <c r="K285" s="17">
        <f aca="true" t="shared" si="54" ref="K285:K300">-ROUND(G285*0.03/12,2)</f>
        <v>-6440.67</v>
      </c>
      <c r="L285" s="1">
        <v>-1084.55</v>
      </c>
      <c r="M285" s="14">
        <f aca="true" t="shared" si="55" ref="M285:M300">SUM(H285:L285)</f>
        <v>202869.95999999996</v>
      </c>
    </row>
    <row r="286" spans="1:13" ht="12.75">
      <c r="A286" s="14" t="s">
        <v>13</v>
      </c>
      <c r="B286" s="14" t="s">
        <v>15</v>
      </c>
      <c r="C286" s="14"/>
      <c r="D286" s="18">
        <v>438.4</v>
      </c>
      <c r="E286" s="20">
        <v>6977.87</v>
      </c>
      <c r="F286" s="19">
        <v>6641</v>
      </c>
      <c r="G286" s="17">
        <f>ROUND((437*F286)+(1.4*E286),2)</f>
        <v>2911886.02</v>
      </c>
      <c r="H286" s="17">
        <f t="shared" si="51"/>
        <v>242657.17</v>
      </c>
      <c r="I286" s="17">
        <f t="shared" si="52"/>
        <v>-2426.57</v>
      </c>
      <c r="J286" s="17">
        <f t="shared" si="53"/>
        <v>-2426.57</v>
      </c>
      <c r="K286" s="17">
        <f t="shared" si="54"/>
        <v>-7279.72</v>
      </c>
      <c r="L286" s="1"/>
      <c r="M286" s="14">
        <f t="shared" si="55"/>
        <v>230524.31</v>
      </c>
    </row>
    <row r="287" spans="1:13" ht="12.75">
      <c r="A287" s="14" t="s">
        <v>16</v>
      </c>
      <c r="B287" s="14" t="s">
        <v>17</v>
      </c>
      <c r="C287" s="14"/>
      <c r="D287" s="18">
        <v>101</v>
      </c>
      <c r="E287" s="18"/>
      <c r="F287" s="19">
        <v>7054.86</v>
      </c>
      <c r="G287" s="11">
        <f aca="true" t="shared" si="56" ref="G287:G296">ROUND(D287*F287,2)</f>
        <v>712540.86</v>
      </c>
      <c r="H287" s="17">
        <f t="shared" si="51"/>
        <v>59378.41</v>
      </c>
      <c r="I287" s="17">
        <f t="shared" si="52"/>
        <v>-593.78</v>
      </c>
      <c r="J287" s="17">
        <f t="shared" si="53"/>
        <v>-593.78</v>
      </c>
      <c r="K287" s="17">
        <f t="shared" si="54"/>
        <v>-1781.35</v>
      </c>
      <c r="L287" s="1"/>
      <c r="M287" s="14">
        <f t="shared" si="55"/>
        <v>56409.50000000001</v>
      </c>
    </row>
    <row r="288" spans="1:13" ht="12.75">
      <c r="A288" s="14" t="s">
        <v>16</v>
      </c>
      <c r="B288" s="14" t="s">
        <v>18</v>
      </c>
      <c r="C288" s="14"/>
      <c r="D288" s="18">
        <v>601</v>
      </c>
      <c r="E288" s="18"/>
      <c r="F288" s="19">
        <v>6641</v>
      </c>
      <c r="G288" s="11">
        <f t="shared" si="56"/>
        <v>3991241</v>
      </c>
      <c r="H288" s="17">
        <f t="shared" si="51"/>
        <v>332603.42</v>
      </c>
      <c r="I288" s="17">
        <f t="shared" si="52"/>
        <v>-3326.03</v>
      </c>
      <c r="J288" s="17">
        <f t="shared" si="53"/>
        <v>-3326.03</v>
      </c>
      <c r="K288" s="17">
        <f t="shared" si="54"/>
        <v>-9978.1</v>
      </c>
      <c r="L288" s="1"/>
      <c r="M288" s="14">
        <f t="shared" si="55"/>
        <v>315973.25999999995</v>
      </c>
    </row>
    <row r="289" spans="1:13" ht="12.75">
      <c r="A289" s="14" t="s">
        <v>16</v>
      </c>
      <c r="B289" s="14" t="s">
        <v>19</v>
      </c>
      <c r="C289" s="14"/>
      <c r="D289" s="18">
        <v>172.8</v>
      </c>
      <c r="E289" s="18"/>
      <c r="F289" s="19">
        <v>7454.73</v>
      </c>
      <c r="G289" s="11">
        <f t="shared" si="56"/>
        <v>1288177.34</v>
      </c>
      <c r="H289" s="17">
        <f t="shared" si="51"/>
        <v>107348.11</v>
      </c>
      <c r="I289" s="17">
        <f t="shared" si="52"/>
        <v>-1073.48</v>
      </c>
      <c r="J289" s="17">
        <f t="shared" si="53"/>
        <v>-1073.48</v>
      </c>
      <c r="K289" s="17">
        <f t="shared" si="54"/>
        <v>-3220.44</v>
      </c>
      <c r="L289" s="1"/>
      <c r="M289" s="14">
        <f t="shared" si="55"/>
        <v>101980.71</v>
      </c>
    </row>
    <row r="290" spans="1:13" ht="12.75">
      <c r="A290" s="14" t="s">
        <v>20</v>
      </c>
      <c r="B290" s="14" t="s">
        <v>21</v>
      </c>
      <c r="C290" s="14"/>
      <c r="D290" s="18">
        <v>188.3</v>
      </c>
      <c r="E290" s="18"/>
      <c r="F290" s="19">
        <v>7294.98</v>
      </c>
      <c r="G290" s="11">
        <f t="shared" si="56"/>
        <v>1373644.73</v>
      </c>
      <c r="H290" s="17">
        <f t="shared" si="51"/>
        <v>114470.39</v>
      </c>
      <c r="I290" s="17">
        <f t="shared" si="52"/>
        <v>-1144.7</v>
      </c>
      <c r="J290" s="17">
        <f t="shared" si="53"/>
        <v>-1144.7</v>
      </c>
      <c r="K290" s="17">
        <f t="shared" si="54"/>
        <v>-3434.11</v>
      </c>
      <c r="L290" s="1"/>
      <c r="M290" s="14">
        <f t="shared" si="55"/>
        <v>108746.88</v>
      </c>
    </row>
    <row r="291" spans="1:13" ht="12.75">
      <c r="A291" s="14" t="s">
        <v>22</v>
      </c>
      <c r="B291" s="21" t="s">
        <v>44</v>
      </c>
      <c r="C291" s="14"/>
      <c r="D291" s="22">
        <v>274.2</v>
      </c>
      <c r="E291" s="22"/>
      <c r="F291" s="23">
        <v>7144.7</v>
      </c>
      <c r="G291" s="11">
        <f t="shared" si="56"/>
        <v>1959076.74</v>
      </c>
      <c r="H291" s="17">
        <f t="shared" si="51"/>
        <v>163256.4</v>
      </c>
      <c r="I291" s="17">
        <f t="shared" si="52"/>
        <v>-1632.56</v>
      </c>
      <c r="J291" s="17">
        <f t="shared" si="53"/>
        <v>-1632.56</v>
      </c>
      <c r="K291" s="17">
        <f t="shared" si="54"/>
        <v>-4897.69</v>
      </c>
      <c r="L291" s="1">
        <v>-17750</v>
      </c>
      <c r="M291" s="14">
        <f t="shared" si="55"/>
        <v>137343.59</v>
      </c>
    </row>
    <row r="292" spans="1:13" ht="12.75">
      <c r="A292" s="14" t="s">
        <v>22</v>
      </c>
      <c r="B292" s="14" t="s">
        <v>24</v>
      </c>
      <c r="C292" s="14"/>
      <c r="D292" s="22">
        <v>215.3</v>
      </c>
      <c r="E292" s="22"/>
      <c r="F292" s="23">
        <v>7110.96</v>
      </c>
      <c r="G292" s="11">
        <f t="shared" si="56"/>
        <v>1530989.69</v>
      </c>
      <c r="H292" s="17">
        <f t="shared" si="51"/>
        <v>127582.47</v>
      </c>
      <c r="I292" s="17">
        <f t="shared" si="52"/>
        <v>-1275.82</v>
      </c>
      <c r="J292" s="17">
        <f t="shared" si="53"/>
        <v>-1275.82</v>
      </c>
      <c r="K292" s="17">
        <f t="shared" si="54"/>
        <v>-3827.47</v>
      </c>
      <c r="L292" s="1"/>
      <c r="M292" s="14">
        <f t="shared" si="55"/>
        <v>121203.35999999999</v>
      </c>
    </row>
    <row r="293" spans="1:13" ht="12.75">
      <c r="A293" s="14" t="s">
        <v>22</v>
      </c>
      <c r="B293" s="24" t="s">
        <v>25</v>
      </c>
      <c r="C293" s="21"/>
      <c r="D293" s="25">
        <v>77</v>
      </c>
      <c r="E293" s="25"/>
      <c r="F293" s="23">
        <v>6788.83</v>
      </c>
      <c r="G293" s="11">
        <f t="shared" si="56"/>
        <v>522739.91</v>
      </c>
      <c r="H293" s="17">
        <f t="shared" si="51"/>
        <v>43561.66</v>
      </c>
      <c r="I293" s="17">
        <f t="shared" si="52"/>
        <v>-435.62</v>
      </c>
      <c r="J293" s="17">
        <f t="shared" si="53"/>
        <v>-435.62</v>
      </c>
      <c r="K293" s="17">
        <f t="shared" si="54"/>
        <v>-1306.85</v>
      </c>
      <c r="L293" s="1"/>
      <c r="M293" s="14">
        <f t="shared" si="55"/>
        <v>41383.57</v>
      </c>
    </row>
    <row r="294" spans="1:13" ht="12.75">
      <c r="A294" s="14" t="s">
        <v>22</v>
      </c>
      <c r="B294" s="14" t="s">
        <v>26</v>
      </c>
      <c r="C294" s="14"/>
      <c r="D294" s="22">
        <v>343.1</v>
      </c>
      <c r="E294" s="22"/>
      <c r="F294" s="23">
        <v>6927.71</v>
      </c>
      <c r="G294" s="11">
        <f t="shared" si="56"/>
        <v>2376897.3</v>
      </c>
      <c r="H294" s="17">
        <f t="shared" si="51"/>
        <v>198074.78</v>
      </c>
      <c r="I294" s="17">
        <f t="shared" si="52"/>
        <v>-1980.75</v>
      </c>
      <c r="J294" s="17">
        <f t="shared" si="53"/>
        <v>-1980.75</v>
      </c>
      <c r="K294" s="17">
        <f t="shared" si="54"/>
        <v>-5942.24</v>
      </c>
      <c r="L294" s="1">
        <v>-30091.42</v>
      </c>
      <c r="M294" s="14">
        <f t="shared" si="55"/>
        <v>158079.62</v>
      </c>
    </row>
    <row r="295" spans="1:13" ht="12.75">
      <c r="A295" s="14" t="s">
        <v>22</v>
      </c>
      <c r="B295" s="14" t="s">
        <v>27</v>
      </c>
      <c r="C295" s="14"/>
      <c r="D295" s="22">
        <v>465</v>
      </c>
      <c r="E295" s="22"/>
      <c r="F295" s="23">
        <v>6886</v>
      </c>
      <c r="G295" s="11">
        <f t="shared" si="56"/>
        <v>3201990</v>
      </c>
      <c r="H295" s="17">
        <f t="shared" si="51"/>
        <v>266832.5</v>
      </c>
      <c r="I295" s="17">
        <f t="shared" si="52"/>
        <v>-2668.33</v>
      </c>
      <c r="J295" s="17">
        <f t="shared" si="53"/>
        <v>-2668.33</v>
      </c>
      <c r="K295" s="17">
        <f t="shared" si="54"/>
        <v>-8004.98</v>
      </c>
      <c r="L295" s="1"/>
      <c r="M295" s="14">
        <f t="shared" si="55"/>
        <v>253490.86</v>
      </c>
    </row>
    <row r="296" spans="1:13" ht="12.75">
      <c r="A296" s="14" t="s">
        <v>22</v>
      </c>
      <c r="B296" s="14" t="s">
        <v>28</v>
      </c>
      <c r="C296" s="14"/>
      <c r="D296" s="22">
        <v>282</v>
      </c>
      <c r="E296" s="22"/>
      <c r="F296" s="23">
        <v>6825.33</v>
      </c>
      <c r="G296" s="11">
        <f t="shared" si="56"/>
        <v>1924743.06</v>
      </c>
      <c r="H296" s="17">
        <f t="shared" si="51"/>
        <v>160395.26</v>
      </c>
      <c r="I296" s="17">
        <f t="shared" si="52"/>
        <v>-1603.95</v>
      </c>
      <c r="J296" s="17">
        <f t="shared" si="53"/>
        <v>-1603.95</v>
      </c>
      <c r="K296" s="17">
        <f t="shared" si="54"/>
        <v>-4811.86</v>
      </c>
      <c r="L296" s="1"/>
      <c r="M296" s="14">
        <f t="shared" si="55"/>
        <v>152375.5</v>
      </c>
    </row>
    <row r="297" spans="1:13" ht="12.75">
      <c r="A297" s="14" t="s">
        <v>29</v>
      </c>
      <c r="B297" s="14" t="s">
        <v>53</v>
      </c>
      <c r="C297" s="14"/>
      <c r="D297" s="22">
        <v>180.8</v>
      </c>
      <c r="E297" s="22"/>
      <c r="F297" s="23">
        <v>7280.23</v>
      </c>
      <c r="G297" s="11">
        <f>ROUND(D297*F297,2)</f>
        <v>1316265.58</v>
      </c>
      <c r="H297" s="17">
        <f t="shared" si="51"/>
        <v>109688.8</v>
      </c>
      <c r="I297" s="17">
        <f t="shared" si="52"/>
        <v>-1096.89</v>
      </c>
      <c r="J297" s="17">
        <f t="shared" si="53"/>
        <v>-1096.89</v>
      </c>
      <c r="K297" s="17">
        <f t="shared" si="54"/>
        <v>-3290.66</v>
      </c>
      <c r="L297" s="1"/>
      <c r="M297" s="14">
        <f t="shared" si="55"/>
        <v>104204.36</v>
      </c>
    </row>
    <row r="298" spans="1:13" ht="12.75">
      <c r="A298" s="14" t="s">
        <v>30</v>
      </c>
      <c r="B298" s="14" t="s">
        <v>31</v>
      </c>
      <c r="C298" s="14"/>
      <c r="D298" s="22">
        <v>73</v>
      </c>
      <c r="E298" s="22"/>
      <c r="F298" s="23">
        <v>6970.52</v>
      </c>
      <c r="G298" s="11">
        <f>ROUND(D298*F298,2)</f>
        <v>508847.96</v>
      </c>
      <c r="H298" s="17">
        <f t="shared" si="51"/>
        <v>42404</v>
      </c>
      <c r="I298" s="17">
        <f t="shared" si="52"/>
        <v>-424.04</v>
      </c>
      <c r="J298" s="17">
        <f t="shared" si="53"/>
        <v>-424.04</v>
      </c>
      <c r="K298" s="17">
        <f t="shared" si="54"/>
        <v>-1272.12</v>
      </c>
      <c r="L298" s="1"/>
      <c r="M298" s="14">
        <f t="shared" si="55"/>
        <v>40283.799999999996</v>
      </c>
    </row>
    <row r="299" spans="1:13" ht="12.75">
      <c r="A299" s="14" t="s">
        <v>32</v>
      </c>
      <c r="B299" s="14" t="s">
        <v>45</v>
      </c>
      <c r="C299" s="14"/>
      <c r="D299" s="22">
        <v>344.2</v>
      </c>
      <c r="E299" s="22"/>
      <c r="F299" s="23">
        <v>6763.34</v>
      </c>
      <c r="G299" s="11">
        <f>ROUND(D299*F299,2)</f>
        <v>2327941.63</v>
      </c>
      <c r="H299" s="17">
        <f t="shared" si="51"/>
        <v>193995.14</v>
      </c>
      <c r="I299" s="17">
        <f t="shared" si="52"/>
        <v>-1939.95</v>
      </c>
      <c r="J299" s="17">
        <f t="shared" si="53"/>
        <v>-1939.95</v>
      </c>
      <c r="K299" s="17">
        <f t="shared" si="54"/>
        <v>-5819.85</v>
      </c>
      <c r="L299" s="1">
        <v>-40616.67</v>
      </c>
      <c r="M299" s="14">
        <f t="shared" si="55"/>
        <v>143678.71999999997</v>
      </c>
    </row>
    <row r="300" spans="1:13" ht="12.75">
      <c r="A300" s="14" t="s">
        <v>34</v>
      </c>
      <c r="B300" s="14" t="s">
        <v>35</v>
      </c>
      <c r="C300" s="11"/>
      <c r="D300" s="36">
        <v>368.9</v>
      </c>
      <c r="E300" s="11"/>
      <c r="F300" s="27">
        <v>6500.31</v>
      </c>
      <c r="G300" s="37">
        <f>ROUND(D300*F300,2)</f>
        <v>2397964.36</v>
      </c>
      <c r="H300" s="38">
        <f t="shared" si="51"/>
        <v>199830.36</v>
      </c>
      <c r="I300" s="38">
        <f t="shared" si="52"/>
        <v>-1998.3</v>
      </c>
      <c r="J300" s="38">
        <f t="shared" si="53"/>
        <v>-1998.3</v>
      </c>
      <c r="K300" s="38">
        <f t="shared" si="54"/>
        <v>-5994.91</v>
      </c>
      <c r="L300" s="39"/>
      <c r="M300" s="40">
        <f t="shared" si="55"/>
        <v>189838.85</v>
      </c>
    </row>
    <row r="301" spans="1:13" ht="12.75">
      <c r="A301" s="11"/>
      <c r="B301" s="11"/>
      <c r="C301" s="11"/>
      <c r="D301" s="26"/>
      <c r="E301" s="26"/>
      <c r="F301" s="27"/>
      <c r="G301" s="13"/>
      <c r="H301" s="13"/>
      <c r="I301" s="13"/>
      <c r="J301" s="11"/>
      <c r="K301" s="11"/>
      <c r="L301" s="14"/>
      <c r="M301" s="14"/>
    </row>
    <row r="302" spans="1:13" ht="12.75">
      <c r="A302" s="11"/>
      <c r="B302" s="11"/>
      <c r="C302" s="11"/>
      <c r="D302" s="26">
        <f>SUM(D284:D301)</f>
        <v>6244.7</v>
      </c>
      <c r="E302" s="11"/>
      <c r="F302" s="11"/>
      <c r="G302" s="11">
        <f aca="true" t="shared" si="57" ref="G302:M302">SUM(G284:G301)</f>
        <v>43217851.870000005</v>
      </c>
      <c r="H302" s="11">
        <f t="shared" si="57"/>
        <v>3601487.67</v>
      </c>
      <c r="I302" s="11">
        <f t="shared" si="57"/>
        <v>-36014.86000000001</v>
      </c>
      <c r="J302" s="11">
        <f t="shared" si="57"/>
        <v>-36014.86000000001</v>
      </c>
      <c r="K302" s="11">
        <f t="shared" si="57"/>
        <v>-108044.62000000001</v>
      </c>
      <c r="L302" s="11">
        <f t="shared" si="57"/>
        <v>-214881.27999999997</v>
      </c>
      <c r="M302" s="11">
        <f t="shared" si="57"/>
        <v>3206532.0500000003</v>
      </c>
    </row>
    <row r="306" spans="1:7" ht="12.75">
      <c r="A306" s="32" t="s">
        <v>57</v>
      </c>
      <c r="B306" s="29"/>
      <c r="C306" s="29"/>
      <c r="D306" s="29"/>
      <c r="E306" s="29"/>
      <c r="F306" s="29"/>
      <c r="G306" s="29"/>
    </row>
    <row r="307" spans="1:17" ht="63.75">
      <c r="A307" s="30" t="s">
        <v>0</v>
      </c>
      <c r="B307" s="30" t="s">
        <v>1</v>
      </c>
      <c r="C307" s="30"/>
      <c r="D307" s="31" t="s">
        <v>51</v>
      </c>
      <c r="E307" s="31" t="s">
        <v>3</v>
      </c>
      <c r="F307" s="31" t="s">
        <v>4</v>
      </c>
      <c r="G307" s="31" t="s">
        <v>5</v>
      </c>
      <c r="H307" s="2" t="s">
        <v>58</v>
      </c>
      <c r="I307" s="2" t="s">
        <v>59</v>
      </c>
      <c r="J307" s="2" t="s">
        <v>60</v>
      </c>
      <c r="K307" s="2" t="s">
        <v>61</v>
      </c>
      <c r="M307" s="2" t="s">
        <v>63</v>
      </c>
      <c r="N307" s="2" t="s">
        <v>61</v>
      </c>
      <c r="P307" s="2" t="s">
        <v>62</v>
      </c>
      <c r="Q307" s="2" t="s">
        <v>61</v>
      </c>
    </row>
    <row r="308" spans="1:7" ht="12.75">
      <c r="A308" s="11"/>
      <c r="B308" s="11"/>
      <c r="C308" s="11"/>
      <c r="D308" s="12"/>
      <c r="E308" s="12"/>
      <c r="F308" s="13"/>
      <c r="G308" s="13"/>
    </row>
    <row r="309" spans="1:18" ht="12.75">
      <c r="A309" s="14" t="s">
        <v>11</v>
      </c>
      <c r="B309" s="14" t="s">
        <v>12</v>
      </c>
      <c r="C309" s="14"/>
      <c r="D309" s="15">
        <v>1748</v>
      </c>
      <c r="E309" s="15"/>
      <c r="F309" s="33">
        <v>7034.69</v>
      </c>
      <c r="G309" s="11">
        <f>ROUND(D309*F309,2)</f>
        <v>12296638.12</v>
      </c>
      <c r="H309" s="1">
        <f>H8+H33+H58+H83+H108+H159+H184+H209+H234+H259+H284+I184</f>
        <v>11271918.26</v>
      </c>
      <c r="I309" s="1">
        <f>G309-H309</f>
        <v>1024719.8599999994</v>
      </c>
      <c r="J309" s="2">
        <v>122966.38</v>
      </c>
      <c r="K309" s="1">
        <f>I8+I33+I58+I83+I108+I159+J184+I209+I234+I259+I284</f>
        <v>-113233.88999999998</v>
      </c>
      <c r="L309" s="1">
        <f>J309+K309</f>
        <v>9732.49000000002</v>
      </c>
      <c r="M309" s="2">
        <v>122966.38</v>
      </c>
      <c r="N309" s="1">
        <f>I8+J33+J58+J83+J108+J159+K184+J209+J234+J259+J284</f>
        <v>-113233.88999999998</v>
      </c>
      <c r="O309" s="1">
        <f>M309+N309</f>
        <v>9732.49000000002</v>
      </c>
      <c r="P309" s="2">
        <v>368899.14</v>
      </c>
      <c r="Q309" s="1">
        <f>K8+K33+K58+K83+K108+K159+L184+K209+K234+K259+K284</f>
        <v>-339701.67</v>
      </c>
      <c r="R309" s="1">
        <f>P309+Q309</f>
        <v>29197.47000000003</v>
      </c>
    </row>
    <row r="310" spans="1:18" ht="12.75">
      <c r="A310" s="14" t="s">
        <v>13</v>
      </c>
      <c r="B310" s="14" t="s">
        <v>14</v>
      </c>
      <c r="C310" s="14"/>
      <c r="D310" s="18">
        <v>371.7</v>
      </c>
      <c r="E310" s="18"/>
      <c r="F310" s="19">
        <v>6931.04</v>
      </c>
      <c r="G310" s="11">
        <f>ROUND(D310*F310,2)</f>
        <v>2576267.57</v>
      </c>
      <c r="H310" s="1">
        <f aca="true" t="shared" si="58" ref="H310:H325">H9+H34+H59+H84+H109+H160+H185+H210+H235+H260+H285+I185</f>
        <v>2361578.58</v>
      </c>
      <c r="I310" s="1">
        <f aca="true" t="shared" si="59" ref="I310:I325">G310-H310</f>
        <v>214688.98999999976</v>
      </c>
      <c r="J310" s="2">
        <v>25762.68</v>
      </c>
      <c r="K310" s="1">
        <f aca="true" t="shared" si="60" ref="K310:K325">I9+I34+I59+I84+I109+I160+J185+I210+I235+I260+I285</f>
        <v>-23702.82</v>
      </c>
      <c r="L310" s="1">
        <f aca="true" t="shared" si="61" ref="L310:L325">J310+K310</f>
        <v>2059.8600000000006</v>
      </c>
      <c r="M310" s="2">
        <v>25762.68</v>
      </c>
      <c r="N310" s="1">
        <f aca="true" t="shared" si="62" ref="N310:N325">I9+J34+J59+J84+J109+J160+K185+J210+J235+J260+J285</f>
        <v>-23702.82</v>
      </c>
      <c r="O310" s="1">
        <f aca="true" t="shared" si="63" ref="O310:O325">M310+N310</f>
        <v>2059.8600000000006</v>
      </c>
      <c r="P310" s="2">
        <v>77288.03</v>
      </c>
      <c r="Q310" s="1">
        <f aca="true" t="shared" si="64" ref="Q310:Q325">K9+K34+K59+K84+K109+K160+L185+K210+K235+K260+K285</f>
        <v>-71108.465</v>
      </c>
      <c r="R310" s="1">
        <f aca="true" t="shared" si="65" ref="R310:R325">P310+Q310</f>
        <v>6179.565000000002</v>
      </c>
    </row>
    <row r="311" spans="1:18" ht="12.75">
      <c r="A311" s="14" t="s">
        <v>13</v>
      </c>
      <c r="B311" s="14" t="s">
        <v>15</v>
      </c>
      <c r="C311" s="14"/>
      <c r="D311" s="18">
        <v>438.4</v>
      </c>
      <c r="E311" s="20">
        <v>6977.87</v>
      </c>
      <c r="F311" s="19">
        <v>6641</v>
      </c>
      <c r="G311" s="17">
        <f>ROUND((437*F311)+(1.4*E311),2)</f>
        <v>2911886.02</v>
      </c>
      <c r="H311" s="1">
        <f t="shared" si="58"/>
        <v>2669228.86</v>
      </c>
      <c r="I311" s="1">
        <f t="shared" si="59"/>
        <v>242657.16000000015</v>
      </c>
      <c r="J311" s="2">
        <v>29118.86</v>
      </c>
      <c r="K311" s="1">
        <f t="shared" si="60"/>
        <v>-26692.28</v>
      </c>
      <c r="L311" s="1">
        <f t="shared" si="61"/>
        <v>2426.5800000000017</v>
      </c>
      <c r="M311" s="2">
        <v>29118.86</v>
      </c>
      <c r="N311" s="1">
        <f t="shared" si="62"/>
        <v>-26692.28</v>
      </c>
      <c r="O311" s="1">
        <f t="shared" si="63"/>
        <v>2426.5800000000017</v>
      </c>
      <c r="P311" s="2">
        <v>87356.58</v>
      </c>
      <c r="Q311" s="1">
        <f t="shared" si="64"/>
        <v>-80076.89</v>
      </c>
      <c r="R311" s="1">
        <f t="shared" si="65"/>
        <v>7279.690000000002</v>
      </c>
    </row>
    <row r="312" spans="1:18" ht="12.75">
      <c r="A312" s="14" t="s">
        <v>16</v>
      </c>
      <c r="B312" s="14" t="s">
        <v>17</v>
      </c>
      <c r="C312" s="14"/>
      <c r="D312" s="18">
        <v>101</v>
      </c>
      <c r="E312" s="18"/>
      <c r="F312" s="19">
        <v>7054.86</v>
      </c>
      <c r="G312" s="11">
        <f aca="true" t="shared" si="66" ref="G312:G321">ROUND(D312*F312,2)</f>
        <v>712540.86</v>
      </c>
      <c r="H312" s="1">
        <f t="shared" si="58"/>
        <v>653162.4800000001</v>
      </c>
      <c r="I312" s="1">
        <f t="shared" si="59"/>
        <v>59378.37999999989</v>
      </c>
      <c r="J312" s="2">
        <v>7125.41</v>
      </c>
      <c r="K312" s="1">
        <f t="shared" si="60"/>
        <v>-6780.424999999999</v>
      </c>
      <c r="L312" s="1">
        <f t="shared" si="61"/>
        <v>344.9850000000006</v>
      </c>
      <c r="M312" s="2">
        <v>7125.41</v>
      </c>
      <c r="N312" s="1">
        <f t="shared" si="62"/>
        <v>-6780.424999999999</v>
      </c>
      <c r="O312" s="1">
        <f t="shared" si="63"/>
        <v>344.9850000000006</v>
      </c>
      <c r="P312" s="2">
        <v>21376.23</v>
      </c>
      <c r="Q312" s="1">
        <f t="shared" si="64"/>
        <v>-20341.319999999996</v>
      </c>
      <c r="R312" s="1">
        <f t="shared" si="65"/>
        <v>1034.9100000000035</v>
      </c>
    </row>
    <row r="313" spans="1:18" ht="12.75">
      <c r="A313" s="14" t="s">
        <v>16</v>
      </c>
      <c r="B313" s="14" t="s">
        <v>18</v>
      </c>
      <c r="C313" s="14"/>
      <c r="D313" s="18">
        <v>601</v>
      </c>
      <c r="E313" s="18"/>
      <c r="F313" s="19">
        <v>6641</v>
      </c>
      <c r="G313" s="11">
        <f t="shared" si="66"/>
        <v>3991241</v>
      </c>
      <c r="H313" s="1">
        <f t="shared" si="58"/>
        <v>3658637.5999999996</v>
      </c>
      <c r="I313" s="1">
        <f t="shared" si="59"/>
        <v>332603.4000000004</v>
      </c>
      <c r="J313" s="2">
        <v>39912.41</v>
      </c>
      <c r="K313" s="1">
        <f t="shared" si="60"/>
        <v>-36586.354999999996</v>
      </c>
      <c r="L313" s="1">
        <f t="shared" si="61"/>
        <v>3326.0550000000076</v>
      </c>
      <c r="M313" s="2">
        <v>39912.41</v>
      </c>
      <c r="N313" s="1">
        <f t="shared" si="62"/>
        <v>-36586.354999999996</v>
      </c>
      <c r="O313" s="1">
        <f t="shared" si="63"/>
        <v>3326.0550000000076</v>
      </c>
      <c r="P313" s="2">
        <v>119737.23</v>
      </c>
      <c r="Q313" s="1">
        <f t="shared" si="64"/>
        <v>-109759.11500000002</v>
      </c>
      <c r="R313" s="1">
        <f t="shared" si="65"/>
        <v>9978.114999999976</v>
      </c>
    </row>
    <row r="314" spans="1:18" ht="12.75">
      <c r="A314" s="14" t="s">
        <v>16</v>
      </c>
      <c r="B314" s="14" t="s">
        <v>19</v>
      </c>
      <c r="C314" s="14"/>
      <c r="D314" s="18">
        <v>172.8</v>
      </c>
      <c r="E314" s="18"/>
      <c r="F314" s="19">
        <v>7454.73</v>
      </c>
      <c r="G314" s="11">
        <f t="shared" si="66"/>
        <v>1288177.34</v>
      </c>
      <c r="H314" s="1">
        <f t="shared" si="58"/>
        <v>1180829.2200000002</v>
      </c>
      <c r="I314" s="1">
        <f t="shared" si="59"/>
        <v>107348.11999999988</v>
      </c>
      <c r="J314" s="2">
        <v>12881.77</v>
      </c>
      <c r="K314" s="1">
        <f t="shared" si="60"/>
        <v>-11888.499999999998</v>
      </c>
      <c r="L314" s="1">
        <f t="shared" si="61"/>
        <v>993.2700000000023</v>
      </c>
      <c r="M314" s="2">
        <v>12881.77</v>
      </c>
      <c r="N314" s="1">
        <f t="shared" si="62"/>
        <v>-11888.499999999998</v>
      </c>
      <c r="O314" s="1">
        <f t="shared" si="63"/>
        <v>993.2700000000023</v>
      </c>
      <c r="P314" s="2">
        <v>38645.32</v>
      </c>
      <c r="Q314" s="1">
        <f t="shared" si="64"/>
        <v>-35665.49999999999</v>
      </c>
      <c r="R314" s="1">
        <f t="shared" si="65"/>
        <v>2979.820000000007</v>
      </c>
    </row>
    <row r="315" spans="1:18" ht="12.75">
      <c r="A315" s="14" t="s">
        <v>20</v>
      </c>
      <c r="B315" s="14" t="s">
        <v>21</v>
      </c>
      <c r="C315" s="14"/>
      <c r="D315" s="18">
        <v>188.3</v>
      </c>
      <c r="E315" s="18"/>
      <c r="F315" s="19">
        <v>7294.98</v>
      </c>
      <c r="G315" s="11">
        <f t="shared" si="66"/>
        <v>1373644.73</v>
      </c>
      <c r="H315" s="1">
        <f t="shared" si="58"/>
        <v>1259174.3099999998</v>
      </c>
      <c r="I315" s="1">
        <f t="shared" si="59"/>
        <v>114470.42000000016</v>
      </c>
      <c r="J315" s="2">
        <v>13736.45</v>
      </c>
      <c r="K315" s="1">
        <f t="shared" si="60"/>
        <v>-12829.340000000004</v>
      </c>
      <c r="L315" s="1">
        <f t="shared" si="61"/>
        <v>907.109999999997</v>
      </c>
      <c r="M315" s="2">
        <v>13736.45</v>
      </c>
      <c r="N315" s="1">
        <f t="shared" si="62"/>
        <v>-12829.340000000004</v>
      </c>
      <c r="O315" s="1">
        <f t="shared" si="63"/>
        <v>907.109999999997</v>
      </c>
      <c r="P315" s="2">
        <v>41209.34</v>
      </c>
      <c r="Q315" s="1">
        <f t="shared" si="64"/>
        <v>-38488.07</v>
      </c>
      <c r="R315" s="1">
        <f t="shared" si="65"/>
        <v>2721.269999999997</v>
      </c>
    </row>
    <row r="316" spans="1:18" ht="12.75">
      <c r="A316" s="14" t="s">
        <v>22</v>
      </c>
      <c r="B316" s="21" t="s">
        <v>44</v>
      </c>
      <c r="C316" s="14"/>
      <c r="D316" s="22">
        <v>274.2</v>
      </c>
      <c r="E316" s="22"/>
      <c r="F316" s="23">
        <v>7144.75</v>
      </c>
      <c r="G316" s="11">
        <f t="shared" si="66"/>
        <v>1959090.45</v>
      </c>
      <c r="H316" s="1">
        <f t="shared" si="58"/>
        <v>1795820.3699999996</v>
      </c>
      <c r="I316" s="1">
        <f t="shared" si="59"/>
        <v>163270.0800000003</v>
      </c>
      <c r="J316" s="2">
        <v>19590.9</v>
      </c>
      <c r="K316" s="1">
        <f t="shared" si="60"/>
        <v>-17886.274999999998</v>
      </c>
      <c r="L316" s="1">
        <f t="shared" si="61"/>
        <v>1704.6250000000036</v>
      </c>
      <c r="M316" s="2">
        <v>19590.9</v>
      </c>
      <c r="N316" s="1">
        <f t="shared" si="62"/>
        <v>-17886.274999999998</v>
      </c>
      <c r="O316" s="1">
        <f t="shared" si="63"/>
        <v>1704.6250000000036</v>
      </c>
      <c r="P316" s="2">
        <v>58772.71</v>
      </c>
      <c r="Q316" s="1">
        <f t="shared" si="64"/>
        <v>-53658.87500000001</v>
      </c>
      <c r="R316" s="1">
        <f t="shared" si="65"/>
        <v>5113.834999999992</v>
      </c>
    </row>
    <row r="317" spans="1:18" ht="12.75">
      <c r="A317" s="14" t="s">
        <v>22</v>
      </c>
      <c r="B317" s="14" t="s">
        <v>24</v>
      </c>
      <c r="C317" s="14"/>
      <c r="D317" s="22">
        <v>215.3</v>
      </c>
      <c r="E317" s="22"/>
      <c r="F317" s="23">
        <v>7111</v>
      </c>
      <c r="G317" s="11">
        <f t="shared" si="66"/>
        <v>1530998.3</v>
      </c>
      <c r="H317" s="1">
        <f t="shared" si="58"/>
        <v>1403407.19</v>
      </c>
      <c r="I317" s="1">
        <f t="shared" si="59"/>
        <v>127591.1100000001</v>
      </c>
      <c r="J317" s="2">
        <v>15309.98</v>
      </c>
      <c r="K317" s="1">
        <f t="shared" si="60"/>
        <v>-14013.904999999999</v>
      </c>
      <c r="L317" s="1">
        <f t="shared" si="61"/>
        <v>1296.0750000000007</v>
      </c>
      <c r="M317" s="2">
        <v>15309.98</v>
      </c>
      <c r="N317" s="1">
        <f t="shared" si="62"/>
        <v>-14013.904999999999</v>
      </c>
      <c r="O317" s="1">
        <f t="shared" si="63"/>
        <v>1296.0750000000007</v>
      </c>
      <c r="P317" s="2">
        <v>45929.95</v>
      </c>
      <c r="Q317" s="1">
        <f t="shared" si="64"/>
        <v>-42041.770000000004</v>
      </c>
      <c r="R317" s="1">
        <f t="shared" si="65"/>
        <v>3888.179999999993</v>
      </c>
    </row>
    <row r="318" spans="1:18" ht="12.75">
      <c r="A318" s="14" t="s">
        <v>22</v>
      </c>
      <c r="B318" s="24" t="s">
        <v>25</v>
      </c>
      <c r="C318" s="21"/>
      <c r="D318" s="25">
        <v>77</v>
      </c>
      <c r="E318" s="25"/>
      <c r="F318" s="23">
        <v>6788.84</v>
      </c>
      <c r="G318" s="11">
        <f t="shared" si="66"/>
        <v>522740.68</v>
      </c>
      <c r="H318" s="1">
        <f t="shared" si="58"/>
        <v>479178.2500000002</v>
      </c>
      <c r="I318" s="1">
        <f t="shared" si="59"/>
        <v>43562.42999999982</v>
      </c>
      <c r="J318" s="2">
        <v>5227.41</v>
      </c>
      <c r="K318" s="1">
        <f t="shared" si="60"/>
        <v>-4908.615</v>
      </c>
      <c r="L318" s="1">
        <f t="shared" si="61"/>
        <v>318.7950000000001</v>
      </c>
      <c r="M318" s="2">
        <v>5227.41</v>
      </c>
      <c r="N318" s="1">
        <f t="shared" si="62"/>
        <v>-4908.615</v>
      </c>
      <c r="O318" s="1">
        <f t="shared" si="63"/>
        <v>318.7950000000001</v>
      </c>
      <c r="P318" s="2">
        <v>15682.22</v>
      </c>
      <c r="Q318" s="1">
        <f t="shared" si="64"/>
        <v>-14725.800000000001</v>
      </c>
      <c r="R318" s="1">
        <f t="shared" si="65"/>
        <v>956.4199999999983</v>
      </c>
    </row>
    <row r="319" spans="1:18" ht="12.75">
      <c r="A319" s="14" t="s">
        <v>22</v>
      </c>
      <c r="B319" s="14" t="s">
        <v>26</v>
      </c>
      <c r="C319" s="14"/>
      <c r="D319" s="22">
        <v>343.1</v>
      </c>
      <c r="E319" s="22"/>
      <c r="F319" s="23">
        <v>6927.73</v>
      </c>
      <c r="G319" s="11">
        <f t="shared" si="66"/>
        <v>2376904.16</v>
      </c>
      <c r="H319" s="1">
        <f t="shared" si="58"/>
        <v>2178822.5500000003</v>
      </c>
      <c r="I319" s="1">
        <f t="shared" si="59"/>
        <v>198081.60999999987</v>
      </c>
      <c r="J319" s="2">
        <v>23769.04</v>
      </c>
      <c r="K319" s="1">
        <f t="shared" si="60"/>
        <v>-22070.504999999997</v>
      </c>
      <c r="L319" s="1">
        <f t="shared" si="61"/>
        <v>1698.5350000000035</v>
      </c>
      <c r="M319" s="2">
        <v>23769.04</v>
      </c>
      <c r="N319" s="1">
        <f t="shared" si="62"/>
        <v>-22070.504999999997</v>
      </c>
      <c r="O319" s="1">
        <f t="shared" si="63"/>
        <v>1698.5350000000035</v>
      </c>
      <c r="P319" s="2">
        <v>71307.12</v>
      </c>
      <c r="Q319" s="1">
        <f t="shared" si="64"/>
        <v>-66211.465</v>
      </c>
      <c r="R319" s="1">
        <f t="shared" si="65"/>
        <v>5095.654999999999</v>
      </c>
    </row>
    <row r="320" spans="1:18" ht="12.75">
      <c r="A320" s="14" t="s">
        <v>22</v>
      </c>
      <c r="B320" s="14" t="s">
        <v>27</v>
      </c>
      <c r="C320" s="14"/>
      <c r="D320" s="22">
        <v>465</v>
      </c>
      <c r="E320" s="22"/>
      <c r="F320" s="23">
        <v>6886.02</v>
      </c>
      <c r="G320" s="11">
        <f t="shared" si="66"/>
        <v>3201999.3</v>
      </c>
      <c r="H320" s="1">
        <f t="shared" si="58"/>
        <v>2935157.5</v>
      </c>
      <c r="I320" s="1">
        <f t="shared" si="59"/>
        <v>266841.7999999998</v>
      </c>
      <c r="J320" s="2">
        <v>32019.99</v>
      </c>
      <c r="K320" s="1">
        <f t="shared" si="60"/>
        <v>-29831.130000000005</v>
      </c>
      <c r="L320" s="1">
        <f t="shared" si="61"/>
        <v>2188.859999999997</v>
      </c>
      <c r="M320" s="2">
        <v>32019.99</v>
      </c>
      <c r="N320" s="1">
        <f t="shared" si="62"/>
        <v>-29831.130000000005</v>
      </c>
      <c r="O320" s="1">
        <f t="shared" si="63"/>
        <v>2188.859999999997</v>
      </c>
      <c r="P320" s="2">
        <v>96059.98</v>
      </c>
      <c r="Q320" s="1">
        <f t="shared" si="64"/>
        <v>-89493.34499999999</v>
      </c>
      <c r="R320" s="1">
        <f t="shared" si="65"/>
        <v>6566.635000000009</v>
      </c>
    </row>
    <row r="321" spans="1:18" ht="12.75">
      <c r="A321" s="14" t="s">
        <v>22</v>
      </c>
      <c r="B321" s="14" t="s">
        <v>28</v>
      </c>
      <c r="C321" s="14"/>
      <c r="D321" s="22">
        <v>282</v>
      </c>
      <c r="E321" s="22"/>
      <c r="F321" s="23">
        <v>6825.34</v>
      </c>
      <c r="G321" s="11">
        <f t="shared" si="66"/>
        <v>1924745.88</v>
      </c>
      <c r="H321" s="1">
        <f t="shared" si="58"/>
        <v>1764347.83</v>
      </c>
      <c r="I321" s="1">
        <f t="shared" si="59"/>
        <v>160398.0499999998</v>
      </c>
      <c r="J321" s="2">
        <v>19247.46</v>
      </c>
      <c r="K321" s="1">
        <f t="shared" si="60"/>
        <v>-18019.825000000004</v>
      </c>
      <c r="L321" s="1">
        <f t="shared" si="61"/>
        <v>1227.6349999999948</v>
      </c>
      <c r="M321" s="2">
        <v>19247.46</v>
      </c>
      <c r="N321" s="1">
        <f t="shared" si="62"/>
        <v>-18019.825000000004</v>
      </c>
      <c r="O321" s="1">
        <f t="shared" si="63"/>
        <v>1227.6349999999948</v>
      </c>
      <c r="P321" s="2">
        <v>57742.38</v>
      </c>
      <c r="Q321" s="1">
        <f t="shared" si="64"/>
        <v>-54059.520000000004</v>
      </c>
      <c r="R321" s="1">
        <f t="shared" si="65"/>
        <v>3682.8599999999933</v>
      </c>
    </row>
    <row r="322" spans="1:18" ht="12.75">
      <c r="A322" s="14" t="s">
        <v>29</v>
      </c>
      <c r="B322" s="14" t="s">
        <v>53</v>
      </c>
      <c r="C322" s="14"/>
      <c r="D322" s="22">
        <v>180.8</v>
      </c>
      <c r="E322" s="22"/>
      <c r="F322" s="23">
        <v>7280.23</v>
      </c>
      <c r="G322" s="11">
        <f>ROUND(D322*F322,2)</f>
        <v>1316265.58</v>
      </c>
      <c r="H322" s="1">
        <f t="shared" si="58"/>
        <v>1206576.7900000003</v>
      </c>
      <c r="I322" s="1">
        <f t="shared" si="59"/>
        <v>109688.7899999998</v>
      </c>
      <c r="J322" s="2">
        <v>13162.66</v>
      </c>
      <c r="K322" s="1">
        <f t="shared" si="60"/>
        <v>-12278.269999999999</v>
      </c>
      <c r="L322" s="1">
        <f t="shared" si="61"/>
        <v>884.3900000000012</v>
      </c>
      <c r="M322" s="2">
        <v>13162.66</v>
      </c>
      <c r="N322" s="1">
        <f t="shared" si="62"/>
        <v>-12278.269999999999</v>
      </c>
      <c r="O322" s="1">
        <f t="shared" si="63"/>
        <v>884.3900000000012</v>
      </c>
      <c r="P322" s="2">
        <v>39487.97</v>
      </c>
      <c r="Q322" s="1">
        <f t="shared" si="64"/>
        <v>-36834.765</v>
      </c>
      <c r="R322" s="1">
        <f t="shared" si="65"/>
        <v>2653.2050000000017</v>
      </c>
    </row>
    <row r="323" spans="1:18" ht="12.75">
      <c r="A323" s="14" t="s">
        <v>30</v>
      </c>
      <c r="B323" s="14" t="s">
        <v>31</v>
      </c>
      <c r="C323" s="14"/>
      <c r="D323" s="22">
        <v>73</v>
      </c>
      <c r="E323" s="22"/>
      <c r="F323" s="23">
        <v>6970.52</v>
      </c>
      <c r="G323" s="11">
        <f>ROUND(D323*F323,2)</f>
        <v>508847.96</v>
      </c>
      <c r="H323" s="1">
        <f t="shared" si="58"/>
        <v>466443.98</v>
      </c>
      <c r="I323" s="1">
        <f t="shared" si="59"/>
        <v>42403.98000000004</v>
      </c>
      <c r="J323" s="2">
        <v>5088.48</v>
      </c>
      <c r="K323" s="1">
        <f t="shared" si="60"/>
        <v>-4717.815</v>
      </c>
      <c r="L323" s="1">
        <f t="shared" si="61"/>
        <v>370.66499999999996</v>
      </c>
      <c r="M323" s="2">
        <v>5088.48</v>
      </c>
      <c r="N323" s="1">
        <f t="shared" si="62"/>
        <v>-4717.815</v>
      </c>
      <c r="O323" s="1">
        <f t="shared" si="63"/>
        <v>370.66499999999996</v>
      </c>
      <c r="P323" s="2">
        <v>15265.44</v>
      </c>
      <c r="Q323" s="1">
        <f t="shared" si="64"/>
        <v>-14153.439999999995</v>
      </c>
      <c r="R323" s="1">
        <f t="shared" si="65"/>
        <v>1112.0000000000055</v>
      </c>
    </row>
    <row r="324" spans="1:18" ht="12.75">
      <c r="A324" s="14" t="s">
        <v>32</v>
      </c>
      <c r="B324" s="14" t="s">
        <v>45</v>
      </c>
      <c r="C324" s="14"/>
      <c r="D324" s="22">
        <v>344.2</v>
      </c>
      <c r="E324" s="22"/>
      <c r="F324" s="23">
        <v>6763.34</v>
      </c>
      <c r="G324" s="11">
        <f>ROUND(D324*F324,2)</f>
        <v>2327941.63</v>
      </c>
      <c r="H324" s="1">
        <f t="shared" si="58"/>
        <v>2133946.5100000002</v>
      </c>
      <c r="I324" s="1">
        <f t="shared" si="59"/>
        <v>193995.11999999965</v>
      </c>
      <c r="J324" s="2">
        <v>23279.42</v>
      </c>
      <c r="K324" s="1">
        <f t="shared" si="60"/>
        <v>-21527.340000000004</v>
      </c>
      <c r="L324" s="1">
        <f t="shared" si="61"/>
        <v>1752.0799999999945</v>
      </c>
      <c r="M324" s="2">
        <v>23279.42</v>
      </c>
      <c r="N324" s="1">
        <f t="shared" si="62"/>
        <v>-21527.340000000004</v>
      </c>
      <c r="O324" s="1">
        <f t="shared" si="63"/>
        <v>1752.0799999999945</v>
      </c>
      <c r="P324" s="2">
        <v>69838.25</v>
      </c>
      <c r="Q324" s="1">
        <f t="shared" si="64"/>
        <v>-64582.01999999999</v>
      </c>
      <c r="R324" s="1">
        <f t="shared" si="65"/>
        <v>5256.2300000000105</v>
      </c>
    </row>
    <row r="325" spans="1:18" ht="12.75">
      <c r="A325" s="14" t="s">
        <v>34</v>
      </c>
      <c r="B325" s="14" t="s">
        <v>35</v>
      </c>
      <c r="C325" s="11"/>
      <c r="D325" s="36">
        <v>368.9</v>
      </c>
      <c r="E325" s="11"/>
      <c r="F325" s="27">
        <v>6500.31</v>
      </c>
      <c r="G325" s="37">
        <f>ROUND(D325*F325,2)</f>
        <v>2397964.36</v>
      </c>
      <c r="H325" s="1">
        <f t="shared" si="58"/>
        <v>2198133.9999999995</v>
      </c>
      <c r="I325" s="1">
        <f t="shared" si="59"/>
        <v>199830.36000000034</v>
      </c>
      <c r="J325" s="2">
        <v>23979.64</v>
      </c>
      <c r="K325" s="1">
        <f t="shared" si="60"/>
        <v>-22667.844999999998</v>
      </c>
      <c r="L325" s="1">
        <f t="shared" si="61"/>
        <v>1311.795000000002</v>
      </c>
      <c r="M325" s="2">
        <v>23979.64</v>
      </c>
      <c r="N325" s="1">
        <f t="shared" si="62"/>
        <v>-22667.844999999998</v>
      </c>
      <c r="O325" s="1">
        <f t="shared" si="63"/>
        <v>1311.795000000002</v>
      </c>
      <c r="P325" s="2">
        <v>71938.93</v>
      </c>
      <c r="Q325" s="1">
        <f t="shared" si="64"/>
        <v>-68003.58500000002</v>
      </c>
      <c r="R325" s="1">
        <f t="shared" si="65"/>
        <v>3935.344999999972</v>
      </c>
    </row>
    <row r="326" spans="1:7" ht="12.75">
      <c r="A326" s="11"/>
      <c r="B326" s="11"/>
      <c r="C326" s="11"/>
      <c r="D326" s="26"/>
      <c r="E326" s="26"/>
      <c r="F326" s="27"/>
      <c r="G326" s="13"/>
    </row>
    <row r="327" spans="1:18" ht="12.75">
      <c r="A327" s="11"/>
      <c r="B327" s="11"/>
      <c r="C327" s="11"/>
      <c r="D327" s="26">
        <f>SUM(D309:D326)</f>
        <v>6244.7</v>
      </c>
      <c r="E327" s="11"/>
      <c r="F327" s="11"/>
      <c r="G327" s="11">
        <f>SUM(G309:G326)</f>
        <v>43217893.940000005</v>
      </c>
      <c r="H327" s="11">
        <f>SUM(H309:H326)</f>
        <v>39616364.279999994</v>
      </c>
      <c r="I327" s="1">
        <f>SUM(I309:I325)</f>
        <v>3601529.659999999</v>
      </c>
      <c r="L327" s="1">
        <f>SUM(L309:L326)</f>
        <v>32543.805000000033</v>
      </c>
      <c r="O327" s="1">
        <f>SUM(O309:O326)</f>
        <v>32543.805000000033</v>
      </c>
      <c r="R327" s="1">
        <f>SUM(R309:R326)</f>
        <v>97631.205</v>
      </c>
    </row>
    <row r="329" ht="12.75">
      <c r="H329" s="41">
        <v>40252819.83</v>
      </c>
    </row>
    <row r="330" ht="12.75">
      <c r="H330" s="4">
        <f>H329-H327</f>
        <v>636455.5500000045</v>
      </c>
    </row>
    <row r="331" ht="12.75">
      <c r="G331" s="4"/>
    </row>
    <row r="332" ht="12.75">
      <c r="H332" s="4"/>
    </row>
    <row r="335" spans="1:15" ht="12.75">
      <c r="A335" s="32" t="s">
        <v>56</v>
      </c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</row>
    <row r="336" spans="1:17" ht="63.75">
      <c r="A336" s="30" t="s">
        <v>0</v>
      </c>
      <c r="B336" s="30" t="s">
        <v>1</v>
      </c>
      <c r="C336" s="30"/>
      <c r="D336" s="31" t="s">
        <v>51</v>
      </c>
      <c r="E336" s="31" t="s">
        <v>3</v>
      </c>
      <c r="F336" s="31" t="s">
        <v>65</v>
      </c>
      <c r="G336" s="31" t="s">
        <v>5</v>
      </c>
      <c r="H336" s="31" t="s">
        <v>6</v>
      </c>
      <c r="I336" s="31" t="s">
        <v>7</v>
      </c>
      <c r="J336" s="43" t="s">
        <v>39</v>
      </c>
      <c r="K336" s="31" t="s">
        <v>8</v>
      </c>
      <c r="L336" s="43" t="s">
        <v>9</v>
      </c>
      <c r="M336" s="43" t="s">
        <v>64</v>
      </c>
      <c r="N336" s="43" t="s">
        <v>10</v>
      </c>
      <c r="O336" s="7"/>
      <c r="P336" s="44" t="s">
        <v>68</v>
      </c>
      <c r="Q336" s="44" t="s">
        <v>69</v>
      </c>
    </row>
    <row r="337" spans="1:15" ht="12.75">
      <c r="A337" s="11"/>
      <c r="B337" s="11"/>
      <c r="C337" s="11"/>
      <c r="D337" s="12"/>
      <c r="E337" s="12"/>
      <c r="F337" s="13"/>
      <c r="G337" s="13"/>
      <c r="H337" s="13"/>
      <c r="I337" s="13"/>
      <c r="J337" s="13"/>
      <c r="K337" s="11"/>
      <c r="L337" s="11"/>
      <c r="M337" s="11"/>
      <c r="N337" s="11"/>
      <c r="O337" s="11"/>
    </row>
    <row r="338" spans="1:17" ht="12.75">
      <c r="A338" s="14" t="s">
        <v>11</v>
      </c>
      <c r="B338" s="14" t="s">
        <v>12</v>
      </c>
      <c r="C338" s="14"/>
      <c r="D338" s="15">
        <v>1748</v>
      </c>
      <c r="E338" s="15"/>
      <c r="F338" s="33">
        <v>7034.69</v>
      </c>
      <c r="G338" s="11">
        <f>ROUND(D338*F338,2)</f>
        <v>12296638.12</v>
      </c>
      <c r="H338" s="17">
        <v>1024719.8599999994</v>
      </c>
      <c r="I338" s="17">
        <v>-9732.49</v>
      </c>
      <c r="J338" s="17">
        <v>-9732.49</v>
      </c>
      <c r="K338" s="17">
        <v>-29197.47000000003</v>
      </c>
      <c r="L338" s="1">
        <v>-125613.13</v>
      </c>
      <c r="M338" s="1">
        <f>D338*-162.28</f>
        <v>-283665.44</v>
      </c>
      <c r="N338" s="14">
        <f>SUM(H338:M338)</f>
        <v>566778.8399999994</v>
      </c>
      <c r="O338" s="14"/>
      <c r="P338" s="4">
        <v>566446.7199999995</v>
      </c>
      <c r="Q338" s="1">
        <f>N338-P338</f>
        <v>332.1199999998789</v>
      </c>
    </row>
    <row r="339" spans="1:17" ht="12.75">
      <c r="A339" s="14" t="s">
        <v>13</v>
      </c>
      <c r="B339" s="14" t="s">
        <v>14</v>
      </c>
      <c r="C339" s="14"/>
      <c r="D339" s="18">
        <v>371.7</v>
      </c>
      <c r="E339" s="18"/>
      <c r="F339" s="19">
        <v>6931.04</v>
      </c>
      <c r="G339" s="11">
        <f>ROUND(D339*F339,2)</f>
        <v>2576267.57</v>
      </c>
      <c r="H339" s="17">
        <v>214688.98999999976</v>
      </c>
      <c r="I339" s="17">
        <v>-2059.8600000000006</v>
      </c>
      <c r="J339" s="17">
        <v>-2059.8600000000006</v>
      </c>
      <c r="K339" s="17">
        <v>-6179.559999999998</v>
      </c>
      <c r="L339" s="1">
        <v>-1084.55</v>
      </c>
      <c r="M339" s="1">
        <f aca="true" t="shared" si="67" ref="M339:M354">D339*-162.28</f>
        <v>-60319.475999999995</v>
      </c>
      <c r="N339" s="14">
        <f aca="true" t="shared" si="68" ref="N339:N354">SUM(H339:M339)</f>
        <v>142985.6839999998</v>
      </c>
      <c r="O339" s="14"/>
      <c r="P339" s="4">
        <v>142915.0609999998</v>
      </c>
      <c r="Q339" s="1">
        <f aca="true" t="shared" si="69" ref="Q339:Q354">N339-P339</f>
        <v>70.62299999999232</v>
      </c>
    </row>
    <row r="340" spans="1:17" ht="12.75">
      <c r="A340" s="14" t="s">
        <v>13</v>
      </c>
      <c r="B340" s="14" t="s">
        <v>15</v>
      </c>
      <c r="C340" s="14"/>
      <c r="D340" s="18">
        <v>438.4</v>
      </c>
      <c r="E340" s="20">
        <v>6977.87</v>
      </c>
      <c r="F340" s="19">
        <v>6641</v>
      </c>
      <c r="G340" s="17">
        <f>ROUND((437*F340)+(1.4*E340),2)</f>
        <v>2911886.02</v>
      </c>
      <c r="H340" s="17">
        <v>242657.16000000015</v>
      </c>
      <c r="I340" s="17">
        <v>-2426.5800000000017</v>
      </c>
      <c r="J340" s="17">
        <v>-2426.5800000000017</v>
      </c>
      <c r="K340" s="17">
        <v>-7279.690000000002</v>
      </c>
      <c r="L340" s="1"/>
      <c r="M340" s="1">
        <f t="shared" si="67"/>
        <v>-71143.552</v>
      </c>
      <c r="N340" s="14">
        <f t="shared" si="68"/>
        <v>159380.75800000012</v>
      </c>
      <c r="O340" s="14"/>
      <c r="P340" s="4">
        <v>159297.46200000012</v>
      </c>
      <c r="Q340" s="1">
        <f t="shared" si="69"/>
        <v>83.2960000000021</v>
      </c>
    </row>
    <row r="341" spans="1:17" ht="12.75">
      <c r="A341" s="14" t="s">
        <v>16</v>
      </c>
      <c r="B341" s="14" t="s">
        <v>17</v>
      </c>
      <c r="C341" s="14"/>
      <c r="D341" s="18">
        <v>101</v>
      </c>
      <c r="E341" s="18"/>
      <c r="F341" s="19">
        <v>7054.86</v>
      </c>
      <c r="G341" s="11">
        <f aca="true" t="shared" si="70" ref="G341:G350">ROUND(D341*F341,2)</f>
        <v>712540.86</v>
      </c>
      <c r="H341" s="17">
        <v>59378.37999999989</v>
      </c>
      <c r="I341" s="17">
        <v>-344.99</v>
      </c>
      <c r="J341" s="17">
        <v>-344.99</v>
      </c>
      <c r="K341" s="17">
        <v>-1034.9100000000035</v>
      </c>
      <c r="L341" s="1"/>
      <c r="M341" s="1">
        <f t="shared" si="67"/>
        <v>-16390.28</v>
      </c>
      <c r="N341" s="14">
        <f t="shared" si="68"/>
        <v>41263.20999999989</v>
      </c>
      <c r="O341" s="14"/>
      <c r="P341" s="4">
        <v>41244.01999999989</v>
      </c>
      <c r="Q341" s="1">
        <f t="shared" si="69"/>
        <v>19.19000000000233</v>
      </c>
    </row>
    <row r="342" spans="1:17" ht="12.75">
      <c r="A342" s="14" t="s">
        <v>16</v>
      </c>
      <c r="B342" s="14" t="s">
        <v>18</v>
      </c>
      <c r="C342" s="14"/>
      <c r="D342" s="18">
        <v>601</v>
      </c>
      <c r="E342" s="18"/>
      <c r="F342" s="19">
        <v>6641</v>
      </c>
      <c r="G342" s="11">
        <f t="shared" si="70"/>
        <v>3991241</v>
      </c>
      <c r="H342" s="17">
        <v>332603.4000000004</v>
      </c>
      <c r="I342" s="17">
        <v>-3326.06</v>
      </c>
      <c r="J342" s="17">
        <v>-3326.06</v>
      </c>
      <c r="K342" s="17">
        <v>-9978.11</v>
      </c>
      <c r="L342" s="1"/>
      <c r="M342" s="1">
        <f t="shared" si="67"/>
        <v>-97530.28</v>
      </c>
      <c r="N342" s="14">
        <f t="shared" si="68"/>
        <v>218442.8900000004</v>
      </c>
      <c r="O342" s="14"/>
      <c r="P342" s="4">
        <v>218328.7000000004</v>
      </c>
      <c r="Q342" s="1">
        <f t="shared" si="69"/>
        <v>114.19000000000233</v>
      </c>
    </row>
    <row r="343" spans="1:17" ht="12.75">
      <c r="A343" s="14" t="s">
        <v>16</v>
      </c>
      <c r="B343" s="14" t="s">
        <v>19</v>
      </c>
      <c r="C343" s="14"/>
      <c r="D343" s="18">
        <v>172.8</v>
      </c>
      <c r="E343" s="18"/>
      <c r="F343" s="19">
        <v>7454.73</v>
      </c>
      <c r="G343" s="11">
        <f t="shared" si="70"/>
        <v>1288177.34</v>
      </c>
      <c r="H343" s="17">
        <v>107348.11999999988</v>
      </c>
      <c r="I343" s="17">
        <v>-993.27</v>
      </c>
      <c r="J343" s="17">
        <v>-993.27</v>
      </c>
      <c r="K343" s="17">
        <v>-2979.82</v>
      </c>
      <c r="L343" s="1"/>
      <c r="M343" s="1">
        <f t="shared" si="67"/>
        <v>-28041.984</v>
      </c>
      <c r="N343" s="14">
        <f t="shared" si="68"/>
        <v>74339.77599999987</v>
      </c>
      <c r="O343" s="14"/>
      <c r="P343" s="4">
        <v>74306.94399999986</v>
      </c>
      <c r="Q343" s="1">
        <f t="shared" si="69"/>
        <v>32.83200000000943</v>
      </c>
    </row>
    <row r="344" spans="1:17" ht="12.75">
      <c r="A344" s="14" t="s">
        <v>20</v>
      </c>
      <c r="B344" s="14" t="s">
        <v>21</v>
      </c>
      <c r="C344" s="14"/>
      <c r="D344" s="18">
        <v>188.3</v>
      </c>
      <c r="E344" s="18"/>
      <c r="F344" s="19">
        <v>7294.98</v>
      </c>
      <c r="G344" s="11">
        <f t="shared" si="70"/>
        <v>1373644.73</v>
      </c>
      <c r="H344" s="17">
        <v>114470.42000000016</v>
      </c>
      <c r="I344" s="17">
        <v>-907.11</v>
      </c>
      <c r="J344" s="17">
        <v>-907.11</v>
      </c>
      <c r="K344" s="17">
        <v>-2721.269999999997</v>
      </c>
      <c r="L344" s="1"/>
      <c r="M344" s="1">
        <f t="shared" si="67"/>
        <v>-30557.324</v>
      </c>
      <c r="N344" s="14">
        <f t="shared" si="68"/>
        <v>79377.60600000017</v>
      </c>
      <c r="O344" s="14"/>
      <c r="P344" s="4">
        <v>79341.82900000017</v>
      </c>
      <c r="Q344" s="1">
        <f t="shared" si="69"/>
        <v>35.77700000000186</v>
      </c>
    </row>
    <row r="345" spans="1:17" ht="12.75">
      <c r="A345" s="14" t="s">
        <v>22</v>
      </c>
      <c r="B345" s="21" t="s">
        <v>44</v>
      </c>
      <c r="C345" s="14"/>
      <c r="D345" s="22">
        <v>274.2</v>
      </c>
      <c r="E345" s="22"/>
      <c r="F345" s="23">
        <v>7144.75</v>
      </c>
      <c r="G345" s="11">
        <f t="shared" si="70"/>
        <v>1959090.45</v>
      </c>
      <c r="H345" s="17">
        <v>163270.0800000003</v>
      </c>
      <c r="I345" s="17">
        <v>-1704.63</v>
      </c>
      <c r="J345" s="17">
        <v>-1704.63</v>
      </c>
      <c r="K345" s="17">
        <v>-5113.830000000002</v>
      </c>
      <c r="L345" s="1">
        <v>-17750</v>
      </c>
      <c r="M345" s="1">
        <f t="shared" si="67"/>
        <v>-44497.176</v>
      </c>
      <c r="N345" s="14">
        <f t="shared" si="68"/>
        <v>92499.81400000027</v>
      </c>
      <c r="O345" s="14"/>
      <c r="P345" s="4">
        <v>92447.71600000028</v>
      </c>
      <c r="Q345" s="1">
        <f t="shared" si="69"/>
        <v>52.09799999999814</v>
      </c>
    </row>
    <row r="346" spans="1:17" ht="12.75">
      <c r="A346" s="14" t="s">
        <v>22</v>
      </c>
      <c r="B346" s="14" t="s">
        <v>24</v>
      </c>
      <c r="C346" s="14"/>
      <c r="D346" s="22">
        <v>215.3</v>
      </c>
      <c r="E346" s="22"/>
      <c r="F346" s="23">
        <v>7111</v>
      </c>
      <c r="G346" s="11">
        <f t="shared" si="70"/>
        <v>1530998.3</v>
      </c>
      <c r="H346" s="17">
        <v>127591.1100000001</v>
      </c>
      <c r="I346" s="17">
        <v>-1296.08</v>
      </c>
      <c r="J346" s="17">
        <v>-1296.08</v>
      </c>
      <c r="K346" s="17">
        <v>-3888.18</v>
      </c>
      <c r="L346" s="1"/>
      <c r="M346" s="1">
        <f t="shared" si="67"/>
        <v>-34938.884000000005</v>
      </c>
      <c r="N346" s="14">
        <f t="shared" si="68"/>
        <v>86171.8860000001</v>
      </c>
      <c r="O346" s="14"/>
      <c r="P346" s="4">
        <v>86130.97900000011</v>
      </c>
      <c r="Q346" s="1">
        <f t="shared" si="69"/>
        <v>40.90699999999197</v>
      </c>
    </row>
    <row r="347" spans="1:17" ht="12.75">
      <c r="A347" s="14" t="s">
        <v>22</v>
      </c>
      <c r="B347" s="24" t="s">
        <v>25</v>
      </c>
      <c r="C347" s="21"/>
      <c r="D347" s="25">
        <v>77</v>
      </c>
      <c r="E347" s="25"/>
      <c r="F347" s="23">
        <v>6788.84</v>
      </c>
      <c r="G347" s="11">
        <f t="shared" si="70"/>
        <v>522740.68</v>
      </c>
      <c r="H347" s="17">
        <v>43562.42999999982</v>
      </c>
      <c r="I347" s="17">
        <v>-318.8</v>
      </c>
      <c r="J347" s="17">
        <v>-318.8</v>
      </c>
      <c r="K347" s="17">
        <v>-956.42</v>
      </c>
      <c r="L347" s="1"/>
      <c r="M347" s="1">
        <f t="shared" si="67"/>
        <v>-12495.56</v>
      </c>
      <c r="N347" s="14">
        <f t="shared" si="68"/>
        <v>29472.849999999817</v>
      </c>
      <c r="O347" s="14"/>
      <c r="P347" s="4">
        <v>29458.219999999812</v>
      </c>
      <c r="Q347" s="1">
        <f t="shared" si="69"/>
        <v>14.630000000004657</v>
      </c>
    </row>
    <row r="348" spans="1:17" ht="12.75">
      <c r="A348" s="14" t="s">
        <v>22</v>
      </c>
      <c r="B348" s="14" t="s">
        <v>26</v>
      </c>
      <c r="C348" s="14"/>
      <c r="D348" s="22">
        <v>343.1</v>
      </c>
      <c r="E348" s="22"/>
      <c r="F348" s="23">
        <v>6927.73</v>
      </c>
      <c r="G348" s="11">
        <f t="shared" si="70"/>
        <v>2376904.16</v>
      </c>
      <c r="H348" s="17">
        <v>198081.60999999987</v>
      </c>
      <c r="I348" s="17">
        <v>-1698.54</v>
      </c>
      <c r="J348" s="17">
        <v>-1698.54</v>
      </c>
      <c r="K348" s="17">
        <v>-5095.65</v>
      </c>
      <c r="L348" s="1">
        <v>-30091.42</v>
      </c>
      <c r="M348" s="1">
        <f t="shared" si="67"/>
        <v>-55678.268000000004</v>
      </c>
      <c r="N348" s="14">
        <f t="shared" si="68"/>
        <v>103819.19199999984</v>
      </c>
      <c r="O348" s="14"/>
      <c r="P348" s="4">
        <v>103754.00299999985</v>
      </c>
      <c r="Q348" s="1">
        <f t="shared" si="69"/>
        <v>65.18899999998393</v>
      </c>
    </row>
    <row r="349" spans="1:17" ht="12.75">
      <c r="A349" s="14" t="s">
        <v>22</v>
      </c>
      <c r="B349" s="14" t="s">
        <v>27</v>
      </c>
      <c r="C349" s="14"/>
      <c r="D349" s="22">
        <v>465</v>
      </c>
      <c r="E349" s="22"/>
      <c r="F349" s="23">
        <v>6886.02</v>
      </c>
      <c r="G349" s="11">
        <f t="shared" si="70"/>
        <v>3201999.3</v>
      </c>
      <c r="H349" s="17">
        <v>266841.7999999998</v>
      </c>
      <c r="I349" s="17">
        <v>-2188.859999999997</v>
      </c>
      <c r="J349" s="17">
        <v>-2188.859999999997</v>
      </c>
      <c r="K349" s="17">
        <v>-6566.63</v>
      </c>
      <c r="L349" s="1"/>
      <c r="M349" s="1">
        <f t="shared" si="67"/>
        <v>-75460.2</v>
      </c>
      <c r="N349" s="14">
        <f t="shared" si="68"/>
        <v>180437.24999999983</v>
      </c>
      <c r="O349" s="14"/>
      <c r="P349" s="4">
        <v>180348.89999999985</v>
      </c>
      <c r="Q349" s="1">
        <f t="shared" si="69"/>
        <v>88.34999999997672</v>
      </c>
    </row>
    <row r="350" spans="1:17" ht="12.75">
      <c r="A350" s="14" t="s">
        <v>22</v>
      </c>
      <c r="B350" s="14" t="s">
        <v>28</v>
      </c>
      <c r="C350" s="14"/>
      <c r="D350" s="22">
        <v>282</v>
      </c>
      <c r="E350" s="22"/>
      <c r="F350" s="23">
        <v>6825.34</v>
      </c>
      <c r="G350" s="11">
        <f t="shared" si="70"/>
        <v>1924745.88</v>
      </c>
      <c r="H350" s="17">
        <v>160398.0499999998</v>
      </c>
      <c r="I350" s="17">
        <v>-1227.63</v>
      </c>
      <c r="J350" s="17">
        <v>-1227.63</v>
      </c>
      <c r="K350" s="17">
        <v>-3682.86</v>
      </c>
      <c r="L350" s="1"/>
      <c r="M350" s="1">
        <f t="shared" si="67"/>
        <v>-45762.96</v>
      </c>
      <c r="N350" s="14">
        <f t="shared" si="68"/>
        <v>108496.96999999983</v>
      </c>
      <c r="O350" s="14"/>
      <c r="P350" s="4">
        <v>108443.38999999981</v>
      </c>
      <c r="Q350" s="1">
        <f t="shared" si="69"/>
        <v>53.5800000000163</v>
      </c>
    </row>
    <row r="351" spans="1:17" ht="12.75">
      <c r="A351" s="14" t="s">
        <v>29</v>
      </c>
      <c r="B351" s="14" t="s">
        <v>53</v>
      </c>
      <c r="C351" s="14"/>
      <c r="D351" s="22">
        <v>180.8</v>
      </c>
      <c r="E351" s="22"/>
      <c r="F351" s="23">
        <v>7280.23</v>
      </c>
      <c r="G351" s="11">
        <f>ROUND(D351*F351,2)</f>
        <v>1316265.58</v>
      </c>
      <c r="H351" s="17">
        <v>109688.7899999998</v>
      </c>
      <c r="I351" s="17">
        <v>-884.39</v>
      </c>
      <c r="J351" s="17">
        <v>-884.39</v>
      </c>
      <c r="K351" s="17">
        <v>-2653.2000000000044</v>
      </c>
      <c r="L351" s="1"/>
      <c r="M351" s="1">
        <f t="shared" si="67"/>
        <v>-29340.224000000002</v>
      </c>
      <c r="N351" s="14">
        <f t="shared" si="68"/>
        <v>75926.58599999979</v>
      </c>
      <c r="O351" s="14"/>
      <c r="P351" s="4">
        <v>75892.2339999998</v>
      </c>
      <c r="Q351" s="1">
        <f t="shared" si="69"/>
        <v>34.35199999999895</v>
      </c>
    </row>
    <row r="352" spans="1:17" ht="12.75">
      <c r="A352" s="14" t="s">
        <v>30</v>
      </c>
      <c r="B352" s="14" t="s">
        <v>31</v>
      </c>
      <c r="C352" s="14"/>
      <c r="D352" s="22">
        <v>73</v>
      </c>
      <c r="E352" s="22"/>
      <c r="F352" s="23">
        <v>6970.52</v>
      </c>
      <c r="G352" s="11">
        <f>ROUND(D352*F352,2)</f>
        <v>508847.96</v>
      </c>
      <c r="H352" s="17">
        <v>42403.98000000004</v>
      </c>
      <c r="I352" s="17">
        <v>-370.67</v>
      </c>
      <c r="J352" s="17">
        <v>-370.67</v>
      </c>
      <c r="K352" s="17">
        <v>-1112</v>
      </c>
      <c r="L352" s="1"/>
      <c r="M352" s="1">
        <f t="shared" si="67"/>
        <v>-11846.44</v>
      </c>
      <c r="N352" s="14">
        <f t="shared" si="68"/>
        <v>28704.20000000004</v>
      </c>
      <c r="O352" s="14"/>
      <c r="P352" s="4">
        <v>28690.330000000045</v>
      </c>
      <c r="Q352" s="1">
        <f t="shared" si="69"/>
        <v>13.869999999995343</v>
      </c>
    </row>
    <row r="353" spans="1:17" ht="12.75">
      <c r="A353" s="14" t="s">
        <v>32</v>
      </c>
      <c r="B353" s="14" t="s">
        <v>45</v>
      </c>
      <c r="C353" s="14"/>
      <c r="D353" s="22">
        <v>344.2</v>
      </c>
      <c r="E353" s="22"/>
      <c r="F353" s="23">
        <v>6763.34</v>
      </c>
      <c r="G353" s="11">
        <f>ROUND(D353*F353,2)</f>
        <v>2327941.63</v>
      </c>
      <c r="H353" s="17">
        <v>193995.11999999965</v>
      </c>
      <c r="I353" s="17">
        <v>-1752.08</v>
      </c>
      <c r="J353" s="17">
        <v>-1752.08</v>
      </c>
      <c r="K353" s="17">
        <v>-5256.23</v>
      </c>
      <c r="L353" s="1">
        <v>-40616.67</v>
      </c>
      <c r="M353" s="1">
        <f t="shared" si="67"/>
        <v>-55856.776</v>
      </c>
      <c r="N353" s="14">
        <f t="shared" si="68"/>
        <v>88761.28399999965</v>
      </c>
      <c r="O353" s="14"/>
      <c r="P353" s="4">
        <v>88695.88599999965</v>
      </c>
      <c r="Q353" s="1">
        <f t="shared" si="69"/>
        <v>65.39800000000105</v>
      </c>
    </row>
    <row r="354" spans="1:17" ht="12.75">
      <c r="A354" s="14" t="s">
        <v>34</v>
      </c>
      <c r="B354" s="14" t="s">
        <v>35</v>
      </c>
      <c r="C354" s="11"/>
      <c r="D354" s="36">
        <v>368.9</v>
      </c>
      <c r="E354" s="11"/>
      <c r="F354" s="27">
        <v>6500.31</v>
      </c>
      <c r="G354" s="37">
        <f>ROUND(D354*F354,2)</f>
        <v>2397964.36</v>
      </c>
      <c r="H354" s="38">
        <v>199830.36000000034</v>
      </c>
      <c r="I354" s="38">
        <v>-1311.8</v>
      </c>
      <c r="J354" s="38">
        <v>-1311.8</v>
      </c>
      <c r="K354" s="38">
        <v>-3935.3399999999965</v>
      </c>
      <c r="L354" s="39"/>
      <c r="M354" s="39">
        <f t="shared" si="67"/>
        <v>-59865.092</v>
      </c>
      <c r="N354" s="40">
        <f t="shared" si="68"/>
        <v>133406.32800000036</v>
      </c>
      <c r="O354" s="42"/>
      <c r="P354" s="4">
        <v>133336.23700000037</v>
      </c>
      <c r="Q354" s="1">
        <f t="shared" si="69"/>
        <v>70.0909999999858</v>
      </c>
    </row>
    <row r="355" spans="1:13" ht="12.75">
      <c r="A355" s="11"/>
      <c r="B355" s="11"/>
      <c r="C355" s="11"/>
      <c r="D355" s="26"/>
      <c r="E355" s="26"/>
      <c r="F355" s="27"/>
      <c r="G355" s="13"/>
      <c r="H355" s="13"/>
      <c r="I355" s="13"/>
      <c r="J355" s="11"/>
      <c r="K355" s="11"/>
      <c r="L355" s="14"/>
      <c r="M355" s="14"/>
    </row>
    <row r="356" spans="1:17" ht="12.75">
      <c r="A356" s="11"/>
      <c r="B356" s="11"/>
      <c r="C356" s="11"/>
      <c r="D356" s="26">
        <f>SUM(D338:D355)</f>
        <v>6244.7</v>
      </c>
      <c r="E356" s="11"/>
      <c r="F356" s="11"/>
      <c r="G356" s="11">
        <f aca="true" t="shared" si="71" ref="G356:N356">SUM(G338:G355)</f>
        <v>43217893.940000005</v>
      </c>
      <c r="H356" s="11">
        <f t="shared" si="71"/>
        <v>3601529.659999999</v>
      </c>
      <c r="I356" s="11">
        <f t="shared" si="71"/>
        <v>-32543.84</v>
      </c>
      <c r="J356" s="11">
        <f t="shared" si="71"/>
        <v>-32543.84</v>
      </c>
      <c r="K356" s="11">
        <f t="shared" si="71"/>
        <v>-97631.17000000003</v>
      </c>
      <c r="L356" s="11">
        <f t="shared" si="71"/>
        <v>-215155.76999999996</v>
      </c>
      <c r="M356" s="11">
        <f t="shared" si="71"/>
        <v>-1013389.916</v>
      </c>
      <c r="N356" s="11">
        <f t="shared" si="71"/>
        <v>2210265.123999999</v>
      </c>
      <c r="O356" s="11"/>
      <c r="P356" s="4">
        <f>SUM(P338:P355)</f>
        <v>2209078.630999999</v>
      </c>
      <c r="Q356" s="1">
        <f>SUM(Q338:Q355)</f>
        <v>1186.4929999998421</v>
      </c>
    </row>
    <row r="357" ht="12.75">
      <c r="P357" s="1"/>
    </row>
    <row r="359" spans="1:14" ht="12.75">
      <c r="A359" s="6" t="s">
        <v>66</v>
      </c>
      <c r="B359" s="6"/>
      <c r="C359" s="6"/>
      <c r="D359" s="6" t="s">
        <v>67</v>
      </c>
      <c r="E359" s="6"/>
      <c r="H359" s="4"/>
      <c r="I359" s="1"/>
      <c r="J359" s="1"/>
      <c r="K359" s="35"/>
      <c r="M359" s="1"/>
      <c r="N359" s="1"/>
    </row>
    <row r="360" spans="7:11" ht="12.75">
      <c r="G360" s="4"/>
      <c r="H360" s="4"/>
      <c r="I360" s="1"/>
      <c r="J360" s="1"/>
      <c r="K360" s="35"/>
    </row>
    <row r="361" spans="1:11" ht="12.75">
      <c r="A361" s="14" t="s">
        <v>11</v>
      </c>
      <c r="B361" s="14" t="s">
        <v>12</v>
      </c>
      <c r="D361" s="4">
        <v>332.1199999998789</v>
      </c>
      <c r="H361" s="4"/>
      <c r="I361" s="1"/>
      <c r="J361" s="1"/>
      <c r="K361" s="35"/>
    </row>
    <row r="362" spans="1:11" ht="12.75">
      <c r="A362" s="14" t="s">
        <v>13</v>
      </c>
      <c r="B362" s="14" t="s">
        <v>14</v>
      </c>
      <c r="D362" s="4">
        <v>70.62299999999232</v>
      </c>
      <c r="H362" s="4"/>
      <c r="I362" s="1"/>
      <c r="J362" s="1"/>
      <c r="K362" s="35"/>
    </row>
    <row r="363" spans="1:11" ht="12.75">
      <c r="A363" s="14" t="s">
        <v>13</v>
      </c>
      <c r="B363" s="14" t="s">
        <v>15</v>
      </c>
      <c r="D363" s="4">
        <v>83.2960000000021</v>
      </c>
      <c r="H363" s="4"/>
      <c r="I363" s="1"/>
      <c r="J363" s="1"/>
      <c r="K363" s="35"/>
    </row>
    <row r="364" spans="1:11" ht="12.75">
      <c r="A364" s="14" t="s">
        <v>16</v>
      </c>
      <c r="B364" s="14" t="s">
        <v>17</v>
      </c>
      <c r="D364" s="4">
        <v>19.19000000000233</v>
      </c>
      <c r="H364" s="4"/>
      <c r="I364" s="1"/>
      <c r="J364" s="1"/>
      <c r="K364" s="35"/>
    </row>
    <row r="365" spans="1:11" ht="12.75">
      <c r="A365" s="14" t="s">
        <v>16</v>
      </c>
      <c r="B365" s="14" t="s">
        <v>18</v>
      </c>
      <c r="D365" s="4">
        <v>114.19000000000233</v>
      </c>
      <c r="H365" s="4"/>
      <c r="I365" s="1"/>
      <c r="J365" s="1"/>
      <c r="K365" s="35"/>
    </row>
    <row r="366" spans="1:11" ht="12.75">
      <c r="A366" s="14" t="s">
        <v>16</v>
      </c>
      <c r="B366" s="14" t="s">
        <v>19</v>
      </c>
      <c r="D366" s="4">
        <v>32.83200000000943</v>
      </c>
      <c r="H366" s="4"/>
      <c r="I366" s="1"/>
      <c r="J366" s="1"/>
      <c r="K366" s="35"/>
    </row>
    <row r="367" spans="1:11" ht="12.75">
      <c r="A367" s="14" t="s">
        <v>20</v>
      </c>
      <c r="B367" s="14" t="s">
        <v>21</v>
      </c>
      <c r="D367" s="4">
        <v>35.77700000000186</v>
      </c>
      <c r="H367" s="4"/>
      <c r="I367" s="1"/>
      <c r="J367" s="1"/>
      <c r="K367" s="35"/>
    </row>
    <row r="368" spans="1:11" ht="12.75">
      <c r="A368" s="14" t="s">
        <v>22</v>
      </c>
      <c r="B368" s="21" t="s">
        <v>44</v>
      </c>
      <c r="D368" s="4">
        <v>52.09799999999814</v>
      </c>
      <c r="H368" s="4"/>
      <c r="I368" s="1"/>
      <c r="J368" s="1"/>
      <c r="K368" s="35"/>
    </row>
    <row r="369" spans="1:11" ht="12.75">
      <c r="A369" s="14" t="s">
        <v>22</v>
      </c>
      <c r="B369" s="14" t="s">
        <v>24</v>
      </c>
      <c r="D369" s="4">
        <v>40.90699999999197</v>
      </c>
      <c r="H369" s="4"/>
      <c r="I369" s="1"/>
      <c r="J369" s="1"/>
      <c r="K369" s="35"/>
    </row>
    <row r="370" spans="1:11" ht="12.75">
      <c r="A370" s="14" t="s">
        <v>22</v>
      </c>
      <c r="B370" s="24" t="s">
        <v>25</v>
      </c>
      <c r="D370" s="4">
        <v>14.630000000004657</v>
      </c>
      <c r="H370" s="4"/>
      <c r="I370" s="1"/>
      <c r="J370" s="1"/>
      <c r="K370" s="35"/>
    </row>
    <row r="371" spans="1:11" ht="12.75">
      <c r="A371" s="14" t="s">
        <v>22</v>
      </c>
      <c r="B371" s="14" t="s">
        <v>26</v>
      </c>
      <c r="D371" s="4">
        <v>65.18899999998393</v>
      </c>
      <c r="H371" s="4"/>
      <c r="I371" s="1"/>
      <c r="J371" s="1"/>
      <c r="K371" s="35"/>
    </row>
    <row r="372" spans="1:11" ht="12.75">
      <c r="A372" s="14" t="s">
        <v>22</v>
      </c>
      <c r="B372" s="14" t="s">
        <v>27</v>
      </c>
      <c r="D372" s="4">
        <v>88.34999999997672</v>
      </c>
      <c r="H372" s="4"/>
      <c r="I372" s="1"/>
      <c r="J372" s="1"/>
      <c r="K372" s="35"/>
    </row>
    <row r="373" spans="1:11" ht="12.75">
      <c r="A373" s="14" t="s">
        <v>22</v>
      </c>
      <c r="B373" s="14" t="s">
        <v>28</v>
      </c>
      <c r="D373" s="4">
        <v>53.5800000000163</v>
      </c>
      <c r="H373" s="4"/>
      <c r="I373" s="1"/>
      <c r="J373" s="1"/>
      <c r="K373" s="35"/>
    </row>
    <row r="374" spans="1:11" ht="12.75">
      <c r="A374" s="14" t="s">
        <v>29</v>
      </c>
      <c r="B374" s="14" t="s">
        <v>53</v>
      </c>
      <c r="D374" s="4">
        <v>34.35199999999895</v>
      </c>
      <c r="H374" s="4"/>
      <c r="I374" s="1"/>
      <c r="J374" s="1"/>
      <c r="K374" s="35"/>
    </row>
    <row r="375" spans="1:11" ht="12.75">
      <c r="A375" s="14" t="s">
        <v>30</v>
      </c>
      <c r="B375" s="14" t="s">
        <v>31</v>
      </c>
      <c r="D375" s="4">
        <v>13.869999999995343</v>
      </c>
      <c r="H375" s="4"/>
      <c r="I375" s="1"/>
      <c r="J375" s="1"/>
      <c r="K375" s="35"/>
    </row>
    <row r="376" spans="1:9" ht="12.75">
      <c r="A376" s="14" t="s">
        <v>32</v>
      </c>
      <c r="B376" s="14" t="s">
        <v>45</v>
      </c>
      <c r="D376" s="4">
        <v>65.39800000000105</v>
      </c>
      <c r="I376" s="1"/>
    </row>
    <row r="377" spans="1:4" ht="12.75">
      <c r="A377" s="14" t="s">
        <v>34</v>
      </c>
      <c r="B377" s="14" t="s">
        <v>35</v>
      </c>
      <c r="D377" s="4">
        <v>70.0909999999858</v>
      </c>
    </row>
    <row r="378" ht="12.75">
      <c r="D378" s="4"/>
    </row>
    <row r="379" spans="2:4" ht="12.75">
      <c r="B379" s="2" t="s">
        <v>70</v>
      </c>
      <c r="D379" s="4">
        <f>SUM(D361:D378)</f>
        <v>1186.4929999998421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Mary Lynn Christel</cp:lastModifiedBy>
  <cp:lastPrinted>2010-06-11T20:47:43Z</cp:lastPrinted>
  <dcterms:created xsi:type="dcterms:W3CDTF">2009-07-08T16:40:08Z</dcterms:created>
  <dcterms:modified xsi:type="dcterms:W3CDTF">2010-07-22T15:00:12Z</dcterms:modified>
  <cp:category/>
  <cp:version/>
  <cp:contentType/>
  <cp:contentStatus/>
</cp:coreProperties>
</file>