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2070" windowWidth="10290" windowHeight="7110" activeTab="0"/>
  </bookViews>
  <sheets>
    <sheet name="Calculation Form" sheetId="1" r:id="rId1"/>
    <sheet name="Inputs" sheetId="2" r:id="rId2"/>
    <sheet name="Sheet3" sheetId="3" r:id="rId3"/>
    <sheet name="Sheet1" sheetId="4" r:id="rId4"/>
  </sheets>
  <externalReferences>
    <externalReference r:id="rId7"/>
  </externalReferences>
  <definedNames>
    <definedName name="Inputs">'Inputs'!$A$2:$I$181</definedName>
    <definedName name="Values">'[1]Inputs'!$A$2:$I$181</definedName>
  </definedNames>
  <calcPr fullCalcOnLoad="1"/>
</workbook>
</file>

<file path=xl/sharedStrings.xml><?xml version="1.0" encoding="utf-8"?>
<sst xmlns="http://schemas.openxmlformats.org/spreadsheetml/2006/main" count="584" uniqueCount="425">
  <si>
    <t>Enter District Number:</t>
  </si>
  <si>
    <t>DISTRICT</t>
  </si>
  <si>
    <t>At-risk Pupil Count</t>
  </si>
  <si>
    <t>Funded Pupil Count</t>
  </si>
  <si>
    <t>K-12 Membership</t>
  </si>
  <si>
    <t>Adjusted District Per-Pupil Revenue</t>
  </si>
  <si>
    <t>District Per-Pupil Revenue</t>
  </si>
  <si>
    <t>Total At-Risk Funding</t>
  </si>
  <si>
    <t>TOTAL PROGRAM</t>
  </si>
  <si>
    <t>Total Program Funding</t>
  </si>
  <si>
    <t>Less: Charter School Count</t>
  </si>
  <si>
    <t>District Adjusted Pupil Count</t>
  </si>
  <si>
    <t>District Per Pupil At-Risk Funding</t>
  </si>
  <si>
    <t xml:space="preserve">Total Formula Per Pupil Funding </t>
  </si>
  <si>
    <t>Charter Total Program (Adjusted)</t>
  </si>
  <si>
    <t>Charter Total Program (Unadjusted)</t>
  </si>
  <si>
    <t>Adjusted Charter Per-Pupil Revenue</t>
  </si>
  <si>
    <t>At-risk Funding to (from) Charter</t>
  </si>
  <si>
    <t>Adjusted At-risk Per Pupil Funding</t>
  </si>
  <si>
    <t>CALCULATION ELEMENTS</t>
  </si>
  <si>
    <t>Percentage of Pupils Eligible for Free Lunch (At-risk Pupil Count divided by K-12 Membership)</t>
  </si>
  <si>
    <t>ADAMS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</si>
  <si>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</si>
  <si>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</si>
  <si>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</si>
  <si>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</si>
  <si>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</si>
  <si>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</si>
  <si>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</si>
  <si>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</si>
  <si>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</si>
  <si>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ARAPAHOE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</si>
  <si>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</si>
  <si>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</si>
  <si>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</si>
  <si>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</si>
  <si>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</si>
  <si>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</si>
  <si>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</si>
  <si>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</si>
  <si>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</si>
  <si>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</si>
  <si>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</si>
  <si>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</si>
  <si>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</si>
  <si>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</si>
  <si>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</si>
  <si>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 ANIMAS</t>
  </si>
  <si>
    <t>MCCLAVE</t>
  </si>
  <si>
    <t>BOULDER</t>
  </si>
  <si>
    <t>ST VRAIN</t>
  </si>
  <si>
    <t>CHAFFEE</t>
  </si>
  <si>
    <t>BUENA VISTA</t>
  </si>
  <si>
    <t>SALIDA</t>
  </si>
  <si>
    <t>CHEYENNE</t>
  </si>
  <si>
    <t>KIT CARSON</t>
  </si>
  <si>
    <t>CLEAR CREEK</t>
  </si>
  <si>
    <t>CONEJOS</t>
  </si>
  <si>
    <t>NORTH CONEJOS</t>
  </si>
  <si>
    <t>SANFORD</t>
  </si>
  <si>
    <t>SOUTH CONEJOS</t>
  </si>
  <si>
    <t>COSTILLA</t>
  </si>
  <si>
    <t>CENTENNIAL</t>
  </si>
  <si>
    <t>SIERRA GRANDE</t>
  </si>
  <si>
    <t>CROWLEY</t>
  </si>
  <si>
    <t>CUSTER</t>
  </si>
  <si>
    <t>WESTCLIFFE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</si>
  <si>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</si>
  <si>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</si>
  <si>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</si>
  <si>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</si>
  <si>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</si>
  <si>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</si>
  <si>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</si>
  <si>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</si>
  <si>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BIG SANDY</t>
  </si>
  <si>
    <t>AGATE</t>
  </si>
  <si>
    <t>EL PASO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</si>
  <si>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</si>
  <si>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</si>
  <si>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</si>
  <si>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</si>
  <si>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</si>
  <si>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</si>
  <si>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</si>
  <si>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</si>
  <si>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</si>
  <si>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</si>
  <si>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</si>
  <si>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</si>
  <si>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</si>
  <si>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</si>
  <si>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</si>
  <si>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</si>
  <si>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</si>
  <si>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</si>
  <si>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</si>
  <si>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</si>
  <si>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</si>
  <si>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</si>
  <si>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</si>
  <si>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</si>
  <si>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</si>
  <si>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</si>
  <si>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</si>
  <si>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</si>
  <si>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</si>
  <si>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</si>
  <si>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</si>
  <si>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</si>
  <si>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</si>
  <si>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</si>
  <si>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</si>
  <si>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</si>
  <si>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</si>
  <si>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</si>
  <si>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</si>
  <si>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</si>
  <si>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</si>
  <si>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</si>
  <si>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</si>
  <si>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</si>
  <si>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</si>
  <si>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</si>
  <si>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</si>
  <si>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</si>
  <si>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</si>
  <si>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</si>
  <si>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</si>
  <si>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</si>
  <si>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</si>
  <si>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</si>
  <si>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</si>
  <si>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</si>
  <si>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</si>
  <si>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</si>
  <si>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</si>
  <si>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</si>
  <si>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</si>
  <si>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</si>
  <si>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</si>
  <si>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</si>
  <si>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</si>
  <si>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</si>
  <si>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</si>
  <si>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PLATEAU VALLEY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</si>
  <si>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</si>
  <si>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</si>
  <si>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</si>
  <si>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</si>
  <si>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</si>
  <si>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</si>
  <si>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</si>
  <si>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</si>
  <si>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</si>
  <si>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</si>
  <si>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</si>
  <si>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</si>
  <si>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</si>
  <si>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</si>
  <si>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</si>
  <si>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</si>
  <si>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</si>
  <si>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</si>
  <si>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</si>
  <si>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</si>
  <si>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</si>
  <si>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</si>
  <si>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</si>
  <si>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</si>
  <si>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</si>
  <si>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</si>
  <si>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</si>
  <si>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</si>
  <si>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</si>
  <si>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</si>
  <si>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</si>
  <si>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</si>
  <si>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</si>
  <si>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</si>
  <si>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</si>
  <si>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</si>
  <si>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</si>
  <si>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</si>
  <si>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</si>
  <si>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</si>
  <si>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</si>
  <si>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</si>
  <si>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</si>
  <si>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</si>
  <si>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</si>
  <si>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</si>
  <si>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</si>
  <si>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</si>
  <si>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</si>
  <si>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</si>
  <si>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</si>
  <si>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</si>
  <si>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</si>
  <si>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</si>
  <si>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</si>
  <si>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</si>
  <si>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</si>
  <si>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</si>
  <si>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</si>
  <si>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</si>
  <si>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</si>
  <si>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</si>
  <si>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</si>
  <si>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</si>
  <si>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</si>
  <si>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</si>
  <si>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</si>
  <si>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LONE STAR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</si>
  <si>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</si>
  <si>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</si>
  <si>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</si>
  <si>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</si>
  <si>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</si>
  <si>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</si>
  <si>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</si>
  <si>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</si>
  <si>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</si>
  <si>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</si>
  <si>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</si>
  <si>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</si>
  <si>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</si>
  <si>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</si>
  <si>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</si>
  <si>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</si>
  <si>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</si>
  <si>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</si>
  <si>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>District Code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</si>
  <si>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</si>
  <si>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</si>
  <si>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</si>
  <si>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</si>
  <si>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</si>
  <si>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</si>
  <si>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</si>
  <si>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</si>
  <si>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</si>
  <si>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</si>
  <si>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</si>
  <si>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</si>
  <si>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</si>
  <si>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</si>
  <si>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</si>
  <si>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</si>
  <si>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</si>
  <si>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</si>
  <si>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</si>
  <si>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</si>
  <si>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</si>
  <si>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</si>
  <si>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</si>
  <si>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</si>
  <si>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</si>
  <si>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</si>
  <si>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</si>
  <si>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</si>
  <si>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</si>
  <si>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</si>
  <si>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</si>
  <si>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</si>
  <si>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</si>
  <si>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</si>
  <si>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</si>
  <si>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</si>
  <si>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</si>
  <si>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</si>
  <si>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</si>
  <si>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</si>
  <si>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</si>
  <si>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</si>
  <si>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</si>
  <si>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</si>
  <si>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</si>
  <si>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</si>
  <si>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</si>
  <si>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</si>
  <si>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</si>
  <si>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</si>
  <si>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</si>
  <si>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</si>
  <si>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</si>
  <si>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</si>
  <si>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</si>
  <si>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</si>
  <si>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</si>
  <si>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</si>
  <si>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</si>
  <si>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</si>
  <si>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</si>
  <si>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</si>
  <si>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</si>
  <si>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</si>
  <si>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</si>
  <si>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</si>
  <si>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</si>
  <si>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</si>
  <si>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</si>
  <si>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</si>
  <si>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</si>
  <si>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</si>
  <si>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</si>
  <si>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</si>
  <si>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</si>
  <si>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</si>
  <si>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</si>
  <si>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</si>
  <si>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</si>
  <si>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</si>
  <si>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</si>
  <si>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</si>
  <si>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</si>
  <si>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</si>
  <si>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</si>
  <si>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</si>
  <si>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</si>
  <si>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</si>
  <si>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</si>
  <si>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</si>
  <si>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</si>
  <si>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</si>
  <si>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</si>
  <si>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</si>
  <si>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</si>
  <si>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</si>
  <si>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</si>
  <si>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</si>
  <si>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</si>
  <si>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</si>
  <si>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</si>
  <si>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</si>
  <si>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</si>
  <si>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</si>
  <si>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</si>
  <si>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</si>
  <si>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</si>
  <si>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</si>
  <si>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</si>
  <si>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</si>
  <si>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</si>
  <si>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</si>
  <si>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</si>
  <si>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</si>
  <si>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</si>
  <si>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</si>
  <si>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</si>
  <si>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</si>
  <si>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</si>
  <si>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</si>
  <si>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</si>
  <si>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</si>
  <si>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</si>
  <si>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</si>
  <si>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</si>
  <si>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</si>
  <si>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</si>
  <si>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</si>
  <si>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</si>
  <si>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</si>
  <si>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</si>
  <si>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</si>
  <si>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</si>
  <si>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</si>
  <si>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</si>
  <si>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</si>
  <si>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</si>
  <si>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</si>
  <si>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</si>
  <si>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</si>
  <si>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</si>
  <si>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</si>
  <si>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</si>
  <si>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</si>
  <si>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</si>
  <si>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</si>
  <si>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</si>
  <si>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</si>
  <si>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</si>
  <si>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</si>
  <si>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</si>
  <si>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</si>
  <si>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</si>
  <si>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</si>
  <si>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</si>
  <si>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</si>
  <si>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</si>
  <si>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</si>
  <si>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</si>
  <si>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</si>
  <si>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</si>
  <si>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</si>
  <si>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</si>
  <si>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</si>
  <si>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</si>
  <si>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</si>
  <si>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</si>
  <si>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</si>
  <si>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</si>
  <si>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</si>
  <si>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</si>
  <si>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</si>
  <si>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</si>
  <si>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</si>
  <si>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</si>
  <si>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</si>
  <si>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</si>
  <si>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</si>
  <si>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At-Risk Pupil Count</t>
  </si>
  <si>
    <t>Charter School Totals</t>
  </si>
  <si>
    <t>CHARTER SCHOOL</t>
  </si>
  <si>
    <t>County</t>
  </si>
  <si>
    <t>District</t>
  </si>
  <si>
    <t>District Name</t>
  </si>
  <si>
    <t xml:space="preserve">Instructions: </t>
  </si>
  <si>
    <t>Step 1 - Enter district number</t>
  </si>
  <si>
    <t xml:space="preserve">Step 2 - Enter charter school fields indicated by yellow highlight.  </t>
  </si>
  <si>
    <t>Revised Total Program Funding</t>
  </si>
  <si>
    <t>SBSF</t>
  </si>
  <si>
    <t>SBSF Total Program Funding</t>
  </si>
  <si>
    <t xml:space="preserve"> </t>
  </si>
  <si>
    <t>Negative Factor Total/Per Pupil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</si>
</sst>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#,##0.0_);\(#,##0.0\)"/>
    <numFmt numFmtId="166" formatCode="#,##0.0"/>
    <numFmt numFmtId="167" formatCode="_(* #,##0.0_);_(* \(#,##0.0\);_(* &quot;-&quot;?_);_(@_)"/>
    <numFmt numFmtId="168" formatCode="_(* #,##0_);_(* \(#,##0\);_(* &quot;-&quot;??_);_(@_)"/>
    <numFmt numFmtId="169" formatCode="_(* #,##0.0_);_(* \(#,##0.0\);_(* &quot;-&quot;??_);_(@_)"/>
    <numFmt numFmtId="170" formatCode="0.0000"/>
    <numFmt numFmtId="171" formatCode="0.00000"/>
    <numFmt numFmtId="172" formatCode="0.000000"/>
    <numFmt numFmtId="173" formatCode="0.000"/>
    <numFmt numFmtId="174" formatCode="#,##0.0000000_);[Red]\(#,##0.0000000\)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NumberFormat="1" applyFont="1" applyAlignment="1">
      <alignment/>
    </xf>
    <xf numFmtId="0" fontId="0" fillId="0" borderId="0" xfId="0" applyAlignment="1" applyProtection="1">
      <alignment horizontal="left"/>
      <protection/>
    </xf>
    <xf numFmtId="4" fontId="0" fillId="0" borderId="0" xfId="0" applyNumberFormat="1" applyAlignment="1">
      <alignment/>
    </xf>
    <xf numFmtId="40" fontId="0" fillId="0" borderId="0" xfId="0" applyNumberFormat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 quotePrefix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39" fontId="0" fillId="0" borderId="0" xfId="0" applyNumberFormat="1" applyAlignment="1">
      <alignment/>
    </xf>
    <xf numFmtId="43" fontId="0" fillId="0" borderId="0" xfId="42" applyFont="1" applyAlignment="1">
      <alignment/>
    </xf>
    <xf numFmtId="49" fontId="0" fillId="33" borderId="0" xfId="0" applyNumberFormat="1" applyFill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40" fontId="3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SFU\Institute%20Charter\Denver%20Adjusted%20At-risk%20Funding%20with%20Concentration#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ar Blair"/>
      <sheetName val="Original Form"/>
      <sheetName val="Calculation Form"/>
      <sheetName val="Inputs"/>
      <sheetName val="Sheet5"/>
      <sheetName val="Sheet4"/>
      <sheetName val="Sheet2"/>
      <sheetName val="Sheet3"/>
    </sheetNames>
    <sheetDataSet>
      <sheetData sheetId="3">
        <row r="2">
          <cell r="A2" t="str">
            <v>District Code</v>
          </cell>
          <cell r="D2" t="str">
            <v>Funded Pupil Count</v>
          </cell>
          <cell r="E2" t="str">
            <v>At-Risk Pupil Count</v>
          </cell>
          <cell r="F2" t="str">
            <v>Total Formula Per Pupil Funding </v>
          </cell>
          <cell r="G2" t="str">
            <v>Total At-Risk Funding</v>
          </cell>
          <cell r="H2" t="str">
            <v>K-12 Membership</v>
          </cell>
          <cell r="I2" t="str">
            <v>Total Program Funding</v>
          </cell>
        </row>
        <row r="4">
          <cell r="A4" t="str">
            <v>0010</v>
          </cell>
          <cell r="B4" t="str">
            <v>ADAMS</v>
          </cell>
          <cell r="C4" t="str">
            <v>MAPLETON</v>
          </cell>
          <cell r="D4">
            <v>5326.2</v>
          </cell>
          <cell r="E4">
            <v>2548</v>
          </cell>
          <cell r="F4">
            <v>5800.53</v>
          </cell>
          <cell r="G4">
            <v>2005793.99</v>
          </cell>
          <cell r="H4">
            <v>5210.5</v>
          </cell>
          <cell r="I4">
            <v>32900592.23</v>
          </cell>
        </row>
        <row r="5">
          <cell r="A5" t="str">
            <v>0020</v>
          </cell>
          <cell r="B5" t="str">
            <v>ADAMS</v>
          </cell>
          <cell r="C5" t="str">
            <v>ADAMS 12 FIVE STAR</v>
          </cell>
          <cell r="D5">
            <v>35710.5</v>
          </cell>
          <cell r="E5">
            <v>8338</v>
          </cell>
          <cell r="F5">
            <v>5824.91</v>
          </cell>
          <cell r="G5">
            <v>5585329.55</v>
          </cell>
          <cell r="H5">
            <v>35641.5</v>
          </cell>
          <cell r="I5">
            <v>213342986.32999998</v>
          </cell>
        </row>
        <row r="6">
          <cell r="A6" t="str">
            <v>0030</v>
          </cell>
          <cell r="B6" t="str">
            <v>ADAMS</v>
          </cell>
          <cell r="C6" t="str">
            <v>COMMERCE CITY</v>
          </cell>
          <cell r="D6">
            <v>6161.5</v>
          </cell>
          <cell r="E6">
            <v>4451</v>
          </cell>
          <cell r="F6">
            <v>5757.89</v>
          </cell>
          <cell r="G6">
            <v>4876651.77</v>
          </cell>
          <cell r="H6">
            <v>6059.5</v>
          </cell>
          <cell r="I6">
            <v>40353034.36</v>
          </cell>
        </row>
        <row r="7">
          <cell r="A7" t="str">
            <v>0040</v>
          </cell>
          <cell r="B7" t="str">
            <v>ADAMS</v>
          </cell>
          <cell r="C7" t="str">
            <v>BRIGHTON</v>
          </cell>
          <cell r="D7">
            <v>9842.5</v>
          </cell>
          <cell r="E7">
            <v>2726</v>
          </cell>
          <cell r="F7">
            <v>5766.79</v>
          </cell>
          <cell r="G7">
            <v>1807830.87</v>
          </cell>
          <cell r="H7">
            <v>9753.1</v>
          </cell>
          <cell r="I7">
            <v>58567457.6</v>
          </cell>
        </row>
        <row r="8">
          <cell r="A8" t="str">
            <v>0050</v>
          </cell>
          <cell r="B8" t="str">
            <v>ADAMS</v>
          </cell>
          <cell r="C8" t="str">
            <v>BENNETT</v>
          </cell>
          <cell r="D8">
            <v>1087</v>
          </cell>
          <cell r="E8">
            <v>174</v>
          </cell>
          <cell r="F8">
            <v>6220.36</v>
          </cell>
          <cell r="G8">
            <v>124469.37</v>
          </cell>
          <cell r="H8">
            <v>1079.6</v>
          </cell>
          <cell r="I8">
            <v>6885999.119999999</v>
          </cell>
        </row>
        <row r="9">
          <cell r="A9" t="str">
            <v>0060</v>
          </cell>
          <cell r="B9" t="str">
            <v>ADAMS</v>
          </cell>
          <cell r="C9" t="str">
            <v>STRASBURG</v>
          </cell>
          <cell r="D9">
            <v>887</v>
          </cell>
          <cell r="E9">
            <v>86</v>
          </cell>
          <cell r="F9">
            <v>6350.27</v>
          </cell>
          <cell r="G9">
            <v>62804.2</v>
          </cell>
          <cell r="H9">
            <v>884.1</v>
          </cell>
          <cell r="I9">
            <v>5695496.25</v>
          </cell>
        </row>
        <row r="10">
          <cell r="A10" t="str">
            <v>0070</v>
          </cell>
          <cell r="B10" t="str">
            <v>ADAMS</v>
          </cell>
          <cell r="C10" t="str">
            <v>WESTMINSTER</v>
          </cell>
          <cell r="D10">
            <v>10014.4</v>
          </cell>
          <cell r="E10">
            <v>6063</v>
          </cell>
          <cell r="F10">
            <v>5771.2</v>
          </cell>
          <cell r="G10">
            <v>5721973.26</v>
          </cell>
          <cell r="H10">
            <v>9739.3</v>
          </cell>
          <cell r="I10">
            <v>63517087.73</v>
          </cell>
        </row>
        <row r="11">
          <cell r="A11" t="str">
            <v>0100</v>
          </cell>
          <cell r="B11" t="str">
            <v>ALAMOSA</v>
          </cell>
          <cell r="C11" t="str">
            <v>ALAMOSA</v>
          </cell>
          <cell r="D11">
            <v>2329</v>
          </cell>
          <cell r="E11">
            <v>1223</v>
          </cell>
          <cell r="F11">
            <v>5515.48</v>
          </cell>
          <cell r="G11">
            <v>982627.19</v>
          </cell>
          <cell r="H11">
            <v>2263.8</v>
          </cell>
          <cell r="I11">
            <v>13829915.71</v>
          </cell>
        </row>
        <row r="12">
          <cell r="A12" t="str">
            <v>0110</v>
          </cell>
          <cell r="B12" t="str">
            <v>ALAMOSA</v>
          </cell>
          <cell r="C12" t="str">
            <v>SANGRE DE CRISTO</v>
          </cell>
          <cell r="D12">
            <v>313</v>
          </cell>
          <cell r="E12">
            <v>168</v>
          </cell>
          <cell r="F12">
            <v>7615.87</v>
          </cell>
          <cell r="G12">
            <v>147138.69</v>
          </cell>
          <cell r="H12">
            <v>304.5</v>
          </cell>
          <cell r="I12">
            <v>2530907.34</v>
          </cell>
        </row>
        <row r="13">
          <cell r="A13" t="str">
            <v>0120</v>
          </cell>
          <cell r="B13" t="str">
            <v>ARAPAHOE</v>
          </cell>
          <cell r="C13" t="str">
            <v>ENGLEWOOD</v>
          </cell>
          <cell r="D13">
            <v>3790.8</v>
          </cell>
          <cell r="E13">
            <v>1504</v>
          </cell>
          <cell r="F13">
            <v>5890.86</v>
          </cell>
          <cell r="G13">
            <v>1105393.25</v>
          </cell>
          <cell r="H13">
            <v>3561</v>
          </cell>
          <cell r="I13">
            <v>23436470.18</v>
          </cell>
        </row>
        <row r="14">
          <cell r="A14" t="str">
            <v>0123</v>
          </cell>
          <cell r="B14" t="str">
            <v>ARAPAHOE</v>
          </cell>
          <cell r="C14" t="str">
            <v>SHERIDAN</v>
          </cell>
          <cell r="D14">
            <v>1703.5</v>
          </cell>
          <cell r="E14">
            <v>1027</v>
          </cell>
          <cell r="F14">
            <v>6171.39</v>
          </cell>
          <cell r="G14">
            <v>1083362</v>
          </cell>
          <cell r="H14">
            <v>1569.1</v>
          </cell>
          <cell r="I14">
            <v>11596323.94</v>
          </cell>
        </row>
        <row r="15">
          <cell r="A15" t="str">
            <v>0130</v>
          </cell>
          <cell r="B15" t="str">
            <v>ARAPAHOE</v>
          </cell>
          <cell r="C15" t="str">
            <v>CHERRY CREEK</v>
          </cell>
          <cell r="D15">
            <v>45964</v>
          </cell>
          <cell r="E15">
            <v>6493</v>
          </cell>
          <cell r="F15">
            <v>5996.36</v>
          </cell>
          <cell r="G15">
            <v>4477453.31</v>
          </cell>
          <cell r="H15">
            <v>46071.9</v>
          </cell>
          <cell r="I15">
            <v>280094223.14</v>
          </cell>
        </row>
        <row r="16">
          <cell r="A16" t="str">
            <v>0140</v>
          </cell>
          <cell r="B16" t="str">
            <v>ARAPAHOE</v>
          </cell>
          <cell r="C16" t="str">
            <v>LITTLETON</v>
          </cell>
          <cell r="D16">
            <v>15634</v>
          </cell>
          <cell r="E16">
            <v>1996</v>
          </cell>
          <cell r="F16">
            <v>5858.79</v>
          </cell>
          <cell r="G16">
            <v>1344826.93</v>
          </cell>
          <cell r="H16">
            <v>15383.6</v>
          </cell>
          <cell r="I16">
            <v>92941168.42999999</v>
          </cell>
        </row>
        <row r="17">
          <cell r="A17" t="str">
            <v>0170</v>
          </cell>
          <cell r="B17" t="str">
            <v>ARAPAHOE</v>
          </cell>
          <cell r="C17" t="str">
            <v>DEER TRAIL</v>
          </cell>
          <cell r="D17">
            <v>209.5</v>
          </cell>
          <cell r="E17">
            <v>40</v>
          </cell>
          <cell r="F17">
            <v>9911.91</v>
          </cell>
          <cell r="G17">
            <v>45594.76</v>
          </cell>
          <cell r="H17">
            <v>207.5</v>
          </cell>
          <cell r="I17">
            <v>2122138.87</v>
          </cell>
        </row>
        <row r="18">
          <cell r="A18" t="str">
            <v>0180</v>
          </cell>
          <cell r="B18" t="str">
            <v>ARAPAHOE</v>
          </cell>
          <cell r="C18" t="str">
            <v>AURORA</v>
          </cell>
          <cell r="D18">
            <v>30494</v>
          </cell>
          <cell r="E18">
            <v>15939</v>
          </cell>
          <cell r="F18">
            <v>5908.44</v>
          </cell>
          <cell r="G18">
            <v>13353058.35</v>
          </cell>
          <cell r="H18">
            <v>30600</v>
          </cell>
          <cell r="I18">
            <v>193524928.32999998</v>
          </cell>
        </row>
        <row r="19">
          <cell r="A19" t="str">
            <v>0190</v>
          </cell>
          <cell r="B19" t="str">
            <v>ARAPAHOE</v>
          </cell>
          <cell r="C19" t="str">
            <v>BYERS</v>
          </cell>
          <cell r="D19">
            <v>494.9</v>
          </cell>
          <cell r="E19">
            <v>89</v>
          </cell>
          <cell r="F19">
            <v>6820.34</v>
          </cell>
          <cell r="G19">
            <v>69806.14</v>
          </cell>
          <cell r="H19">
            <v>467.5</v>
          </cell>
          <cell r="I19">
            <v>3445190.48</v>
          </cell>
        </row>
        <row r="20">
          <cell r="A20" t="str">
            <v>0220</v>
          </cell>
          <cell r="B20" t="str">
            <v>ARCHULETA</v>
          </cell>
          <cell r="C20" t="str">
            <v>ARCHULETA</v>
          </cell>
          <cell r="D20">
            <v>1621</v>
          </cell>
          <cell r="E20">
            <v>509</v>
          </cell>
          <cell r="F20">
            <v>5926.38</v>
          </cell>
          <cell r="G20">
            <v>348121.57</v>
          </cell>
          <cell r="H20">
            <v>1560.5</v>
          </cell>
          <cell r="I20">
            <v>9954784.040000001</v>
          </cell>
        </row>
        <row r="21">
          <cell r="A21" t="str">
            <v>0230</v>
          </cell>
          <cell r="B21" t="str">
            <v>BACA</v>
          </cell>
          <cell r="C21" t="str">
            <v>WALSH</v>
          </cell>
          <cell r="D21">
            <v>189.8</v>
          </cell>
          <cell r="E21">
            <v>73</v>
          </cell>
          <cell r="F21">
            <v>9377.51</v>
          </cell>
          <cell r="G21">
            <v>78724.21</v>
          </cell>
          <cell r="H21">
            <v>162</v>
          </cell>
          <cell r="I21">
            <v>1858575.85</v>
          </cell>
        </row>
        <row r="22">
          <cell r="A22" t="str">
            <v>0240</v>
          </cell>
          <cell r="B22" t="str">
            <v>BACA</v>
          </cell>
          <cell r="C22" t="str">
            <v>PRITCHETT</v>
          </cell>
          <cell r="D22">
            <v>68.5</v>
          </cell>
          <cell r="E22">
            <v>32</v>
          </cell>
          <cell r="F22">
            <v>11571.42</v>
          </cell>
          <cell r="G22">
            <v>42582.82</v>
          </cell>
          <cell r="H22">
            <v>67</v>
          </cell>
          <cell r="I22">
            <v>835225</v>
          </cell>
        </row>
        <row r="23">
          <cell r="A23" t="str">
            <v>0250</v>
          </cell>
          <cell r="B23" t="str">
            <v>BACA</v>
          </cell>
          <cell r="C23" t="str">
            <v>SPRINGFIELD</v>
          </cell>
          <cell r="D23">
            <v>313.3</v>
          </cell>
          <cell r="E23">
            <v>160</v>
          </cell>
          <cell r="F23">
            <v>7436.32</v>
          </cell>
          <cell r="G23">
            <v>136828.27</v>
          </cell>
          <cell r="H23">
            <v>290.5</v>
          </cell>
          <cell r="I23">
            <v>2466627.02</v>
          </cell>
        </row>
        <row r="24">
          <cell r="A24" t="str">
            <v>0260</v>
          </cell>
          <cell r="B24" t="str">
            <v>BACA</v>
          </cell>
          <cell r="C24" t="str">
            <v>VILAS</v>
          </cell>
          <cell r="D24">
            <v>472</v>
          </cell>
          <cell r="E24">
            <v>114</v>
          </cell>
          <cell r="F24">
            <v>6152.49</v>
          </cell>
          <cell r="G24">
            <v>80659.08</v>
          </cell>
          <cell r="H24">
            <v>476.9</v>
          </cell>
          <cell r="I24">
            <v>2824497.97</v>
          </cell>
        </row>
        <row r="25">
          <cell r="A25" t="str">
            <v>0270</v>
          </cell>
          <cell r="B25" t="str">
            <v>BACA</v>
          </cell>
          <cell r="C25" t="str">
            <v>CAMPO</v>
          </cell>
          <cell r="D25">
            <v>71.3</v>
          </cell>
          <cell r="E25">
            <v>27</v>
          </cell>
          <cell r="F25">
            <v>11510.59</v>
          </cell>
          <cell r="G25">
            <v>35740.38</v>
          </cell>
          <cell r="H25">
            <v>69.5</v>
          </cell>
          <cell r="I25">
            <v>856445.44</v>
          </cell>
        </row>
        <row r="26">
          <cell r="A26" t="str">
            <v>0290</v>
          </cell>
          <cell r="B26" t="str">
            <v>BENT</v>
          </cell>
          <cell r="C26" t="str">
            <v>LAS ANIMAS</v>
          </cell>
          <cell r="D26">
            <v>570.4</v>
          </cell>
          <cell r="E26">
            <v>350</v>
          </cell>
          <cell r="F26">
            <v>6053.11</v>
          </cell>
          <cell r="G26">
            <v>352073.38</v>
          </cell>
          <cell r="H26">
            <v>552</v>
          </cell>
          <cell r="I26">
            <v>3803310.76</v>
          </cell>
        </row>
        <row r="27">
          <cell r="A27" t="str">
            <v>0310</v>
          </cell>
          <cell r="B27" t="str">
            <v>BENT</v>
          </cell>
          <cell r="C27" t="str">
            <v>MCCLAVE</v>
          </cell>
          <cell r="D27">
            <v>250.8</v>
          </cell>
          <cell r="E27">
            <v>107</v>
          </cell>
          <cell r="F27">
            <v>8047.19</v>
          </cell>
          <cell r="G27">
            <v>99020.61</v>
          </cell>
          <cell r="H27">
            <v>235.5</v>
          </cell>
          <cell r="I27">
            <v>2117254.64</v>
          </cell>
        </row>
        <row r="28">
          <cell r="A28" t="str">
            <v>0470</v>
          </cell>
          <cell r="B28" t="str">
            <v>BOULDER</v>
          </cell>
          <cell r="C28" t="str">
            <v>ST VRAIN</v>
          </cell>
          <cell r="D28">
            <v>21324</v>
          </cell>
          <cell r="E28">
            <v>5383</v>
          </cell>
          <cell r="F28">
            <v>5864.51</v>
          </cell>
          <cell r="G28">
            <v>3630398.12</v>
          </cell>
          <cell r="H28">
            <v>21283.1</v>
          </cell>
          <cell r="I28">
            <v>128685296.53</v>
          </cell>
        </row>
        <row r="29">
          <cell r="A29" t="str">
            <v>0480</v>
          </cell>
          <cell r="B29" t="str">
            <v>BOULDER</v>
          </cell>
          <cell r="C29" t="str">
            <v>BOULDER</v>
          </cell>
          <cell r="D29">
            <v>27081</v>
          </cell>
          <cell r="E29">
            <v>3837</v>
          </cell>
          <cell r="F29">
            <v>6001.86</v>
          </cell>
          <cell r="G29">
            <v>2648349.74</v>
          </cell>
          <cell r="H29">
            <v>27069</v>
          </cell>
          <cell r="I29">
            <v>165184659.57</v>
          </cell>
        </row>
        <row r="30">
          <cell r="A30" t="str">
            <v>0490</v>
          </cell>
          <cell r="B30" t="str">
            <v>CHAFFEE</v>
          </cell>
          <cell r="C30" t="str">
            <v>BUENA VISTA</v>
          </cell>
          <cell r="D30">
            <v>946.4</v>
          </cell>
          <cell r="E30">
            <v>207</v>
          </cell>
          <cell r="F30">
            <v>6136.02</v>
          </cell>
          <cell r="G30">
            <v>146067.88</v>
          </cell>
          <cell r="H30">
            <v>924</v>
          </cell>
          <cell r="I30">
            <v>5953194.07</v>
          </cell>
        </row>
        <row r="31">
          <cell r="A31" t="str">
            <v>0500</v>
          </cell>
          <cell r="B31" t="str">
            <v>CHAFFEE</v>
          </cell>
          <cell r="C31" t="str">
            <v>SALIDA</v>
          </cell>
          <cell r="D31">
            <v>1174</v>
          </cell>
          <cell r="E31">
            <v>376</v>
          </cell>
          <cell r="F31">
            <v>5925.69</v>
          </cell>
          <cell r="G31">
            <v>256966.62</v>
          </cell>
          <cell r="H31">
            <v>1160.1</v>
          </cell>
          <cell r="I31">
            <v>7213728.83</v>
          </cell>
        </row>
        <row r="32">
          <cell r="A32" t="str">
            <v>0510</v>
          </cell>
          <cell r="B32" t="str">
            <v>CHEYENNE</v>
          </cell>
          <cell r="C32" t="str">
            <v>KIT CARSON</v>
          </cell>
          <cell r="D32">
            <v>104.5</v>
          </cell>
          <cell r="E32">
            <v>65</v>
          </cell>
          <cell r="F32">
            <v>10833.13</v>
          </cell>
          <cell r="G32">
            <v>80977.67</v>
          </cell>
          <cell r="H32">
            <v>97.5</v>
          </cell>
          <cell r="I32">
            <v>1213040.13</v>
          </cell>
        </row>
        <row r="33">
          <cell r="A33" t="str">
            <v>0520</v>
          </cell>
          <cell r="B33" t="str">
            <v>CHEYENNE</v>
          </cell>
          <cell r="C33" t="str">
            <v>CHEYENNE</v>
          </cell>
          <cell r="D33">
            <v>242.6</v>
          </cell>
          <cell r="E33">
            <v>71</v>
          </cell>
          <cell r="F33">
            <v>8626.76</v>
          </cell>
          <cell r="G33">
            <v>70437.52</v>
          </cell>
          <cell r="H33">
            <v>234.5</v>
          </cell>
          <cell r="I33">
            <v>2163290.3</v>
          </cell>
        </row>
        <row r="34">
          <cell r="A34" t="str">
            <v>0540</v>
          </cell>
          <cell r="B34" t="str">
            <v>CLEAR CREEK</v>
          </cell>
          <cell r="C34" t="str">
            <v>CLEAR CREEK</v>
          </cell>
          <cell r="D34">
            <v>1100.6</v>
          </cell>
          <cell r="E34">
            <v>172</v>
          </cell>
          <cell r="F34">
            <v>6216.36</v>
          </cell>
          <cell r="G34">
            <v>122959.52</v>
          </cell>
          <cell r="H34">
            <v>1018.6</v>
          </cell>
          <cell r="I34">
            <v>6964680.649999999</v>
          </cell>
        </row>
        <row r="35">
          <cell r="A35" t="str">
            <v>0550</v>
          </cell>
          <cell r="B35" t="str">
            <v>CONEJOS</v>
          </cell>
          <cell r="C35" t="str">
            <v>NORTH CONEJOS</v>
          </cell>
          <cell r="D35">
            <v>1170.9</v>
          </cell>
          <cell r="E35">
            <v>664</v>
          </cell>
          <cell r="F35">
            <v>5725.84</v>
          </cell>
          <cell r="G35">
            <v>598611.22</v>
          </cell>
          <cell r="H35">
            <v>1115.2</v>
          </cell>
          <cell r="I35">
            <v>7302150.66</v>
          </cell>
        </row>
        <row r="36">
          <cell r="A36" t="str">
            <v>0560</v>
          </cell>
          <cell r="B36" t="str">
            <v>CONEJOS</v>
          </cell>
          <cell r="C36" t="str">
            <v>SANFORD</v>
          </cell>
          <cell r="D36">
            <v>329.9</v>
          </cell>
          <cell r="E36">
            <v>136</v>
          </cell>
          <cell r="F36">
            <v>7409.2</v>
          </cell>
          <cell r="G36">
            <v>115879.86</v>
          </cell>
          <cell r="H36">
            <v>305.5</v>
          </cell>
          <cell r="I36">
            <v>2560174.28</v>
          </cell>
        </row>
        <row r="37">
          <cell r="A37" t="str">
            <v>0580</v>
          </cell>
          <cell r="B37" t="str">
            <v>CONEJOS</v>
          </cell>
          <cell r="C37" t="str">
            <v>SOUTH CONEJOS</v>
          </cell>
          <cell r="D37">
            <v>316.9</v>
          </cell>
          <cell r="E37">
            <v>178</v>
          </cell>
          <cell r="F37">
            <v>7582.22</v>
          </cell>
          <cell r="G37">
            <v>155208.04</v>
          </cell>
          <cell r="H37">
            <v>307.1</v>
          </cell>
          <cell r="I37">
            <v>2558013.49</v>
          </cell>
        </row>
        <row r="38">
          <cell r="A38" t="str">
            <v>0640</v>
          </cell>
          <cell r="B38" t="str">
            <v>COSTILLA</v>
          </cell>
          <cell r="C38" t="str">
            <v>CENTENNIAL</v>
          </cell>
          <cell r="D38">
            <v>261.3</v>
          </cell>
          <cell r="E38">
            <v>166</v>
          </cell>
          <cell r="F38">
            <v>8093.08</v>
          </cell>
          <cell r="G38">
            <v>154496.81</v>
          </cell>
          <cell r="H38">
            <v>249</v>
          </cell>
          <cell r="I38">
            <v>2269217.46</v>
          </cell>
        </row>
        <row r="39">
          <cell r="A39" t="str">
            <v>0740</v>
          </cell>
          <cell r="B39" t="str">
            <v>COSTILLA</v>
          </cell>
          <cell r="C39" t="str">
            <v>SIERRA GRANDE</v>
          </cell>
          <cell r="D39">
            <v>297</v>
          </cell>
          <cell r="E39">
            <v>192</v>
          </cell>
          <cell r="F39">
            <v>7688.8</v>
          </cell>
          <cell r="G39">
            <v>169768.68</v>
          </cell>
          <cell r="H39">
            <v>287.4</v>
          </cell>
          <cell r="I39">
            <v>2453342.02</v>
          </cell>
        </row>
        <row r="40">
          <cell r="A40" t="str">
            <v>0770</v>
          </cell>
          <cell r="B40" t="str">
            <v>CROWLEY</v>
          </cell>
          <cell r="C40" t="str">
            <v>CROWLEY</v>
          </cell>
          <cell r="D40">
            <v>553</v>
          </cell>
          <cell r="E40">
            <v>320</v>
          </cell>
          <cell r="F40">
            <v>6260.85</v>
          </cell>
          <cell r="G40">
            <v>310227.93</v>
          </cell>
          <cell r="H40">
            <v>548.3</v>
          </cell>
          <cell r="I40">
            <v>3772477.91</v>
          </cell>
        </row>
        <row r="41">
          <cell r="A41" t="str">
            <v>0860</v>
          </cell>
          <cell r="B41" t="str">
            <v>CUSTER</v>
          </cell>
          <cell r="C41" t="str">
            <v>WESTCLIFFE</v>
          </cell>
          <cell r="D41">
            <v>495.5</v>
          </cell>
          <cell r="E41">
            <v>131</v>
          </cell>
          <cell r="F41">
            <v>6479.2</v>
          </cell>
          <cell r="G41">
            <v>97609.16</v>
          </cell>
          <cell r="H41">
            <v>491.6</v>
          </cell>
          <cell r="I41">
            <v>3308053.12</v>
          </cell>
        </row>
        <row r="42">
          <cell r="A42" t="str">
            <v>0870</v>
          </cell>
          <cell r="B42" t="str">
            <v>DELTA</v>
          </cell>
          <cell r="C42" t="str">
            <v>DELTA</v>
          </cell>
          <cell r="D42">
            <v>4952</v>
          </cell>
          <cell r="E42">
            <v>1662</v>
          </cell>
          <cell r="F42">
            <v>5662.37</v>
          </cell>
          <cell r="G42">
            <v>1090181.96</v>
          </cell>
          <cell r="H42">
            <v>4946.5</v>
          </cell>
          <cell r="I42">
            <v>29130219.96</v>
          </cell>
        </row>
        <row r="43">
          <cell r="A43" t="str">
            <v>0880</v>
          </cell>
          <cell r="B43" t="str">
            <v>DENVER</v>
          </cell>
          <cell r="C43" t="str">
            <v>DENVER</v>
          </cell>
          <cell r="D43">
            <v>68383.5</v>
          </cell>
          <cell r="E43">
            <v>43623</v>
          </cell>
          <cell r="F43">
            <v>5912.83</v>
          </cell>
          <cell r="G43">
            <v>46943423.6</v>
          </cell>
          <cell r="H43">
            <v>66690.3</v>
          </cell>
          <cell r="I43">
            <v>451206527.89</v>
          </cell>
        </row>
        <row r="44">
          <cell r="A44" t="str">
            <v>0890</v>
          </cell>
          <cell r="B44" t="str">
            <v>DOLORES</v>
          </cell>
          <cell r="C44" t="str">
            <v>DOLORES</v>
          </cell>
          <cell r="D44">
            <v>253.5</v>
          </cell>
          <cell r="E44">
            <v>71</v>
          </cell>
          <cell r="F44">
            <v>8696.86</v>
          </cell>
          <cell r="G44">
            <v>71009.87</v>
          </cell>
          <cell r="H44">
            <v>244</v>
          </cell>
          <cell r="I44">
            <v>2275664.16</v>
          </cell>
        </row>
        <row r="45">
          <cell r="A45" t="str">
            <v>0900</v>
          </cell>
          <cell r="B45" t="str">
            <v>DOUGLAS</v>
          </cell>
          <cell r="C45" t="str">
            <v>DOUGLAS</v>
          </cell>
          <cell r="D45">
            <v>43983</v>
          </cell>
          <cell r="E45">
            <v>1802</v>
          </cell>
          <cell r="F45">
            <v>5917.23</v>
          </cell>
          <cell r="G45">
            <v>1226227.42</v>
          </cell>
          <cell r="H45">
            <v>44076.2</v>
          </cell>
          <cell r="I45">
            <v>261483721.01</v>
          </cell>
        </row>
        <row r="46">
          <cell r="A46" t="str">
            <v>0910</v>
          </cell>
          <cell r="B46" t="str">
            <v>EAGLE</v>
          </cell>
          <cell r="C46" t="str">
            <v>EAGLE</v>
          </cell>
          <cell r="D46">
            <v>4974.5</v>
          </cell>
          <cell r="E46">
            <v>1284</v>
          </cell>
          <cell r="F46">
            <v>6186.17</v>
          </cell>
          <cell r="G46">
            <v>913449.56</v>
          </cell>
          <cell r="H46">
            <v>4956</v>
          </cell>
          <cell r="I46">
            <v>31686541.919999998</v>
          </cell>
        </row>
        <row r="47">
          <cell r="A47" t="str">
            <v>0920</v>
          </cell>
          <cell r="B47" t="str">
            <v>ELBERT</v>
          </cell>
          <cell r="C47" t="str">
            <v>ELIZABETH</v>
          </cell>
          <cell r="D47">
            <v>2758</v>
          </cell>
          <cell r="E47">
            <v>150</v>
          </cell>
          <cell r="F47">
            <v>5973.78</v>
          </cell>
          <cell r="G47">
            <v>103047.71</v>
          </cell>
          <cell r="H47">
            <v>2737.4</v>
          </cell>
          <cell r="I47">
            <v>16578732.99</v>
          </cell>
        </row>
        <row r="48">
          <cell r="A48" t="str">
            <v>0930</v>
          </cell>
          <cell r="B48" t="str">
            <v>ELBERT</v>
          </cell>
          <cell r="C48" t="str">
            <v>KIOWA</v>
          </cell>
          <cell r="D48">
            <v>403.1</v>
          </cell>
          <cell r="E48">
            <v>50</v>
          </cell>
          <cell r="F48">
            <v>7380.32</v>
          </cell>
          <cell r="G48">
            <v>42436.83</v>
          </cell>
          <cell r="H48">
            <v>379</v>
          </cell>
          <cell r="I48">
            <v>3017442.84</v>
          </cell>
        </row>
        <row r="49">
          <cell r="A49" t="str">
            <v>0940</v>
          </cell>
          <cell r="B49" t="str">
            <v>ELBERT</v>
          </cell>
          <cell r="C49" t="str">
            <v>BIG SANDY</v>
          </cell>
          <cell r="D49">
            <v>307.1</v>
          </cell>
          <cell r="E49">
            <v>114</v>
          </cell>
          <cell r="F49">
            <v>8189.32</v>
          </cell>
          <cell r="G49">
            <v>107362.04</v>
          </cell>
          <cell r="H49">
            <v>289.5</v>
          </cell>
          <cell r="I49">
            <v>2622303.5</v>
          </cell>
        </row>
        <row r="50">
          <cell r="A50" t="str">
            <v>0950</v>
          </cell>
          <cell r="B50" t="str">
            <v>ELBERT</v>
          </cell>
          <cell r="C50" t="str">
            <v>ELBERT</v>
          </cell>
          <cell r="D50">
            <v>272.2</v>
          </cell>
          <cell r="E50">
            <v>16</v>
          </cell>
          <cell r="F50">
            <v>8562.71</v>
          </cell>
          <cell r="G50">
            <v>15755.4</v>
          </cell>
          <cell r="H50">
            <v>268</v>
          </cell>
          <cell r="I50">
            <v>2346526.36</v>
          </cell>
        </row>
        <row r="51">
          <cell r="A51" t="str">
            <v>0960</v>
          </cell>
          <cell r="B51" t="str">
            <v>ELBERT</v>
          </cell>
          <cell r="C51" t="str">
            <v>AGATE</v>
          </cell>
          <cell r="D51">
            <v>93</v>
          </cell>
          <cell r="E51">
            <v>37</v>
          </cell>
          <cell r="F51">
            <v>11968.16</v>
          </cell>
          <cell r="G51">
            <v>50924.5</v>
          </cell>
          <cell r="H51">
            <v>92</v>
          </cell>
          <cell r="I51">
            <v>1163963</v>
          </cell>
        </row>
        <row r="52">
          <cell r="A52" t="str">
            <v>0970</v>
          </cell>
          <cell r="B52" t="str">
            <v>EL PASO</v>
          </cell>
          <cell r="C52" t="str">
            <v>CALHAN</v>
          </cell>
          <cell r="D52">
            <v>696.5</v>
          </cell>
          <cell r="E52">
            <v>186</v>
          </cell>
          <cell r="F52">
            <v>6546.49</v>
          </cell>
          <cell r="G52">
            <v>140029.47</v>
          </cell>
          <cell r="H52">
            <v>683.9</v>
          </cell>
          <cell r="I52">
            <v>4699661.29</v>
          </cell>
        </row>
        <row r="53">
          <cell r="A53" t="str">
            <v>0980</v>
          </cell>
          <cell r="B53" t="str">
            <v>EL PASO</v>
          </cell>
          <cell r="C53" t="str">
            <v>HARRISON</v>
          </cell>
          <cell r="D53">
            <v>10315.2</v>
          </cell>
          <cell r="E53">
            <v>5788</v>
          </cell>
          <cell r="F53">
            <v>5737.03</v>
          </cell>
          <cell r="G53">
            <v>5064506.32</v>
          </cell>
          <cell r="H53">
            <v>10103.8</v>
          </cell>
          <cell r="I53">
            <v>64243094.81</v>
          </cell>
        </row>
        <row r="54">
          <cell r="A54" t="str">
            <v>0990</v>
          </cell>
          <cell r="B54" t="str">
            <v>EL PASO</v>
          </cell>
          <cell r="C54" t="str">
            <v>WIDEFIELD</v>
          </cell>
          <cell r="D54">
            <v>8070.1</v>
          </cell>
          <cell r="E54">
            <v>2057</v>
          </cell>
          <cell r="F54">
            <v>5601.73</v>
          </cell>
          <cell r="G54">
            <v>1325116.93</v>
          </cell>
          <cell r="H54">
            <v>7977.5</v>
          </cell>
          <cell r="I54">
            <v>46531627.629999995</v>
          </cell>
        </row>
        <row r="55">
          <cell r="A55" t="str">
            <v>1000</v>
          </cell>
          <cell r="B55" t="str">
            <v>EL PASO</v>
          </cell>
          <cell r="C55" t="str">
            <v>FOUNTAIN</v>
          </cell>
          <cell r="D55">
            <v>5804.5</v>
          </cell>
          <cell r="E55">
            <v>1338</v>
          </cell>
          <cell r="F55">
            <v>5640.56</v>
          </cell>
          <cell r="G55">
            <v>867912.36</v>
          </cell>
          <cell r="H55">
            <v>5781</v>
          </cell>
          <cell r="I55">
            <v>33608520.05</v>
          </cell>
        </row>
        <row r="56">
          <cell r="A56" t="str">
            <v>1010</v>
          </cell>
          <cell r="B56" t="str">
            <v>EL PASO</v>
          </cell>
          <cell r="C56" t="str">
            <v>COLORADO SPRINGS</v>
          </cell>
          <cell r="D56">
            <v>30194.6</v>
          </cell>
          <cell r="E56">
            <v>11216</v>
          </cell>
          <cell r="F56">
            <v>5750.17</v>
          </cell>
          <cell r="G56">
            <v>7686876.22</v>
          </cell>
          <cell r="H56">
            <v>29690.3</v>
          </cell>
          <cell r="I56">
            <v>181311013.34</v>
          </cell>
        </row>
        <row r="57">
          <cell r="A57" t="str">
            <v>1020</v>
          </cell>
          <cell r="B57" t="str">
            <v>EL PASO</v>
          </cell>
          <cell r="C57" t="str">
            <v>CHEYENNE MOUNTAIN</v>
          </cell>
          <cell r="D57">
            <v>4319</v>
          </cell>
          <cell r="E57">
            <v>306</v>
          </cell>
          <cell r="F57">
            <v>5723.05</v>
          </cell>
          <cell r="G57">
            <v>201394.3</v>
          </cell>
          <cell r="H57">
            <v>4367</v>
          </cell>
          <cell r="I57">
            <v>24919268.630000003</v>
          </cell>
        </row>
        <row r="58">
          <cell r="A58" t="str">
            <v>1030</v>
          </cell>
          <cell r="B58" t="str">
            <v>EL PASO</v>
          </cell>
          <cell r="C58" t="str">
            <v>MANITOU SPRINGS</v>
          </cell>
          <cell r="D58">
            <v>1297.5</v>
          </cell>
          <cell r="E58">
            <v>218</v>
          </cell>
          <cell r="F58">
            <v>6128.59</v>
          </cell>
          <cell r="G58">
            <v>153643.72</v>
          </cell>
          <cell r="H58">
            <v>1285.4</v>
          </cell>
          <cell r="I58">
            <v>8105487.51</v>
          </cell>
        </row>
        <row r="59">
          <cell r="A59" t="str">
            <v>1040</v>
          </cell>
          <cell r="B59" t="str">
            <v>EL PASO</v>
          </cell>
          <cell r="C59" t="str">
            <v>ACADEMY</v>
          </cell>
          <cell r="D59">
            <v>19360</v>
          </cell>
          <cell r="E59">
            <v>889</v>
          </cell>
          <cell r="F59">
            <v>5784.2</v>
          </cell>
          <cell r="G59">
            <v>591347.81</v>
          </cell>
          <cell r="H59">
            <v>19524.6</v>
          </cell>
          <cell r="I59">
            <v>112573482.72</v>
          </cell>
        </row>
        <row r="60">
          <cell r="A60" t="str">
            <v>1050</v>
          </cell>
          <cell r="B60" t="str">
            <v>EL PASO</v>
          </cell>
          <cell r="C60" t="str">
            <v>ELLICOTT</v>
          </cell>
          <cell r="D60">
            <v>932</v>
          </cell>
          <cell r="E60">
            <v>383</v>
          </cell>
          <cell r="F60">
            <v>6246.76</v>
          </cell>
          <cell r="G60">
            <v>292522.74</v>
          </cell>
          <cell r="H60">
            <v>947.9</v>
          </cell>
          <cell r="I60">
            <v>6114506.199999999</v>
          </cell>
        </row>
        <row r="61">
          <cell r="A61" t="str">
            <v>1060</v>
          </cell>
          <cell r="B61" t="str">
            <v>EL PASO</v>
          </cell>
          <cell r="C61" t="str">
            <v>PEYTON</v>
          </cell>
          <cell r="D61">
            <v>623.3</v>
          </cell>
          <cell r="E61">
            <v>98</v>
          </cell>
          <cell r="F61">
            <v>6636.41</v>
          </cell>
          <cell r="G61">
            <v>74792.36</v>
          </cell>
          <cell r="H61">
            <v>546.2</v>
          </cell>
          <cell r="I61">
            <v>4210320.12</v>
          </cell>
        </row>
        <row r="62">
          <cell r="A62" t="str">
            <v>1070</v>
          </cell>
          <cell r="B62" t="str">
            <v>EL PASO</v>
          </cell>
          <cell r="C62" t="str">
            <v>HANOVER</v>
          </cell>
          <cell r="D62">
            <v>303.6</v>
          </cell>
          <cell r="E62">
            <v>125</v>
          </cell>
          <cell r="F62">
            <v>8065.66</v>
          </cell>
          <cell r="G62">
            <v>115943.91</v>
          </cell>
          <cell r="H62">
            <v>294.5</v>
          </cell>
          <cell r="I62">
            <v>2564679.28</v>
          </cell>
        </row>
        <row r="63">
          <cell r="A63" t="str">
            <v>1080</v>
          </cell>
          <cell r="B63" t="str">
            <v>EL PASO</v>
          </cell>
          <cell r="C63" t="str">
            <v>LEWIS-PALMER</v>
          </cell>
          <cell r="D63">
            <v>5557</v>
          </cell>
          <cell r="E63">
            <v>200</v>
          </cell>
          <cell r="F63">
            <v>5814.64</v>
          </cell>
          <cell r="G63">
            <v>133736.65</v>
          </cell>
          <cell r="H63">
            <v>5555.2</v>
          </cell>
          <cell r="I63">
            <v>32445673.49</v>
          </cell>
        </row>
        <row r="64">
          <cell r="A64" t="str">
            <v>1110</v>
          </cell>
          <cell r="B64" t="str">
            <v>EL PASO</v>
          </cell>
          <cell r="C64" t="str">
            <v>FALCON</v>
          </cell>
          <cell r="D64">
            <v>10638</v>
          </cell>
          <cell r="E64">
            <v>1072</v>
          </cell>
          <cell r="F64">
            <v>5733.01</v>
          </cell>
          <cell r="G64">
            <v>706765.88</v>
          </cell>
          <cell r="H64">
            <v>10602.2</v>
          </cell>
          <cell r="I64">
            <v>61694561.410000004</v>
          </cell>
        </row>
        <row r="65">
          <cell r="A65" t="str">
            <v>1120</v>
          </cell>
          <cell r="B65" t="str">
            <v>EL PASO</v>
          </cell>
          <cell r="C65" t="str">
            <v>EDISON</v>
          </cell>
          <cell r="D65">
            <v>131.8</v>
          </cell>
          <cell r="E65">
            <v>19</v>
          </cell>
          <cell r="F65">
            <v>11118.71</v>
          </cell>
          <cell r="G65">
            <v>24294.38</v>
          </cell>
          <cell r="H65">
            <v>127.5</v>
          </cell>
          <cell r="I65">
            <v>1324133.97</v>
          </cell>
        </row>
        <row r="66">
          <cell r="A66" t="str">
            <v>1130</v>
          </cell>
          <cell r="B66" t="str">
            <v>EL PASO</v>
          </cell>
          <cell r="C66" t="str">
            <v>MIAMI-YODER</v>
          </cell>
          <cell r="D66">
            <v>383.1</v>
          </cell>
          <cell r="E66">
            <v>172</v>
          </cell>
          <cell r="F66">
            <v>7300.31</v>
          </cell>
          <cell r="G66">
            <v>144400.19</v>
          </cell>
          <cell r="H66">
            <v>369</v>
          </cell>
          <cell r="I66">
            <v>2934704.89</v>
          </cell>
        </row>
        <row r="67">
          <cell r="A67" t="str">
            <v>1140</v>
          </cell>
          <cell r="B67" t="str">
            <v>FREMONT</v>
          </cell>
          <cell r="C67" t="str">
            <v>CANON CITY</v>
          </cell>
          <cell r="D67">
            <v>4107.4</v>
          </cell>
          <cell r="E67">
            <v>1394</v>
          </cell>
          <cell r="F67">
            <v>5488.96</v>
          </cell>
          <cell r="G67">
            <v>891991.78</v>
          </cell>
          <cell r="H67">
            <v>4005.2</v>
          </cell>
          <cell r="I67">
            <v>23438351.49</v>
          </cell>
        </row>
        <row r="68">
          <cell r="A68" t="str">
            <v>1150</v>
          </cell>
          <cell r="B68" t="str">
            <v>FREMONT</v>
          </cell>
          <cell r="C68" t="str">
            <v>FLORENCE</v>
          </cell>
          <cell r="D68">
            <v>1826.1</v>
          </cell>
          <cell r="E68">
            <v>683</v>
          </cell>
          <cell r="F68">
            <v>5657.25</v>
          </cell>
          <cell r="G68">
            <v>462631.23</v>
          </cell>
          <cell r="H68">
            <v>1783.5</v>
          </cell>
          <cell r="I68">
            <v>10793334.25</v>
          </cell>
        </row>
        <row r="69">
          <cell r="A69" t="str">
            <v>1160</v>
          </cell>
          <cell r="B69" t="str">
            <v>FREMONT</v>
          </cell>
          <cell r="C69" t="str">
            <v>COTOPAXI</v>
          </cell>
          <cell r="D69">
            <v>357</v>
          </cell>
          <cell r="E69">
            <v>128</v>
          </cell>
          <cell r="F69">
            <v>7303.87</v>
          </cell>
          <cell r="G69">
            <v>107513.02</v>
          </cell>
          <cell r="H69">
            <v>354</v>
          </cell>
          <cell r="I69">
            <v>2649593.47</v>
          </cell>
        </row>
        <row r="70">
          <cell r="A70" t="str">
            <v>1180</v>
          </cell>
          <cell r="B70" t="str">
            <v>GARFIELD</v>
          </cell>
          <cell r="C70" t="str">
            <v>ROARING FORK</v>
          </cell>
          <cell r="D70">
            <v>4847.5</v>
          </cell>
          <cell r="E70">
            <v>1263</v>
          </cell>
          <cell r="F70">
            <v>6142.56</v>
          </cell>
          <cell r="G70">
            <v>892176.56</v>
          </cell>
          <cell r="H70">
            <v>4741.7</v>
          </cell>
          <cell r="I70">
            <v>30668250.56</v>
          </cell>
        </row>
        <row r="71">
          <cell r="A71" t="str">
            <v>1195</v>
          </cell>
          <cell r="B71" t="str">
            <v>GARFIELD</v>
          </cell>
          <cell r="C71" t="str">
            <v>RIFLE</v>
          </cell>
          <cell r="D71">
            <v>3704.5</v>
          </cell>
          <cell r="E71">
            <v>1194</v>
          </cell>
          <cell r="F71">
            <v>5722.65</v>
          </cell>
          <cell r="G71">
            <v>789377.89</v>
          </cell>
          <cell r="H71">
            <v>3625.8</v>
          </cell>
          <cell r="I71">
            <v>21988925.91</v>
          </cell>
        </row>
        <row r="72">
          <cell r="A72" t="str">
            <v>1220</v>
          </cell>
          <cell r="B72" t="str">
            <v>GARFIELD</v>
          </cell>
          <cell r="C72" t="str">
            <v>PARACHUTE</v>
          </cell>
          <cell r="D72">
            <v>963</v>
          </cell>
          <cell r="E72">
            <v>388</v>
          </cell>
          <cell r="F72">
            <v>6284.76</v>
          </cell>
          <cell r="G72">
            <v>300514.67</v>
          </cell>
          <cell r="H72">
            <v>943.1</v>
          </cell>
          <cell r="I72">
            <v>6352742.430000001</v>
          </cell>
        </row>
        <row r="73">
          <cell r="A73" t="str">
            <v>1330</v>
          </cell>
          <cell r="B73" t="str">
            <v>GILPIN</v>
          </cell>
          <cell r="C73" t="str">
            <v>GILPIN</v>
          </cell>
          <cell r="D73">
            <v>361.9</v>
          </cell>
          <cell r="E73">
            <v>40</v>
          </cell>
          <cell r="F73">
            <v>7868.18</v>
          </cell>
          <cell r="G73">
            <v>36193.64</v>
          </cell>
          <cell r="H73">
            <v>319.1</v>
          </cell>
          <cell r="I73">
            <v>2883688.76</v>
          </cell>
        </row>
        <row r="74">
          <cell r="A74" t="str">
            <v>1340</v>
          </cell>
          <cell r="B74" t="str">
            <v>GRAND</v>
          </cell>
          <cell r="C74" t="str">
            <v>WEST GRAND</v>
          </cell>
          <cell r="D74">
            <v>509</v>
          </cell>
          <cell r="E74">
            <v>139</v>
          </cell>
          <cell r="F74">
            <v>6900.68</v>
          </cell>
          <cell r="G74">
            <v>110307.41</v>
          </cell>
          <cell r="H74">
            <v>503</v>
          </cell>
          <cell r="I74">
            <v>3622754.69</v>
          </cell>
        </row>
        <row r="75">
          <cell r="A75" t="str">
            <v>1350</v>
          </cell>
          <cell r="B75" t="str">
            <v>GRAND</v>
          </cell>
          <cell r="C75" t="str">
            <v>EAST GRAND</v>
          </cell>
          <cell r="D75">
            <v>1259.9</v>
          </cell>
          <cell r="E75">
            <v>128</v>
          </cell>
          <cell r="F75">
            <v>6045.65</v>
          </cell>
          <cell r="G75">
            <v>88992.02</v>
          </cell>
          <cell r="H75">
            <v>1233.5</v>
          </cell>
          <cell r="I75">
            <v>7705910.72</v>
          </cell>
        </row>
        <row r="76">
          <cell r="A76" t="str">
            <v>1360</v>
          </cell>
          <cell r="B76" t="str">
            <v>GUNNISON</v>
          </cell>
          <cell r="C76" t="str">
            <v>GUNNISON</v>
          </cell>
          <cell r="D76">
            <v>1559.5</v>
          </cell>
          <cell r="E76">
            <v>215</v>
          </cell>
          <cell r="F76">
            <v>6085.73</v>
          </cell>
          <cell r="G76">
            <v>150469.56</v>
          </cell>
          <cell r="H76">
            <v>1499.9</v>
          </cell>
          <cell r="I76">
            <v>9641158.11</v>
          </cell>
        </row>
        <row r="77">
          <cell r="A77" t="str">
            <v>1380</v>
          </cell>
          <cell r="B77" t="str">
            <v>HINSDALE</v>
          </cell>
          <cell r="C77" t="str">
            <v>HINSDALE</v>
          </cell>
          <cell r="D77">
            <v>69.5</v>
          </cell>
          <cell r="E77">
            <v>17</v>
          </cell>
          <cell r="F77">
            <v>12798.54</v>
          </cell>
          <cell r="G77">
            <v>25021.15</v>
          </cell>
          <cell r="H77">
            <v>64.5</v>
          </cell>
          <cell r="I77">
            <v>914519.95</v>
          </cell>
        </row>
        <row r="78">
          <cell r="A78" t="str">
            <v>1390</v>
          </cell>
          <cell r="B78" t="str">
            <v>HUERFANO</v>
          </cell>
          <cell r="C78" t="str">
            <v>HUERFANO</v>
          </cell>
          <cell r="D78">
            <v>688.8</v>
          </cell>
          <cell r="E78">
            <v>379</v>
          </cell>
          <cell r="F78">
            <v>5993.81</v>
          </cell>
          <cell r="G78">
            <v>363770.22</v>
          </cell>
          <cell r="H78">
            <v>623.8</v>
          </cell>
          <cell r="I78">
            <v>4490170.37</v>
          </cell>
        </row>
        <row r="79">
          <cell r="A79" t="str">
            <v>1400</v>
          </cell>
          <cell r="B79" t="str">
            <v>HUERFANO</v>
          </cell>
          <cell r="C79" t="str">
            <v>LA VETA</v>
          </cell>
          <cell r="D79">
            <v>244</v>
          </cell>
          <cell r="E79">
            <v>106</v>
          </cell>
          <cell r="F79">
            <v>8255.54</v>
          </cell>
          <cell r="G79">
            <v>100635</v>
          </cell>
          <cell r="H79">
            <v>239.5</v>
          </cell>
          <cell r="I79">
            <v>2114986.01</v>
          </cell>
        </row>
        <row r="80">
          <cell r="A80" t="str">
            <v>1410</v>
          </cell>
          <cell r="B80" t="str">
            <v>JACKSON</v>
          </cell>
          <cell r="C80" t="str">
            <v>NORTH PARK</v>
          </cell>
          <cell r="D80">
            <v>248.4</v>
          </cell>
          <cell r="E80">
            <v>92</v>
          </cell>
          <cell r="F80">
            <v>8779.95</v>
          </cell>
          <cell r="G80">
            <v>92891.91</v>
          </cell>
          <cell r="H80">
            <v>227.5</v>
          </cell>
          <cell r="I80">
            <v>2273832.49</v>
          </cell>
        </row>
        <row r="81">
          <cell r="A81" t="str">
            <v>1420</v>
          </cell>
          <cell r="B81" t="str">
            <v>JEFFERSON</v>
          </cell>
          <cell r="C81" t="str">
            <v>JEFFERSON</v>
          </cell>
          <cell r="D81">
            <v>82204.1</v>
          </cell>
          <cell r="E81">
            <v>15608</v>
          </cell>
          <cell r="F81">
            <v>5873.27</v>
          </cell>
          <cell r="G81">
            <v>10542043.96</v>
          </cell>
          <cell r="H81">
            <v>80776.6</v>
          </cell>
          <cell r="I81">
            <v>493348651.36</v>
          </cell>
        </row>
        <row r="82">
          <cell r="A82" t="str">
            <v>1430</v>
          </cell>
          <cell r="B82" t="str">
            <v>KIOWA</v>
          </cell>
          <cell r="C82" t="str">
            <v>EADS</v>
          </cell>
          <cell r="D82">
            <v>195.1</v>
          </cell>
          <cell r="E82">
            <v>39</v>
          </cell>
          <cell r="F82">
            <v>9143.92</v>
          </cell>
          <cell r="G82">
            <v>41010.47</v>
          </cell>
          <cell r="H82">
            <v>179</v>
          </cell>
          <cell r="I82">
            <v>1824988.57</v>
          </cell>
        </row>
        <row r="83">
          <cell r="A83" t="str">
            <v>1440</v>
          </cell>
          <cell r="B83" t="str">
            <v>KIOWA</v>
          </cell>
          <cell r="C83" t="str">
            <v>PLAINVIEW</v>
          </cell>
          <cell r="D83">
            <v>56.2</v>
          </cell>
          <cell r="E83">
            <v>19</v>
          </cell>
          <cell r="F83">
            <v>11541.59</v>
          </cell>
          <cell r="G83">
            <v>25218.37</v>
          </cell>
          <cell r="H83">
            <v>54</v>
          </cell>
          <cell r="I83">
            <v>673855.53</v>
          </cell>
        </row>
        <row r="84">
          <cell r="A84" t="str">
            <v>1450</v>
          </cell>
          <cell r="B84" t="str">
            <v>KIT CARSON</v>
          </cell>
          <cell r="C84" t="str">
            <v>ARRIBA-FLAGLER</v>
          </cell>
          <cell r="D84">
            <v>217.1</v>
          </cell>
          <cell r="E84">
            <v>79</v>
          </cell>
          <cell r="F84">
            <v>8810.12</v>
          </cell>
          <cell r="G84">
            <v>80039.98</v>
          </cell>
          <cell r="H84">
            <v>207</v>
          </cell>
          <cell r="I84">
            <v>1992718.09</v>
          </cell>
        </row>
        <row r="85">
          <cell r="A85" t="str">
            <v>1460</v>
          </cell>
          <cell r="B85" t="str">
            <v>KIT CARSON</v>
          </cell>
          <cell r="C85" t="str">
            <v>HI PLAINS</v>
          </cell>
          <cell r="D85">
            <v>115.5</v>
          </cell>
          <cell r="E85">
            <v>33</v>
          </cell>
          <cell r="F85">
            <v>10392.59</v>
          </cell>
          <cell r="G85">
            <v>39439.9</v>
          </cell>
          <cell r="H85">
            <v>113.5</v>
          </cell>
          <cell r="I85">
            <v>1239784.56</v>
          </cell>
        </row>
        <row r="86">
          <cell r="A86" t="str">
            <v>1480</v>
          </cell>
          <cell r="B86" t="str">
            <v>KIT CARSON</v>
          </cell>
          <cell r="C86" t="str">
            <v>STRATTON</v>
          </cell>
          <cell r="D86">
            <v>247.9</v>
          </cell>
          <cell r="E86">
            <v>94</v>
          </cell>
          <cell r="F86">
            <v>8233.45</v>
          </cell>
          <cell r="G86">
            <v>89003.54</v>
          </cell>
          <cell r="H86">
            <v>228</v>
          </cell>
          <cell r="I86">
            <v>2130074.62</v>
          </cell>
        </row>
        <row r="87">
          <cell r="A87" t="str">
            <v>1490</v>
          </cell>
          <cell r="B87" t="str">
            <v>KIT CARSON</v>
          </cell>
          <cell r="C87" t="str">
            <v>BETHUNE</v>
          </cell>
          <cell r="D87">
            <v>103.3</v>
          </cell>
          <cell r="E87">
            <v>55</v>
          </cell>
          <cell r="F87">
            <v>10938.45</v>
          </cell>
          <cell r="G87">
            <v>69185.67</v>
          </cell>
          <cell r="H87">
            <v>100</v>
          </cell>
          <cell r="I87">
            <v>1199127.06</v>
          </cell>
        </row>
        <row r="88">
          <cell r="A88" t="str">
            <v>1500</v>
          </cell>
          <cell r="B88" t="str">
            <v>KIT CARSON</v>
          </cell>
          <cell r="C88" t="str">
            <v>BURLINGTON</v>
          </cell>
          <cell r="D88">
            <v>766.8</v>
          </cell>
          <cell r="E88">
            <v>289</v>
          </cell>
          <cell r="F88">
            <v>5867.59</v>
          </cell>
          <cell r="G88">
            <v>204962.72</v>
          </cell>
          <cell r="H88">
            <v>735.5</v>
          </cell>
          <cell r="I88">
            <v>4704228.17</v>
          </cell>
        </row>
        <row r="89">
          <cell r="A89" t="str">
            <v>1510</v>
          </cell>
          <cell r="B89" t="str">
            <v>LAKE</v>
          </cell>
          <cell r="C89" t="str">
            <v>LAKE</v>
          </cell>
          <cell r="D89">
            <v>1122.3</v>
          </cell>
          <cell r="E89">
            <v>603</v>
          </cell>
          <cell r="F89">
            <v>6064.03</v>
          </cell>
          <cell r="G89">
            <v>554263.56</v>
          </cell>
          <cell r="H89">
            <v>1060.8</v>
          </cell>
          <cell r="I89">
            <v>7359928.140000001</v>
          </cell>
        </row>
        <row r="90">
          <cell r="A90" t="str">
            <v>1520</v>
          </cell>
          <cell r="B90" t="str">
            <v>LA PLATA</v>
          </cell>
          <cell r="C90" t="str">
            <v>DURANGO</v>
          </cell>
          <cell r="D90">
            <v>4516.6</v>
          </cell>
          <cell r="E90">
            <v>790</v>
          </cell>
          <cell r="F90">
            <v>5915.14</v>
          </cell>
          <cell r="G90">
            <v>537390.86</v>
          </cell>
          <cell r="H90">
            <v>4484.2</v>
          </cell>
          <cell r="I90">
            <v>27253731.6</v>
          </cell>
        </row>
        <row r="91">
          <cell r="A91" t="str">
            <v>1530</v>
          </cell>
          <cell r="B91" t="str">
            <v>LA PLATA</v>
          </cell>
          <cell r="C91" t="str">
            <v>BAYFIELD</v>
          </cell>
          <cell r="D91">
            <v>1252.5</v>
          </cell>
          <cell r="E91">
            <v>179</v>
          </cell>
          <cell r="F91">
            <v>6247.67</v>
          </cell>
          <cell r="G91">
            <v>128608.21</v>
          </cell>
          <cell r="H91">
            <v>1195.4</v>
          </cell>
          <cell r="I91">
            <v>7953809.94</v>
          </cell>
        </row>
        <row r="92">
          <cell r="A92" t="str">
            <v>1540</v>
          </cell>
          <cell r="B92" t="str">
            <v>LA PLATA</v>
          </cell>
          <cell r="C92" t="str">
            <v>IGNACIO</v>
          </cell>
          <cell r="D92">
            <v>788.6</v>
          </cell>
          <cell r="E92">
            <v>384</v>
          </cell>
          <cell r="F92">
            <v>6528.18</v>
          </cell>
          <cell r="G92">
            <v>372566.27</v>
          </cell>
          <cell r="H92">
            <v>692.6</v>
          </cell>
          <cell r="I92">
            <v>5520687.73</v>
          </cell>
        </row>
        <row r="93">
          <cell r="A93" t="str">
            <v>1550</v>
          </cell>
          <cell r="B93" t="str">
            <v>LARIMER</v>
          </cell>
          <cell r="C93" t="str">
            <v>POUDRE</v>
          </cell>
          <cell r="D93">
            <v>23716</v>
          </cell>
          <cell r="E93">
            <v>4671</v>
          </cell>
          <cell r="F93">
            <v>5648.44</v>
          </cell>
          <cell r="G93">
            <v>3034145.67</v>
          </cell>
          <cell r="H93">
            <v>23772</v>
          </cell>
          <cell r="I93">
            <v>136992610.28</v>
          </cell>
        </row>
        <row r="94">
          <cell r="A94" t="str">
            <v>1560</v>
          </cell>
          <cell r="B94" t="str">
            <v>LARIMER</v>
          </cell>
          <cell r="C94" t="str">
            <v>THOMPSON</v>
          </cell>
          <cell r="D94">
            <v>14316.3</v>
          </cell>
          <cell r="E94">
            <v>3373</v>
          </cell>
          <cell r="F94">
            <v>5641.06</v>
          </cell>
          <cell r="G94">
            <v>2188137.77</v>
          </cell>
          <cell r="H94">
            <v>14169.5</v>
          </cell>
          <cell r="I94">
            <v>82947200.64</v>
          </cell>
        </row>
        <row r="95">
          <cell r="A95" t="str">
            <v>1570</v>
          </cell>
          <cell r="B95" t="str">
            <v>LARIMER</v>
          </cell>
          <cell r="C95" t="str">
            <v>ESTES PARK</v>
          </cell>
          <cell r="D95">
            <v>1271.4</v>
          </cell>
          <cell r="E95">
            <v>284</v>
          </cell>
          <cell r="F95">
            <v>6215.51</v>
          </cell>
          <cell r="G95">
            <v>202998.61</v>
          </cell>
          <cell r="H95">
            <v>1194.5</v>
          </cell>
          <cell r="I95">
            <v>8105400.100000001</v>
          </cell>
        </row>
        <row r="96">
          <cell r="A96" t="str">
            <v>1580</v>
          </cell>
          <cell r="B96" t="str">
            <v>LAS ANIMAS</v>
          </cell>
          <cell r="C96" t="str">
            <v>TRINIDAD</v>
          </cell>
          <cell r="D96">
            <v>1406.4</v>
          </cell>
          <cell r="E96">
            <v>695</v>
          </cell>
          <cell r="F96">
            <v>5891.46</v>
          </cell>
          <cell r="G96">
            <v>589283.55</v>
          </cell>
          <cell r="H96">
            <v>1307.5</v>
          </cell>
          <cell r="I96">
            <v>8875028.53</v>
          </cell>
        </row>
        <row r="97">
          <cell r="A97" t="str">
            <v>1590</v>
          </cell>
          <cell r="B97" t="str">
            <v>LAS ANIMAS</v>
          </cell>
          <cell r="C97" t="str">
            <v>PRIMERO</v>
          </cell>
          <cell r="D97">
            <v>214.5</v>
          </cell>
          <cell r="E97">
            <v>86</v>
          </cell>
          <cell r="F97">
            <v>9116.3</v>
          </cell>
          <cell r="G97">
            <v>90160.23</v>
          </cell>
          <cell r="H97">
            <v>213.6</v>
          </cell>
          <cell r="I97">
            <v>2045607.09</v>
          </cell>
        </row>
        <row r="98">
          <cell r="A98" t="str">
            <v>1600</v>
          </cell>
          <cell r="B98" t="str">
            <v>LAS ANIMAS</v>
          </cell>
          <cell r="C98" t="str">
            <v>HOEHNE</v>
          </cell>
          <cell r="D98">
            <v>345.8</v>
          </cell>
          <cell r="E98">
            <v>75</v>
          </cell>
          <cell r="F98">
            <v>7384.17</v>
          </cell>
          <cell r="G98">
            <v>63688.49</v>
          </cell>
          <cell r="H98">
            <v>337</v>
          </cell>
          <cell r="I98">
            <v>2617135.6</v>
          </cell>
        </row>
        <row r="99">
          <cell r="A99" t="str">
            <v>1620</v>
          </cell>
          <cell r="B99" t="str">
            <v>LAS ANIMAS</v>
          </cell>
          <cell r="C99" t="str">
            <v>AGUILAR</v>
          </cell>
          <cell r="D99">
            <v>139.1</v>
          </cell>
          <cell r="E99">
            <v>99</v>
          </cell>
          <cell r="F99">
            <v>10253.69</v>
          </cell>
          <cell r="G99">
            <v>116738.3</v>
          </cell>
          <cell r="H99">
            <v>132.5</v>
          </cell>
          <cell r="I99">
            <v>1543027.11</v>
          </cell>
        </row>
        <row r="100">
          <cell r="A100" t="str">
            <v>1750</v>
          </cell>
          <cell r="B100" t="str">
            <v>LAS ANIMAS</v>
          </cell>
          <cell r="C100" t="str">
            <v>BRANSON</v>
          </cell>
          <cell r="D100">
            <v>1031.1</v>
          </cell>
          <cell r="E100">
            <v>54</v>
          </cell>
          <cell r="F100">
            <v>5334.46</v>
          </cell>
          <cell r="G100">
            <v>33126.97</v>
          </cell>
          <cell r="H100">
            <v>989</v>
          </cell>
          <cell r="I100">
            <v>5865927.9</v>
          </cell>
        </row>
        <row r="101">
          <cell r="A101" t="str">
            <v>1760</v>
          </cell>
          <cell r="B101" t="str">
            <v>LAS ANIMAS</v>
          </cell>
          <cell r="C101" t="str">
            <v>KIM</v>
          </cell>
          <cell r="D101">
            <v>58.3</v>
          </cell>
          <cell r="E101">
            <v>33</v>
          </cell>
          <cell r="F101">
            <v>11235.57</v>
          </cell>
          <cell r="G101">
            <v>42639</v>
          </cell>
          <cell r="H101">
            <v>56</v>
          </cell>
          <cell r="I101">
            <v>697672.86</v>
          </cell>
        </row>
        <row r="102">
          <cell r="A102" t="str">
            <v>1780</v>
          </cell>
          <cell r="B102" t="str">
            <v>LINCOLN</v>
          </cell>
          <cell r="C102" t="str">
            <v>GENOA-HUGO</v>
          </cell>
          <cell r="D102">
            <v>191.6</v>
          </cell>
          <cell r="E102">
            <v>72</v>
          </cell>
          <cell r="F102">
            <v>9564.3</v>
          </cell>
          <cell r="G102">
            <v>79192.39</v>
          </cell>
          <cell r="H102">
            <v>179</v>
          </cell>
          <cell r="I102">
            <v>1911711.96</v>
          </cell>
        </row>
        <row r="103">
          <cell r="A103" t="str">
            <v>1790</v>
          </cell>
          <cell r="B103" t="str">
            <v>LINCOLN</v>
          </cell>
          <cell r="C103" t="str">
            <v>LIMON</v>
          </cell>
          <cell r="D103">
            <v>562.8</v>
          </cell>
          <cell r="E103">
            <v>202</v>
          </cell>
          <cell r="F103">
            <v>6402.97</v>
          </cell>
          <cell r="G103">
            <v>157335.86</v>
          </cell>
          <cell r="H103">
            <v>506</v>
          </cell>
          <cell r="I103">
            <v>3759500.31</v>
          </cell>
        </row>
        <row r="104">
          <cell r="A104" t="str">
            <v>1810</v>
          </cell>
          <cell r="B104" t="str">
            <v>LINCOLN</v>
          </cell>
          <cell r="C104" t="str">
            <v>KARVAL</v>
          </cell>
          <cell r="D104">
            <v>202.5</v>
          </cell>
          <cell r="E104">
            <v>68</v>
          </cell>
          <cell r="F104">
            <v>9152.81</v>
          </cell>
          <cell r="G104">
            <v>71574.97</v>
          </cell>
          <cell r="H104">
            <v>200.5</v>
          </cell>
          <cell r="I104">
            <v>1467796.02</v>
          </cell>
        </row>
        <row r="105">
          <cell r="A105" t="str">
            <v>1828</v>
          </cell>
          <cell r="B105" t="str">
            <v>LOGAN</v>
          </cell>
          <cell r="C105" t="str">
            <v>VALLEY</v>
          </cell>
          <cell r="D105">
            <v>2575.4</v>
          </cell>
          <cell r="E105">
            <v>775</v>
          </cell>
          <cell r="F105">
            <v>5622.61</v>
          </cell>
          <cell r="G105">
            <v>502573.13</v>
          </cell>
          <cell r="H105">
            <v>2390.1</v>
          </cell>
          <cell r="I105">
            <v>14983036.74</v>
          </cell>
        </row>
        <row r="106">
          <cell r="A106" t="str">
            <v>1850</v>
          </cell>
          <cell r="B106" t="str">
            <v>LOGAN</v>
          </cell>
          <cell r="C106" t="str">
            <v>FRENCHMAN</v>
          </cell>
          <cell r="D106">
            <v>197</v>
          </cell>
          <cell r="E106">
            <v>36</v>
          </cell>
          <cell r="F106">
            <v>9523.65</v>
          </cell>
          <cell r="G106">
            <v>39427.9</v>
          </cell>
          <cell r="H106">
            <v>191</v>
          </cell>
          <cell r="I106">
            <v>1915586.53</v>
          </cell>
        </row>
        <row r="107">
          <cell r="A107" t="str">
            <v>1860</v>
          </cell>
          <cell r="B107" t="str">
            <v>LOGAN</v>
          </cell>
          <cell r="C107" t="str">
            <v>BUFFALO</v>
          </cell>
          <cell r="D107">
            <v>306</v>
          </cell>
          <cell r="E107">
            <v>95</v>
          </cell>
          <cell r="F107">
            <v>7900.01</v>
          </cell>
          <cell r="G107">
            <v>86307.66</v>
          </cell>
          <cell r="H107">
            <v>302</v>
          </cell>
          <cell r="I107">
            <v>2503712.14</v>
          </cell>
        </row>
        <row r="108">
          <cell r="A108" t="str">
            <v>1870</v>
          </cell>
          <cell r="B108" t="str">
            <v>LOGAN</v>
          </cell>
          <cell r="C108" t="str">
            <v>PLATEAU</v>
          </cell>
          <cell r="D108">
            <v>154</v>
          </cell>
          <cell r="E108">
            <v>46</v>
          </cell>
          <cell r="F108">
            <v>10432.47</v>
          </cell>
          <cell r="G108">
            <v>55187.79</v>
          </cell>
          <cell r="H108">
            <v>152</v>
          </cell>
          <cell r="I108">
            <v>1661788.74</v>
          </cell>
        </row>
        <row r="109">
          <cell r="A109" t="str">
            <v>1980</v>
          </cell>
          <cell r="B109" t="str">
            <v>MESA</v>
          </cell>
          <cell r="C109" t="str">
            <v>DEBEQUE</v>
          </cell>
          <cell r="D109">
            <v>185.1</v>
          </cell>
          <cell r="E109">
            <v>42</v>
          </cell>
          <cell r="F109">
            <v>9768.19</v>
          </cell>
          <cell r="G109">
            <v>47180.37</v>
          </cell>
          <cell r="H109">
            <v>174.5</v>
          </cell>
          <cell r="I109">
            <v>1855272.82</v>
          </cell>
        </row>
        <row r="110">
          <cell r="A110" t="str">
            <v>1990</v>
          </cell>
          <cell r="B110" t="str">
            <v>MESA</v>
          </cell>
          <cell r="C110" t="str">
            <v>PLATEAU VALLEY</v>
          </cell>
          <cell r="D110">
            <v>467</v>
          </cell>
          <cell r="E110">
            <v>138</v>
          </cell>
          <cell r="F110">
            <v>6504.7</v>
          </cell>
          <cell r="G110">
            <v>103276.86</v>
          </cell>
          <cell r="H110">
            <v>441.5</v>
          </cell>
          <cell r="I110">
            <v>3140973.14</v>
          </cell>
        </row>
        <row r="111">
          <cell r="A111" t="str">
            <v>2000</v>
          </cell>
          <cell r="B111" t="str">
            <v>MESA</v>
          </cell>
          <cell r="C111" t="str">
            <v>MESA VALLEY</v>
          </cell>
          <cell r="D111">
            <v>19247.5</v>
          </cell>
          <cell r="E111">
            <v>7121</v>
          </cell>
          <cell r="F111">
            <v>5466.61</v>
          </cell>
          <cell r="G111">
            <v>4616088.6</v>
          </cell>
          <cell r="H111">
            <v>19154.6</v>
          </cell>
          <cell r="I111">
            <v>109834690.03999999</v>
          </cell>
        </row>
        <row r="112">
          <cell r="A112" t="str">
            <v>2010</v>
          </cell>
          <cell r="B112" t="str">
            <v>MINERAL</v>
          </cell>
          <cell r="C112" t="str">
            <v>CREEDE</v>
          </cell>
          <cell r="D112">
            <v>154.3</v>
          </cell>
          <cell r="E112">
            <v>34</v>
          </cell>
          <cell r="F112">
            <v>10579.09</v>
          </cell>
          <cell r="G112">
            <v>41364.25</v>
          </cell>
          <cell r="H112">
            <v>136</v>
          </cell>
          <cell r="I112">
            <v>1673718.2</v>
          </cell>
        </row>
        <row r="113">
          <cell r="A113" t="str">
            <v>2020</v>
          </cell>
          <cell r="B113" t="str">
            <v>MOFFAT</v>
          </cell>
          <cell r="C113" t="str">
            <v>MOFFAT</v>
          </cell>
          <cell r="D113">
            <v>2291.5</v>
          </cell>
          <cell r="E113">
            <v>527</v>
          </cell>
          <cell r="F113">
            <v>5527.07</v>
          </cell>
          <cell r="G113">
            <v>334968.3</v>
          </cell>
          <cell r="H113">
            <v>2148.7</v>
          </cell>
          <cell r="I113">
            <v>13036343.5</v>
          </cell>
        </row>
        <row r="114">
          <cell r="A114" t="str">
            <v>2035</v>
          </cell>
          <cell r="B114" t="str">
            <v>MONTEZUMA</v>
          </cell>
          <cell r="C114" t="str">
            <v>MONTEZUMA</v>
          </cell>
          <cell r="D114">
            <v>3219.5</v>
          </cell>
          <cell r="E114">
            <v>1539</v>
          </cell>
          <cell r="F114">
            <v>5506.04</v>
          </cell>
          <cell r="G114">
            <v>1138645.74</v>
          </cell>
          <cell r="H114">
            <v>3195.8</v>
          </cell>
          <cell r="I114">
            <v>18865886.6</v>
          </cell>
        </row>
        <row r="115">
          <cell r="A115" t="str">
            <v>2055</v>
          </cell>
          <cell r="B115" t="str">
            <v>MONTEZUMA</v>
          </cell>
          <cell r="C115" t="str">
            <v>DOLORES</v>
          </cell>
          <cell r="D115">
            <v>703.9</v>
          </cell>
          <cell r="E115">
            <v>200</v>
          </cell>
          <cell r="F115">
            <v>6309.76</v>
          </cell>
          <cell r="G115">
            <v>145124.59</v>
          </cell>
          <cell r="H115">
            <v>678.5</v>
          </cell>
          <cell r="I115">
            <v>4586567.94</v>
          </cell>
        </row>
        <row r="116">
          <cell r="A116" t="str">
            <v>2070</v>
          </cell>
          <cell r="B116" t="str">
            <v>MONTEZUMA</v>
          </cell>
          <cell r="C116" t="str">
            <v>MANCOS</v>
          </cell>
          <cell r="D116">
            <v>413.8</v>
          </cell>
          <cell r="E116">
            <v>178</v>
          </cell>
          <cell r="F116">
            <v>6909.77</v>
          </cell>
          <cell r="G116">
            <v>141442.91</v>
          </cell>
          <cell r="H116">
            <v>395.5</v>
          </cell>
          <cell r="I116">
            <v>2999483.41</v>
          </cell>
        </row>
        <row r="117">
          <cell r="A117" t="str">
            <v>2180</v>
          </cell>
          <cell r="B117" t="str">
            <v>MONTROSE</v>
          </cell>
          <cell r="C117" t="str">
            <v>MONTROSE</v>
          </cell>
          <cell r="D117">
            <v>5513.5</v>
          </cell>
          <cell r="E117">
            <v>2131</v>
          </cell>
          <cell r="F117">
            <v>5788.79</v>
          </cell>
          <cell r="G117">
            <v>1482954.76</v>
          </cell>
          <cell r="H117">
            <v>5502.3</v>
          </cell>
          <cell r="I117">
            <v>33399468.74</v>
          </cell>
        </row>
        <row r="118">
          <cell r="A118" t="str">
            <v>2190</v>
          </cell>
          <cell r="B118" t="str">
            <v>MONTROSE</v>
          </cell>
          <cell r="C118" t="str">
            <v>WEST END</v>
          </cell>
          <cell r="D118">
            <v>374.3</v>
          </cell>
          <cell r="E118">
            <v>196</v>
          </cell>
          <cell r="F118">
            <v>7766.14</v>
          </cell>
          <cell r="G118">
            <v>175048.88</v>
          </cell>
          <cell r="H118">
            <v>358.5</v>
          </cell>
          <cell r="I118">
            <v>3081916.45</v>
          </cell>
        </row>
        <row r="119">
          <cell r="A119" t="str">
            <v>2395</v>
          </cell>
          <cell r="B119" t="str">
            <v>MORGAN</v>
          </cell>
          <cell r="C119" t="str">
            <v>BRUSH</v>
          </cell>
          <cell r="D119">
            <v>1488.3</v>
          </cell>
          <cell r="E119">
            <v>684</v>
          </cell>
          <cell r="F119">
            <v>5966.95</v>
          </cell>
          <cell r="G119">
            <v>542378.41</v>
          </cell>
          <cell r="H119">
            <v>1445.5</v>
          </cell>
          <cell r="I119">
            <v>9422709.6</v>
          </cell>
        </row>
        <row r="120">
          <cell r="A120" t="str">
            <v>2405</v>
          </cell>
          <cell r="B120" t="str">
            <v>MORGAN</v>
          </cell>
          <cell r="C120" t="str">
            <v>FT. MORGAN</v>
          </cell>
          <cell r="D120">
            <v>2992.7</v>
          </cell>
          <cell r="E120">
            <v>1700</v>
          </cell>
          <cell r="F120">
            <v>5730.78</v>
          </cell>
          <cell r="G120">
            <v>1492958.2</v>
          </cell>
          <cell r="H120">
            <v>2949.9</v>
          </cell>
          <cell r="I120">
            <v>18643469.93</v>
          </cell>
        </row>
        <row r="121">
          <cell r="A121" t="str">
            <v>2505</v>
          </cell>
          <cell r="B121" t="str">
            <v>MORGAN</v>
          </cell>
          <cell r="C121" t="str">
            <v>WELDON</v>
          </cell>
          <cell r="D121">
            <v>189.3</v>
          </cell>
          <cell r="E121">
            <v>70</v>
          </cell>
          <cell r="F121">
            <v>10043.54</v>
          </cell>
          <cell r="G121">
            <v>80850.5</v>
          </cell>
          <cell r="H121">
            <v>176.1</v>
          </cell>
          <cell r="I121">
            <v>1982092.74</v>
          </cell>
        </row>
        <row r="122">
          <cell r="A122" t="str">
            <v>2515</v>
          </cell>
          <cell r="B122" t="str">
            <v>MORGAN</v>
          </cell>
          <cell r="C122" t="str">
            <v>WIGGINS</v>
          </cell>
          <cell r="D122">
            <v>551.4</v>
          </cell>
          <cell r="E122">
            <v>192</v>
          </cell>
          <cell r="F122">
            <v>6553.42</v>
          </cell>
          <cell r="G122">
            <v>147908.77</v>
          </cell>
          <cell r="H122">
            <v>532.5</v>
          </cell>
          <cell r="I122">
            <v>3761465.68</v>
          </cell>
        </row>
        <row r="123">
          <cell r="A123" t="str">
            <v>2520</v>
          </cell>
          <cell r="B123" t="str">
            <v>OTERO</v>
          </cell>
          <cell r="C123" t="str">
            <v>EAST OTERO</v>
          </cell>
          <cell r="D123">
            <v>1622.8</v>
          </cell>
          <cell r="E123">
            <v>787</v>
          </cell>
          <cell r="F123">
            <v>5753.52</v>
          </cell>
          <cell r="G123">
            <v>635505.25</v>
          </cell>
          <cell r="H123">
            <v>1532.9</v>
          </cell>
          <cell r="I123">
            <v>9972320.48</v>
          </cell>
        </row>
        <row r="124">
          <cell r="A124" t="str">
            <v>2530</v>
          </cell>
          <cell r="B124" t="str">
            <v>OTERO</v>
          </cell>
          <cell r="C124" t="str">
            <v>ROCKY FORD</v>
          </cell>
          <cell r="D124">
            <v>819.6</v>
          </cell>
          <cell r="E124">
            <v>541</v>
          </cell>
          <cell r="F124">
            <v>6084.77</v>
          </cell>
          <cell r="G124">
            <v>609072.32</v>
          </cell>
          <cell r="H124">
            <v>758.4</v>
          </cell>
          <cell r="I124">
            <v>5596151.7</v>
          </cell>
        </row>
        <row r="125">
          <cell r="A125" t="str">
            <v>2535</v>
          </cell>
          <cell r="B125" t="str">
            <v>OTERO</v>
          </cell>
          <cell r="C125" t="str">
            <v>MANZANOLA</v>
          </cell>
          <cell r="D125">
            <v>193</v>
          </cell>
          <cell r="E125">
            <v>132</v>
          </cell>
          <cell r="F125">
            <v>9664.73</v>
          </cell>
          <cell r="G125">
            <v>146710.56</v>
          </cell>
          <cell r="H125">
            <v>197.6</v>
          </cell>
          <cell r="I125">
            <v>2012002.86</v>
          </cell>
        </row>
        <row r="126">
          <cell r="A126" t="str">
            <v>2540</v>
          </cell>
          <cell r="B126" t="str">
            <v>OTERO</v>
          </cell>
          <cell r="C126" t="str">
            <v>FOWLER</v>
          </cell>
          <cell r="D126">
            <v>370.3</v>
          </cell>
          <cell r="E126">
            <v>95</v>
          </cell>
          <cell r="F126">
            <v>7183.68</v>
          </cell>
          <cell r="G126">
            <v>78481.65</v>
          </cell>
          <cell r="H126">
            <v>362.5</v>
          </cell>
          <cell r="I126">
            <v>2738596.68</v>
          </cell>
        </row>
        <row r="127">
          <cell r="A127" t="str">
            <v>2560</v>
          </cell>
          <cell r="B127" t="str">
            <v>OTERO</v>
          </cell>
          <cell r="C127" t="str">
            <v>CHERAW</v>
          </cell>
          <cell r="D127">
            <v>208</v>
          </cell>
          <cell r="E127">
            <v>69</v>
          </cell>
          <cell r="F127">
            <v>9310.41</v>
          </cell>
          <cell r="G127">
            <v>73878.06</v>
          </cell>
          <cell r="H127">
            <v>195.5</v>
          </cell>
          <cell r="I127">
            <v>2010442.3</v>
          </cell>
        </row>
        <row r="128">
          <cell r="A128" t="str">
            <v>2570</v>
          </cell>
          <cell r="B128" t="str">
            <v>OTERO</v>
          </cell>
          <cell r="C128" t="str">
            <v>SWINK</v>
          </cell>
          <cell r="D128">
            <v>382</v>
          </cell>
          <cell r="E128">
            <v>68</v>
          </cell>
          <cell r="F128">
            <v>7130.37</v>
          </cell>
          <cell r="G128">
            <v>55759.52</v>
          </cell>
          <cell r="H128">
            <v>380</v>
          </cell>
          <cell r="I128">
            <v>2779561.92</v>
          </cell>
        </row>
        <row r="129">
          <cell r="A129" t="str">
            <v>2580</v>
          </cell>
          <cell r="B129" t="str">
            <v>OURAY</v>
          </cell>
          <cell r="C129" t="str">
            <v>OURAY</v>
          </cell>
          <cell r="D129">
            <v>249</v>
          </cell>
          <cell r="E129">
            <v>39</v>
          </cell>
          <cell r="F129">
            <v>9664.2</v>
          </cell>
          <cell r="G129">
            <v>43343.94</v>
          </cell>
          <cell r="H129">
            <v>245</v>
          </cell>
          <cell r="I129">
            <v>2449729.64</v>
          </cell>
        </row>
        <row r="130">
          <cell r="A130" t="str">
            <v>2590</v>
          </cell>
          <cell r="B130" t="str">
            <v>OURAY</v>
          </cell>
          <cell r="C130" t="str">
            <v>RIDGWAY</v>
          </cell>
          <cell r="D130">
            <v>295.5</v>
          </cell>
          <cell r="E130">
            <v>50</v>
          </cell>
          <cell r="F130">
            <v>8760.58</v>
          </cell>
          <cell r="G130">
            <v>50373.33</v>
          </cell>
          <cell r="H130">
            <v>293</v>
          </cell>
          <cell r="I130">
            <v>2639124.5</v>
          </cell>
        </row>
        <row r="131">
          <cell r="A131" t="str">
            <v>2600</v>
          </cell>
          <cell r="B131" t="str">
            <v>PARK</v>
          </cell>
          <cell r="C131" t="str">
            <v>PLATTE CANYON</v>
          </cell>
          <cell r="D131">
            <v>1290.6</v>
          </cell>
          <cell r="E131">
            <v>155</v>
          </cell>
          <cell r="F131">
            <v>6259.49</v>
          </cell>
          <cell r="G131">
            <v>111575.48</v>
          </cell>
          <cell r="H131">
            <v>1220.8</v>
          </cell>
          <cell r="I131">
            <v>8190078.1</v>
          </cell>
        </row>
        <row r="132">
          <cell r="A132" t="str">
            <v>2610</v>
          </cell>
          <cell r="B132" t="str">
            <v>PARK</v>
          </cell>
          <cell r="C132" t="str">
            <v>PARK</v>
          </cell>
          <cell r="D132">
            <v>547.9</v>
          </cell>
          <cell r="E132">
            <v>161</v>
          </cell>
          <cell r="F132">
            <v>6762.01</v>
          </cell>
          <cell r="G132">
            <v>125199.11</v>
          </cell>
          <cell r="H132">
            <v>526.5</v>
          </cell>
          <cell r="I132">
            <v>3830106.89</v>
          </cell>
        </row>
        <row r="133">
          <cell r="A133" t="str">
            <v>2620</v>
          </cell>
          <cell r="B133" t="str">
            <v>PHILLIPS</v>
          </cell>
          <cell r="C133" t="str">
            <v>HOLYOKE</v>
          </cell>
          <cell r="D133">
            <v>639</v>
          </cell>
          <cell r="E133">
            <v>251</v>
          </cell>
          <cell r="F133">
            <v>6185.65</v>
          </cell>
          <cell r="G133">
            <v>188538.07</v>
          </cell>
          <cell r="H133">
            <v>631.4</v>
          </cell>
          <cell r="I133">
            <v>4141168.76</v>
          </cell>
        </row>
        <row r="134">
          <cell r="A134" t="str">
            <v>2630</v>
          </cell>
          <cell r="B134" t="str">
            <v>PHILLIPS</v>
          </cell>
          <cell r="C134" t="str">
            <v>HAXTUN</v>
          </cell>
          <cell r="D134">
            <v>274.5</v>
          </cell>
          <cell r="E134">
            <v>66</v>
          </cell>
          <cell r="F134">
            <v>7741.2</v>
          </cell>
          <cell r="G134">
            <v>58755.69</v>
          </cell>
          <cell r="H134">
            <v>266</v>
          </cell>
          <cell r="I134">
            <v>2183714.6</v>
          </cell>
        </row>
        <row r="135">
          <cell r="A135" t="str">
            <v>2640</v>
          </cell>
          <cell r="B135" t="str">
            <v>PITKIN</v>
          </cell>
          <cell r="C135" t="str">
            <v>ASPEN</v>
          </cell>
          <cell r="D135">
            <v>1547</v>
          </cell>
          <cell r="E135">
            <v>58</v>
          </cell>
          <cell r="F135">
            <v>7998.87</v>
          </cell>
          <cell r="G135">
            <v>53352.49</v>
          </cell>
          <cell r="H135">
            <v>1535.5</v>
          </cell>
          <cell r="I135">
            <v>12427611.57</v>
          </cell>
        </row>
        <row r="136">
          <cell r="A136" t="str">
            <v>2650</v>
          </cell>
          <cell r="B136" t="str">
            <v>PROWERS</v>
          </cell>
          <cell r="C136" t="str">
            <v>GRANADA</v>
          </cell>
          <cell r="D136">
            <v>264.1</v>
          </cell>
          <cell r="E136">
            <v>115</v>
          </cell>
          <cell r="F136">
            <v>7918.14</v>
          </cell>
          <cell r="G136">
            <v>104717.4</v>
          </cell>
          <cell r="H136">
            <v>255</v>
          </cell>
          <cell r="I136">
            <v>2195898.21</v>
          </cell>
        </row>
        <row r="137">
          <cell r="A137" t="str">
            <v>2660</v>
          </cell>
          <cell r="B137" t="str">
            <v>PROWERS</v>
          </cell>
          <cell r="C137" t="str">
            <v>LAMAR</v>
          </cell>
          <cell r="D137">
            <v>1729.6</v>
          </cell>
          <cell r="E137">
            <v>882</v>
          </cell>
          <cell r="F137">
            <v>5675.4</v>
          </cell>
          <cell r="G137">
            <v>740205.73</v>
          </cell>
          <cell r="H137">
            <v>1600.9</v>
          </cell>
          <cell r="I137">
            <v>10556374.11</v>
          </cell>
        </row>
        <row r="138">
          <cell r="A138" t="str">
            <v>2670</v>
          </cell>
          <cell r="B138" t="str">
            <v>PROWERS</v>
          </cell>
          <cell r="C138" t="str">
            <v>HOLLY</v>
          </cell>
          <cell r="D138">
            <v>318.8</v>
          </cell>
          <cell r="E138">
            <v>151</v>
          </cell>
          <cell r="F138">
            <v>7169.01</v>
          </cell>
          <cell r="G138">
            <v>124489.92</v>
          </cell>
          <cell r="H138">
            <v>296</v>
          </cell>
          <cell r="I138">
            <v>2409971.5</v>
          </cell>
        </row>
        <row r="139">
          <cell r="A139" t="str">
            <v>2680</v>
          </cell>
          <cell r="B139" t="str">
            <v>PROWERS</v>
          </cell>
          <cell r="C139" t="str">
            <v>WILEY</v>
          </cell>
          <cell r="D139">
            <v>280.6</v>
          </cell>
          <cell r="E139">
            <v>139</v>
          </cell>
          <cell r="F139">
            <v>7657.32</v>
          </cell>
          <cell r="G139">
            <v>122402.21</v>
          </cell>
          <cell r="H139">
            <v>264.5</v>
          </cell>
          <cell r="I139">
            <v>2271045.37</v>
          </cell>
        </row>
        <row r="140">
          <cell r="A140" t="str">
            <v>2690</v>
          </cell>
          <cell r="B140" t="str">
            <v>PUEBLO</v>
          </cell>
          <cell r="C140" t="str">
            <v>PUEBLO CITY</v>
          </cell>
          <cell r="D140">
            <v>16792.9</v>
          </cell>
          <cell r="E140">
            <v>9612</v>
          </cell>
          <cell r="F140">
            <v>5599.61</v>
          </cell>
          <cell r="G140">
            <v>8411887.57</v>
          </cell>
          <cell r="H140">
            <v>16285.9</v>
          </cell>
          <cell r="I140">
            <v>102448743.28</v>
          </cell>
        </row>
        <row r="141">
          <cell r="A141" t="str">
            <v>2700</v>
          </cell>
          <cell r="B141" t="str">
            <v>PUEBLO</v>
          </cell>
          <cell r="C141" t="str">
            <v>PUEBLO RURAL</v>
          </cell>
          <cell r="D141">
            <v>7964.5</v>
          </cell>
          <cell r="E141">
            <v>1944</v>
          </cell>
          <cell r="F141">
            <v>5550.04</v>
          </cell>
          <cell r="G141">
            <v>1240767.81</v>
          </cell>
          <cell r="H141">
            <v>7899.4</v>
          </cell>
          <cell r="I141">
            <v>45444092.17</v>
          </cell>
        </row>
        <row r="142">
          <cell r="A142" t="str">
            <v>2710</v>
          </cell>
          <cell r="B142" t="str">
            <v>RIO BLANCO</v>
          </cell>
          <cell r="C142" t="str">
            <v>MEEKER</v>
          </cell>
          <cell r="D142">
            <v>585.6</v>
          </cell>
          <cell r="E142">
            <v>136</v>
          </cell>
          <cell r="F142">
            <v>6283.96</v>
          </cell>
          <cell r="G142">
            <v>98281.12</v>
          </cell>
          <cell r="H142">
            <v>552</v>
          </cell>
          <cell r="I142">
            <v>3778167.51</v>
          </cell>
        </row>
        <row r="143">
          <cell r="A143" t="str">
            <v>2720</v>
          </cell>
          <cell r="B143" t="str">
            <v>RIO BLANCO</v>
          </cell>
          <cell r="C143" t="str">
            <v>RANGELY</v>
          </cell>
          <cell r="D143">
            <v>502.9</v>
          </cell>
          <cell r="E143">
            <v>100</v>
          </cell>
          <cell r="F143">
            <v>6279.71</v>
          </cell>
          <cell r="G143">
            <v>72216.66</v>
          </cell>
          <cell r="H143">
            <v>440</v>
          </cell>
          <cell r="I143">
            <v>3230282.68</v>
          </cell>
        </row>
        <row r="144">
          <cell r="A144" t="str">
            <v>2730</v>
          </cell>
          <cell r="B144" t="str">
            <v>RIO GRANDE</v>
          </cell>
          <cell r="C144" t="str">
            <v>DEL NORTE</v>
          </cell>
          <cell r="D144">
            <v>678.6</v>
          </cell>
          <cell r="E144">
            <v>330</v>
          </cell>
          <cell r="F144">
            <v>6182.15</v>
          </cell>
          <cell r="G144">
            <v>284391.49</v>
          </cell>
          <cell r="H144">
            <v>648.9</v>
          </cell>
          <cell r="I144">
            <v>4479601.76</v>
          </cell>
        </row>
        <row r="145">
          <cell r="A145" t="str">
            <v>2740</v>
          </cell>
          <cell r="B145" t="str">
            <v>RIO GRANDE</v>
          </cell>
          <cell r="C145" t="str">
            <v>MONTE VISTA</v>
          </cell>
          <cell r="D145">
            <v>1285</v>
          </cell>
          <cell r="E145">
            <v>647</v>
          </cell>
          <cell r="F145">
            <v>5754.2</v>
          </cell>
          <cell r="G145">
            <v>542297.45</v>
          </cell>
          <cell r="H145">
            <v>1197.9</v>
          </cell>
          <cell r="I145">
            <v>7931396.02</v>
          </cell>
        </row>
        <row r="146">
          <cell r="A146" t="str">
            <v>2750</v>
          </cell>
          <cell r="B146" t="str">
            <v>RIO GRANDE</v>
          </cell>
          <cell r="C146" t="str">
            <v>SARGENT</v>
          </cell>
          <cell r="D146">
            <v>427.5</v>
          </cell>
          <cell r="E146">
            <v>134</v>
          </cell>
          <cell r="F146">
            <v>6639.06</v>
          </cell>
          <cell r="G146">
            <v>102307.9</v>
          </cell>
          <cell r="H146">
            <v>416</v>
          </cell>
          <cell r="I146">
            <v>2940505.51</v>
          </cell>
        </row>
        <row r="147">
          <cell r="A147" t="str">
            <v>2760</v>
          </cell>
          <cell r="B147" t="str">
            <v>ROUTT</v>
          </cell>
          <cell r="C147" t="str">
            <v>HAYDEN</v>
          </cell>
          <cell r="D147">
            <v>455</v>
          </cell>
          <cell r="E147">
            <v>102</v>
          </cell>
          <cell r="F147">
            <v>7032.66</v>
          </cell>
          <cell r="G147">
            <v>82493.12</v>
          </cell>
          <cell r="H147">
            <v>427.5</v>
          </cell>
          <cell r="I147">
            <v>3263542.79</v>
          </cell>
        </row>
        <row r="148">
          <cell r="A148" t="str">
            <v>2770</v>
          </cell>
          <cell r="B148" t="str">
            <v>ROUTT</v>
          </cell>
          <cell r="C148" t="str">
            <v>STEAMBOAT SPRINGS</v>
          </cell>
          <cell r="D148">
            <v>1928</v>
          </cell>
          <cell r="E148">
            <v>95</v>
          </cell>
          <cell r="F148">
            <v>6204.17</v>
          </cell>
          <cell r="G148">
            <v>67780.55</v>
          </cell>
          <cell r="H148">
            <v>1914.5</v>
          </cell>
          <cell r="I148">
            <v>12029418.389999999</v>
          </cell>
        </row>
        <row r="149">
          <cell r="A149" t="str">
            <v>2780</v>
          </cell>
          <cell r="B149" t="str">
            <v>ROUTT</v>
          </cell>
          <cell r="C149" t="str">
            <v>SOUTH ROUTT</v>
          </cell>
          <cell r="D149">
            <v>401.9</v>
          </cell>
          <cell r="E149">
            <v>55</v>
          </cell>
          <cell r="F149">
            <v>7531.48</v>
          </cell>
          <cell r="G149">
            <v>47636.62</v>
          </cell>
          <cell r="H149">
            <v>382.4</v>
          </cell>
          <cell r="I149">
            <v>3074539.08</v>
          </cell>
        </row>
        <row r="150">
          <cell r="A150" t="str">
            <v>2790</v>
          </cell>
          <cell r="B150" t="str">
            <v>SAGUACHE</v>
          </cell>
          <cell r="C150" t="str">
            <v>MOUNTAIN VALLEY</v>
          </cell>
          <cell r="D150">
            <v>148.9</v>
          </cell>
          <cell r="E150">
            <v>78</v>
          </cell>
          <cell r="F150">
            <v>10132</v>
          </cell>
          <cell r="G150">
            <v>90884.03</v>
          </cell>
          <cell r="H150">
            <v>143.5</v>
          </cell>
          <cell r="I150">
            <v>1599538.74</v>
          </cell>
        </row>
        <row r="151">
          <cell r="A151" t="str">
            <v>2800</v>
          </cell>
          <cell r="B151" t="str">
            <v>SAGUACHE</v>
          </cell>
          <cell r="C151" t="str">
            <v>MOFFAT</v>
          </cell>
          <cell r="D151">
            <v>191.3</v>
          </cell>
          <cell r="E151">
            <v>54</v>
          </cell>
          <cell r="F151">
            <v>10194.76</v>
          </cell>
          <cell r="G151">
            <v>63309.48</v>
          </cell>
          <cell r="H151">
            <v>181</v>
          </cell>
          <cell r="I151">
            <v>2013567.84</v>
          </cell>
        </row>
        <row r="152">
          <cell r="A152" t="str">
            <v>2810</v>
          </cell>
          <cell r="B152" t="str">
            <v>SAGUACHE</v>
          </cell>
          <cell r="C152" t="str">
            <v>CENTER</v>
          </cell>
          <cell r="D152">
            <v>643.8</v>
          </cell>
          <cell r="E152">
            <v>512</v>
          </cell>
          <cell r="F152">
            <v>6072.4</v>
          </cell>
          <cell r="G152">
            <v>654070.55</v>
          </cell>
          <cell r="H152">
            <v>629</v>
          </cell>
          <cell r="I152">
            <v>4550907</v>
          </cell>
        </row>
        <row r="153">
          <cell r="A153" t="str">
            <v>2820</v>
          </cell>
          <cell r="B153" t="str">
            <v>SAN JUAN</v>
          </cell>
          <cell r="C153" t="str">
            <v>SILVERTON</v>
          </cell>
          <cell r="D153">
            <v>57.5</v>
          </cell>
          <cell r="E153">
            <v>27</v>
          </cell>
          <cell r="F153">
            <v>12678.98</v>
          </cell>
          <cell r="G153">
            <v>39368.23</v>
          </cell>
          <cell r="H153">
            <v>54</v>
          </cell>
          <cell r="I153">
            <v>768409.51</v>
          </cell>
        </row>
        <row r="154">
          <cell r="A154" t="str">
            <v>2830</v>
          </cell>
          <cell r="B154" t="str">
            <v>SAN MIGUEL</v>
          </cell>
          <cell r="C154" t="str">
            <v>TELLURIDE</v>
          </cell>
          <cell r="D154">
            <v>564.5</v>
          </cell>
          <cell r="E154">
            <v>64</v>
          </cell>
          <cell r="F154">
            <v>8522.28</v>
          </cell>
          <cell r="G154">
            <v>62723.97</v>
          </cell>
          <cell r="H154">
            <v>554.9</v>
          </cell>
          <cell r="I154">
            <v>4873550.03</v>
          </cell>
        </row>
        <row r="155">
          <cell r="A155" t="str">
            <v>2840</v>
          </cell>
          <cell r="B155" t="str">
            <v>SAN MIGUEL</v>
          </cell>
          <cell r="C155" t="str">
            <v>NORWOOD</v>
          </cell>
          <cell r="D155">
            <v>273.6</v>
          </cell>
          <cell r="E155">
            <v>56</v>
          </cell>
          <cell r="F155">
            <v>8688.9</v>
          </cell>
          <cell r="G155">
            <v>55956.53</v>
          </cell>
          <cell r="H155">
            <v>254</v>
          </cell>
          <cell r="I155">
            <v>2433240.28</v>
          </cell>
        </row>
        <row r="156">
          <cell r="A156" t="str">
            <v>2862</v>
          </cell>
          <cell r="B156" t="str">
            <v>SEDGWICK</v>
          </cell>
          <cell r="C156" t="str">
            <v>JULESBURG</v>
          </cell>
          <cell r="D156">
            <v>299.9</v>
          </cell>
          <cell r="E156">
            <v>75</v>
          </cell>
          <cell r="F156">
            <v>7733.99</v>
          </cell>
          <cell r="G156">
            <v>66705.62</v>
          </cell>
          <cell r="H156">
            <v>266.5</v>
          </cell>
          <cell r="I156">
            <v>2386127.74</v>
          </cell>
        </row>
        <row r="157">
          <cell r="A157" t="str">
            <v>2865</v>
          </cell>
          <cell r="B157" t="str">
            <v>SEDGWICK</v>
          </cell>
          <cell r="C157" t="str">
            <v>PLATTE VALLEY</v>
          </cell>
          <cell r="D157">
            <v>120</v>
          </cell>
          <cell r="E157">
            <v>67</v>
          </cell>
          <cell r="F157">
            <v>10852.7</v>
          </cell>
          <cell r="G157">
            <v>83620.07</v>
          </cell>
          <cell r="H157">
            <v>117.5</v>
          </cell>
          <cell r="I157">
            <v>1385944.31</v>
          </cell>
        </row>
        <row r="158">
          <cell r="A158" t="str">
            <v>3000</v>
          </cell>
          <cell r="B158" t="str">
            <v>SUMMIT</v>
          </cell>
          <cell r="C158" t="str">
            <v>SUMMIT</v>
          </cell>
          <cell r="D158">
            <v>2722</v>
          </cell>
          <cell r="E158">
            <v>615</v>
          </cell>
          <cell r="F158">
            <v>6275.08</v>
          </cell>
          <cell r="G158">
            <v>443805.32</v>
          </cell>
          <cell r="H158">
            <v>2719.4</v>
          </cell>
          <cell r="I158">
            <v>17524584.169999998</v>
          </cell>
        </row>
        <row r="159">
          <cell r="A159" t="str">
            <v>3010</v>
          </cell>
          <cell r="B159" t="str">
            <v>TELLER</v>
          </cell>
          <cell r="C159" t="str">
            <v>CRIPPLE CREEK</v>
          </cell>
          <cell r="D159">
            <v>552.9</v>
          </cell>
          <cell r="E159">
            <v>190</v>
          </cell>
          <cell r="F159">
            <v>6427.99</v>
          </cell>
          <cell r="G159">
            <v>144870.24</v>
          </cell>
          <cell r="H159">
            <v>510.6</v>
          </cell>
          <cell r="I159">
            <v>3698904.14</v>
          </cell>
        </row>
        <row r="160">
          <cell r="A160" t="str">
            <v>3020</v>
          </cell>
          <cell r="B160" t="str">
            <v>TELLER</v>
          </cell>
          <cell r="C160" t="str">
            <v>WOODLAND PARK</v>
          </cell>
          <cell r="D160">
            <v>3000.3</v>
          </cell>
          <cell r="E160">
            <v>465</v>
          </cell>
          <cell r="F160">
            <v>5746.75</v>
          </cell>
          <cell r="G160">
            <v>307307.47</v>
          </cell>
          <cell r="H160">
            <v>2887.2</v>
          </cell>
          <cell r="I160">
            <v>17549282.220000003</v>
          </cell>
        </row>
        <row r="161">
          <cell r="A161" t="str">
            <v>3030</v>
          </cell>
          <cell r="B161" t="str">
            <v>WASHINGTON</v>
          </cell>
          <cell r="C161" t="str">
            <v>AKRON</v>
          </cell>
          <cell r="D161">
            <v>431.5</v>
          </cell>
          <cell r="E161">
            <v>119</v>
          </cell>
          <cell r="F161">
            <v>6754.56</v>
          </cell>
          <cell r="G161">
            <v>92436.16</v>
          </cell>
          <cell r="H161">
            <v>404</v>
          </cell>
          <cell r="I161">
            <v>3004898.02</v>
          </cell>
        </row>
        <row r="162">
          <cell r="A162" t="str">
            <v>3040</v>
          </cell>
          <cell r="B162" t="str">
            <v>WASHINGTON</v>
          </cell>
          <cell r="C162" t="str">
            <v>ARICKAREE</v>
          </cell>
          <cell r="D162">
            <v>90.8</v>
          </cell>
          <cell r="E162">
            <v>29</v>
          </cell>
          <cell r="F162">
            <v>11494.34</v>
          </cell>
          <cell r="G162">
            <v>38333.63</v>
          </cell>
          <cell r="H162">
            <v>88.5</v>
          </cell>
          <cell r="I162">
            <v>1082019.93</v>
          </cell>
        </row>
        <row r="163">
          <cell r="A163" t="str">
            <v>3050</v>
          </cell>
          <cell r="B163" t="str">
            <v>WASHINGTON</v>
          </cell>
          <cell r="C163" t="str">
            <v>OTIS</v>
          </cell>
          <cell r="D163">
            <v>172</v>
          </cell>
          <cell r="E163">
            <v>37</v>
          </cell>
          <cell r="F163">
            <v>10074.06</v>
          </cell>
          <cell r="G163">
            <v>42865.11</v>
          </cell>
          <cell r="H163">
            <v>162</v>
          </cell>
          <cell r="I163">
            <v>1775602.98</v>
          </cell>
        </row>
        <row r="164">
          <cell r="A164" t="str">
            <v>3060</v>
          </cell>
          <cell r="B164" t="str">
            <v>WASHINGTON</v>
          </cell>
          <cell r="C164" t="str">
            <v>LONE STAR</v>
          </cell>
          <cell r="D164">
            <v>103.5</v>
          </cell>
          <cell r="E164">
            <v>22</v>
          </cell>
          <cell r="F164">
            <v>11500.01</v>
          </cell>
          <cell r="G164">
            <v>29095.02</v>
          </cell>
          <cell r="H164">
            <v>103</v>
          </cell>
          <cell r="I164">
            <v>1219345.71</v>
          </cell>
        </row>
        <row r="165">
          <cell r="A165" t="str">
            <v>3070</v>
          </cell>
          <cell r="B165" t="str">
            <v>WASHINGTON</v>
          </cell>
          <cell r="C165" t="str">
            <v>WOODLIN</v>
          </cell>
          <cell r="D165">
            <v>111.5</v>
          </cell>
          <cell r="E165">
            <v>28</v>
          </cell>
          <cell r="F165">
            <v>11031.36</v>
          </cell>
          <cell r="G165">
            <v>35520.97</v>
          </cell>
          <cell r="H165">
            <v>107</v>
          </cell>
          <cell r="I165">
            <v>1265517.28</v>
          </cell>
        </row>
        <row r="166">
          <cell r="A166" t="str">
            <v>3080</v>
          </cell>
          <cell r="B166" t="str">
            <v>WELD</v>
          </cell>
          <cell r="C166" t="str">
            <v>GILCREST</v>
          </cell>
          <cell r="D166">
            <v>1923</v>
          </cell>
          <cell r="E166">
            <v>814</v>
          </cell>
          <cell r="F166">
            <v>5808.55</v>
          </cell>
          <cell r="G166">
            <v>596630.04</v>
          </cell>
          <cell r="H166">
            <v>1884</v>
          </cell>
          <cell r="I166">
            <v>11766464.18</v>
          </cell>
        </row>
        <row r="167">
          <cell r="A167" t="str">
            <v>3085</v>
          </cell>
          <cell r="B167" t="str">
            <v>WELD</v>
          </cell>
          <cell r="C167" t="str">
            <v>EATON</v>
          </cell>
          <cell r="D167">
            <v>1568</v>
          </cell>
          <cell r="E167">
            <v>299</v>
          </cell>
          <cell r="F167">
            <v>5871.02</v>
          </cell>
          <cell r="G167">
            <v>201874.91</v>
          </cell>
          <cell r="H167">
            <v>1554.4</v>
          </cell>
          <cell r="I167">
            <v>9407629.09</v>
          </cell>
        </row>
        <row r="168">
          <cell r="A168" t="str">
            <v>3090</v>
          </cell>
          <cell r="B168" t="str">
            <v>WELD</v>
          </cell>
          <cell r="C168" t="str">
            <v>KEENESBURG</v>
          </cell>
          <cell r="D168">
            <v>1848.5</v>
          </cell>
          <cell r="E168">
            <v>614</v>
          </cell>
          <cell r="F168">
            <v>5873.59</v>
          </cell>
          <cell r="G168">
            <v>418681.64</v>
          </cell>
          <cell r="H168">
            <v>1804</v>
          </cell>
          <cell r="I168">
            <v>11276016.92</v>
          </cell>
        </row>
        <row r="169">
          <cell r="A169" t="str">
            <v>3100</v>
          </cell>
          <cell r="B169" t="str">
            <v>WELD</v>
          </cell>
          <cell r="C169" t="str">
            <v>WINDSOR</v>
          </cell>
          <cell r="D169">
            <v>3090.5</v>
          </cell>
          <cell r="E169">
            <v>351</v>
          </cell>
          <cell r="F169">
            <v>5646.72</v>
          </cell>
          <cell r="G169">
            <v>227929.96</v>
          </cell>
          <cell r="H169">
            <v>3062.8</v>
          </cell>
          <cell r="I169">
            <v>17679126.44</v>
          </cell>
        </row>
        <row r="170">
          <cell r="A170" t="str">
            <v>3110</v>
          </cell>
          <cell r="B170" t="str">
            <v>WELD</v>
          </cell>
          <cell r="C170" t="str">
            <v>JOHNSTOWN</v>
          </cell>
          <cell r="D170">
            <v>2484</v>
          </cell>
          <cell r="E170">
            <v>586</v>
          </cell>
          <cell r="F170">
            <v>5689.14</v>
          </cell>
          <cell r="G170">
            <v>383391.23</v>
          </cell>
          <cell r="H170">
            <v>2448.1</v>
          </cell>
          <cell r="I170">
            <v>14515218.18</v>
          </cell>
        </row>
        <row r="171">
          <cell r="A171" t="str">
            <v>3120</v>
          </cell>
          <cell r="B171" t="str">
            <v>WELD</v>
          </cell>
          <cell r="C171" t="str">
            <v>GREELEY</v>
          </cell>
          <cell r="D171">
            <v>17661.5</v>
          </cell>
          <cell r="E171">
            <v>8446</v>
          </cell>
          <cell r="F171">
            <v>5639.35</v>
          </cell>
          <cell r="G171">
            <v>6405979.86</v>
          </cell>
          <cell r="H171">
            <v>17513.7</v>
          </cell>
          <cell r="I171">
            <v>106005400.85</v>
          </cell>
        </row>
        <row r="172">
          <cell r="A172" t="str">
            <v>3130</v>
          </cell>
          <cell r="B172" t="str">
            <v>WELD</v>
          </cell>
          <cell r="C172" t="str">
            <v>PLATTE VALLEY</v>
          </cell>
          <cell r="D172">
            <v>1121</v>
          </cell>
          <cell r="E172">
            <v>321</v>
          </cell>
          <cell r="F172">
            <v>6028.4</v>
          </cell>
          <cell r="G172">
            <v>222538.41</v>
          </cell>
          <cell r="H172">
            <v>1085.9</v>
          </cell>
          <cell r="I172">
            <v>6980375.46</v>
          </cell>
        </row>
        <row r="173">
          <cell r="A173" t="str">
            <v>3140</v>
          </cell>
          <cell r="B173" t="str">
            <v>WELD</v>
          </cell>
          <cell r="C173" t="str">
            <v>FT. LUPTON</v>
          </cell>
          <cell r="D173">
            <v>2379</v>
          </cell>
          <cell r="E173">
            <v>1288</v>
          </cell>
          <cell r="F173">
            <v>5829.16</v>
          </cell>
          <cell r="G173">
            <v>1138683.93</v>
          </cell>
          <cell r="H173">
            <v>2264.2</v>
          </cell>
          <cell r="I173">
            <v>15006256.45</v>
          </cell>
        </row>
        <row r="174">
          <cell r="A174" t="str">
            <v>3145</v>
          </cell>
          <cell r="B174" t="str">
            <v>WELD</v>
          </cell>
          <cell r="C174" t="str">
            <v>AULT-HIGHLAND</v>
          </cell>
          <cell r="D174">
            <v>880.9</v>
          </cell>
          <cell r="E174">
            <v>363</v>
          </cell>
          <cell r="F174">
            <v>6165.97</v>
          </cell>
          <cell r="G174">
            <v>284769.6</v>
          </cell>
          <cell r="H174">
            <v>826.8</v>
          </cell>
          <cell r="I174">
            <v>5716372.7</v>
          </cell>
        </row>
        <row r="175">
          <cell r="A175" t="str">
            <v>3146</v>
          </cell>
          <cell r="B175" t="str">
            <v>WELD</v>
          </cell>
          <cell r="C175" t="str">
            <v>BRIGGSDALE</v>
          </cell>
          <cell r="D175">
            <v>143</v>
          </cell>
          <cell r="E175">
            <v>45</v>
          </cell>
          <cell r="F175">
            <v>10740.33</v>
          </cell>
          <cell r="G175">
            <v>55581.2</v>
          </cell>
          <cell r="H175">
            <v>143</v>
          </cell>
          <cell r="I175">
            <v>1586396.98</v>
          </cell>
        </row>
        <row r="176">
          <cell r="A176" t="str">
            <v>3147</v>
          </cell>
          <cell r="B176" t="str">
            <v>WELD</v>
          </cell>
          <cell r="C176" t="str">
            <v>PRAIRIE</v>
          </cell>
          <cell r="D176">
            <v>133.3</v>
          </cell>
          <cell r="E176">
            <v>37</v>
          </cell>
          <cell r="F176">
            <v>10923.07</v>
          </cell>
          <cell r="G176">
            <v>46477.65</v>
          </cell>
          <cell r="H176">
            <v>124.6</v>
          </cell>
          <cell r="I176">
            <v>1502522.48</v>
          </cell>
        </row>
        <row r="177">
          <cell r="A177" t="str">
            <v>3148</v>
          </cell>
          <cell r="B177" t="str">
            <v>WELD</v>
          </cell>
          <cell r="C177" t="str">
            <v>PAWNEE</v>
          </cell>
          <cell r="D177">
            <v>117.4</v>
          </cell>
          <cell r="E177">
            <v>38</v>
          </cell>
          <cell r="F177">
            <v>11243.44</v>
          </cell>
          <cell r="G177">
            <v>49133.85</v>
          </cell>
          <cell r="H177">
            <v>117</v>
          </cell>
          <cell r="I177">
            <v>1369114.17</v>
          </cell>
        </row>
        <row r="178">
          <cell r="A178" t="str">
            <v>3200</v>
          </cell>
          <cell r="B178" t="str">
            <v>YUMA</v>
          </cell>
          <cell r="C178" t="str">
            <v>YUMA 1</v>
          </cell>
          <cell r="D178">
            <v>855.8</v>
          </cell>
          <cell r="E178">
            <v>399</v>
          </cell>
          <cell r="F178">
            <v>6311.93</v>
          </cell>
          <cell r="G178">
            <v>337240.56</v>
          </cell>
          <cell r="H178">
            <v>833</v>
          </cell>
          <cell r="I178">
            <v>5738989.28</v>
          </cell>
        </row>
        <row r="179">
          <cell r="A179" t="str">
            <v>3210</v>
          </cell>
          <cell r="B179" t="str">
            <v>YUMA</v>
          </cell>
          <cell r="C179" t="str">
            <v>WRAY RD-2</v>
          </cell>
          <cell r="D179">
            <v>664.1</v>
          </cell>
          <cell r="E179">
            <v>280</v>
          </cell>
          <cell r="F179">
            <v>6300.67</v>
          </cell>
          <cell r="G179">
            <v>224986.49</v>
          </cell>
          <cell r="H179">
            <v>634.9</v>
          </cell>
          <cell r="I179">
            <v>4409261.85</v>
          </cell>
        </row>
        <row r="180">
          <cell r="A180" t="str">
            <v>3220</v>
          </cell>
          <cell r="B180" t="str">
            <v>YUMA</v>
          </cell>
          <cell r="C180" t="str">
            <v>IDALIA RJ-3</v>
          </cell>
          <cell r="D180">
            <v>121.5</v>
          </cell>
          <cell r="E180">
            <v>64</v>
          </cell>
          <cell r="F180">
            <v>11154.98</v>
          </cell>
          <cell r="G180">
            <v>82100.63</v>
          </cell>
          <cell r="H180">
            <v>115</v>
          </cell>
          <cell r="I180">
            <v>1437430.24</v>
          </cell>
        </row>
        <row r="181">
          <cell r="A181" t="str">
            <v>3230</v>
          </cell>
          <cell r="B181" t="str">
            <v>YUMA</v>
          </cell>
          <cell r="C181" t="str">
            <v>LIBERTY J-4</v>
          </cell>
          <cell r="D181">
            <v>94</v>
          </cell>
          <cell r="E181">
            <v>37</v>
          </cell>
          <cell r="F181">
            <v>12099.69</v>
          </cell>
          <cell r="G181">
            <v>51484.18</v>
          </cell>
          <cell r="H181">
            <v>92.5</v>
          </cell>
          <cell r="I181">
            <v>1188855.09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0"/>
  <sheetViews>
    <sheetView tabSelected="1" zoomScale="85" zoomScaleNormal="85" zoomScalePageLayoutView="0" workbookViewId="0" topLeftCell="A1">
      <selection activeCell="B2" sqref="B2"/>
    </sheetView>
  </sheetViews>
  <sheetFormatPr defaultColWidth="9.140625" defaultRowHeight="12.75"/>
  <cols>
    <col min="1" max="1" width="31.28125" style="0" bestFit="1" customWidth="1"/>
    <col min="2" max="2" width="16.140625" style="0" customWidth="1"/>
    <col min="3" max="3" width="13.8515625" style="0" customWidth="1"/>
    <col min="4" max="4" width="6.00390625" style="0" customWidth="1"/>
    <col min="5" max="5" width="14.28125" style="0" bestFit="1" customWidth="1"/>
    <col min="6" max="6" width="13.140625" style="0" bestFit="1" customWidth="1"/>
    <col min="7" max="7" width="15.00390625" style="0" customWidth="1"/>
    <col min="8" max="8" width="10.140625" style="0" customWidth="1"/>
    <col min="9" max="9" width="10.28125" style="0" customWidth="1"/>
    <col min="10" max="10" width="10.421875" style="0" customWidth="1"/>
    <col min="11" max="11" width="10.00390625" style="0" customWidth="1"/>
    <col min="12" max="12" width="10.57421875" style="0" customWidth="1"/>
    <col min="13" max="13" width="10.00390625" style="0" customWidth="1"/>
    <col min="14" max="14" width="10.57421875" style="0" customWidth="1"/>
  </cols>
  <sheetData>
    <row r="2" spans="1:2" ht="23.25" customHeight="1">
      <c r="A2" s="23" t="s">
        <v>0</v>
      </c>
      <c r="B2" s="19"/>
    </row>
    <row r="3" spans="1:2" ht="17.25" customHeight="1">
      <c r="A3" t="s">
        <v>416</v>
      </c>
      <c r="B3" s="3" t="e">
        <f>VLOOKUP(B2,Inputs,3,3)</f>
        <v>#N/A</v>
      </c>
    </row>
    <row r="4" spans="1:14" ht="25.5">
      <c r="A4" t="s">
        <v>19</v>
      </c>
      <c r="B4" s="3" t="s">
        <v>1</v>
      </c>
      <c r="C4" s="4" t="s">
        <v>412</v>
      </c>
      <c r="D4" s="4"/>
      <c r="E4" s="4" t="s">
        <v>413</v>
      </c>
      <c r="F4" s="4" t="s">
        <v>413</v>
      </c>
      <c r="G4" s="4" t="s">
        <v>413</v>
      </c>
      <c r="H4" s="4" t="s">
        <v>413</v>
      </c>
      <c r="I4" s="4" t="s">
        <v>413</v>
      </c>
      <c r="J4" s="4" t="s">
        <v>413</v>
      </c>
      <c r="K4" s="4" t="s">
        <v>413</v>
      </c>
      <c r="L4" s="4" t="s">
        <v>413</v>
      </c>
      <c r="M4" s="4" t="s">
        <v>413</v>
      </c>
      <c r="N4" s="4" t="s">
        <v>413</v>
      </c>
    </row>
    <row r="6" spans="1:14" ht="12.75">
      <c r="A6" t="s">
        <v>3</v>
      </c>
      <c r="B6" s="11" t="e">
        <f>VLOOKUP(B2,Inputs,4,3)</f>
        <v>#N/A</v>
      </c>
      <c r="C6" s="11">
        <f>SUM(E6:N6)</f>
        <v>0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3" ht="12.75">
      <c r="A7" t="s">
        <v>10</v>
      </c>
      <c r="B7" s="12">
        <f>-C6</f>
        <v>0</v>
      </c>
      <c r="C7" s="12"/>
    </row>
    <row r="8" spans="1:3" ht="12.75">
      <c r="A8" t="s">
        <v>11</v>
      </c>
      <c r="B8" s="12" t="e">
        <f>B6+B7</f>
        <v>#N/A</v>
      </c>
      <c r="C8" s="12"/>
    </row>
    <row r="9" spans="2:3" ht="12.75">
      <c r="B9" s="12"/>
      <c r="C9" s="12"/>
    </row>
    <row r="10" spans="1:14" ht="12.75">
      <c r="A10" s="1" t="s">
        <v>13</v>
      </c>
      <c r="B10" s="13" t="e">
        <f>VLOOKUP(B2,Inputs,6,3)</f>
        <v>#N/A</v>
      </c>
      <c r="C10" s="13" t="e">
        <f>B10</f>
        <v>#N/A</v>
      </c>
      <c r="E10" s="13" t="e">
        <f>B10</f>
        <v>#N/A</v>
      </c>
      <c r="F10" s="13" t="str">
        <f>IF(F6=0," ",$B$10)</f>
        <v> </v>
      </c>
      <c r="G10" s="13" t="str">
        <f aca="true" t="shared" si="0" ref="G10:N10">IF(G6=0," ",$B$10)</f>
        <v> </v>
      </c>
      <c r="H10" s="13" t="str">
        <f t="shared" si="0"/>
        <v> </v>
      </c>
      <c r="I10" s="13" t="str">
        <f t="shared" si="0"/>
        <v> </v>
      </c>
      <c r="J10" s="13" t="str">
        <f t="shared" si="0"/>
        <v> </v>
      </c>
      <c r="K10" s="13" t="str">
        <f t="shared" si="0"/>
        <v> </v>
      </c>
      <c r="L10" s="13" t="str">
        <f t="shared" si="0"/>
        <v> </v>
      </c>
      <c r="M10" s="13" t="str">
        <f t="shared" si="0"/>
        <v> </v>
      </c>
      <c r="N10" s="13" t="str">
        <f t="shared" si="0"/>
        <v> </v>
      </c>
    </row>
    <row r="12" spans="1:14" ht="12.75">
      <c r="A12" t="s">
        <v>2</v>
      </c>
      <c r="B12" s="11" t="e">
        <f>VLOOKUP(B2,Inputs,5,3)</f>
        <v>#N/A</v>
      </c>
      <c r="C12" s="11">
        <f>SUM(E12:N12)</f>
        <v>0</v>
      </c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3" ht="12.75">
      <c r="A13" s="1"/>
      <c r="B13" s="14"/>
      <c r="C13" s="14"/>
    </row>
    <row r="14" spans="1:3" ht="12.75">
      <c r="A14" s="1" t="s">
        <v>7</v>
      </c>
      <c r="B14" s="13" t="e">
        <f>VLOOKUP(B2,Inputs,7,3)</f>
        <v>#N/A</v>
      </c>
      <c r="C14" s="13"/>
    </row>
    <row r="15" spans="1:2" ht="12.75">
      <c r="A15" t="s">
        <v>12</v>
      </c>
      <c r="B15" t="e">
        <f>ROUND(B14/B6,2)</f>
        <v>#N/A</v>
      </c>
    </row>
    <row r="17" spans="1:14" ht="12.75">
      <c r="A17" t="s">
        <v>4</v>
      </c>
      <c r="B17" s="15" t="e">
        <f>VLOOKUP(B2,Inputs,8,3)</f>
        <v>#N/A</v>
      </c>
      <c r="C17" s="11">
        <f>SUM(E17:N17)</f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38.25">
      <c r="A18" s="1" t="s">
        <v>20</v>
      </c>
      <c r="B18" s="16" t="e">
        <f>ROUND(B12/B17,4)</f>
        <v>#N/A</v>
      </c>
      <c r="C18" s="16"/>
      <c r="E18" s="16" t="e">
        <f>E12/E17</f>
        <v>#DIV/0!</v>
      </c>
      <c r="F18" s="16">
        <f>IF(F6=0,"",F12/F17)</f>
      </c>
      <c r="G18" s="16">
        <f aca="true" t="shared" si="1" ref="G18:N18">IF(G6=0,"",G12/G17)</f>
      </c>
      <c r="H18" s="16">
        <f t="shared" si="1"/>
      </c>
      <c r="I18" s="16">
        <f t="shared" si="1"/>
      </c>
      <c r="J18" s="16">
        <f t="shared" si="1"/>
      </c>
      <c r="K18" s="16">
        <f t="shared" si="1"/>
      </c>
      <c r="L18" s="16">
        <f t="shared" si="1"/>
      </c>
      <c r="M18" s="16">
        <f t="shared" si="1"/>
      </c>
      <c r="N18" s="16">
        <f t="shared" si="1"/>
      </c>
    </row>
    <row r="19" spans="1:14" ht="12.75">
      <c r="A19" t="s">
        <v>18</v>
      </c>
      <c r="B19" s="13" t="e">
        <f>B28-B10</f>
        <v>#N/A</v>
      </c>
      <c r="C19" s="13"/>
      <c r="E19" s="13" t="e">
        <f>(B14/B6)*(E18/B18)</f>
        <v>#N/A</v>
      </c>
      <c r="F19" s="13">
        <f>IF(F6=0,"",($B$14/$B$6)*(F18/$B$18))</f>
      </c>
      <c r="G19" s="13">
        <f aca="true" t="shared" si="2" ref="G19:N19">IF(G6=0,"",($B$14/$B$6)*(G18/$B$18))</f>
      </c>
      <c r="H19" s="13">
        <f t="shared" si="2"/>
      </c>
      <c r="I19" s="13">
        <f t="shared" si="2"/>
      </c>
      <c r="J19" s="13">
        <f t="shared" si="2"/>
      </c>
      <c r="K19" s="13">
        <f t="shared" si="2"/>
      </c>
      <c r="L19" s="13">
        <f t="shared" si="2"/>
      </c>
      <c r="M19" s="13">
        <f t="shared" si="2"/>
      </c>
      <c r="N19" s="13">
        <f t="shared" si="2"/>
      </c>
    </row>
    <row r="20" spans="5:6" ht="12.75">
      <c r="E20" s="13"/>
      <c r="F20" s="13"/>
    </row>
    <row r="21" spans="1:6" ht="12.75">
      <c r="A21" t="s">
        <v>9</v>
      </c>
      <c r="B21" s="13" t="e">
        <f>VLOOKUP(B2,Inputs,9,3)</f>
        <v>#N/A</v>
      </c>
      <c r="C21" s="13"/>
      <c r="E21" s="13"/>
      <c r="F21" s="13"/>
    </row>
    <row r="22" spans="1:6" ht="12.75">
      <c r="A22" t="s">
        <v>424</v>
      </c>
      <c r="B22" s="13" t="e">
        <f>VLOOKUP(B2,Inputs!A4:K181,10,FALSE)</f>
        <v>#N/A</v>
      </c>
      <c r="C22" s="13" t="e">
        <f>ROUND(B22/B6,2)</f>
        <v>#N/A</v>
      </c>
      <c r="E22" s="13"/>
      <c r="F22" s="13"/>
    </row>
    <row r="23" spans="1:6" ht="12.75">
      <c r="A23" t="s">
        <v>420</v>
      </c>
      <c r="B23" s="13" t="e">
        <f>VLOOKUP(B2,Inputs!A4:K182,11,FALSE)</f>
        <v>#N/A</v>
      </c>
      <c r="C23" s="13"/>
      <c r="E23" s="13"/>
      <c r="F23" s="13"/>
    </row>
    <row r="24" spans="3:6" ht="12.75">
      <c r="C24" s="26" t="s">
        <v>423</v>
      </c>
      <c r="E24" s="13"/>
      <c r="F24" s="13"/>
    </row>
    <row r="25" spans="1:6" ht="12.75">
      <c r="A25" t="s">
        <v>6</v>
      </c>
      <c r="B25" s="13" t="e">
        <f>ROUND(B23/B6,2)</f>
        <v>#N/A</v>
      </c>
      <c r="C25" s="13"/>
      <c r="E25" s="13"/>
      <c r="F25" s="13"/>
    </row>
    <row r="26" spans="2:6" ht="12.75">
      <c r="B26" s="13"/>
      <c r="C26" s="13"/>
      <c r="E26" s="13"/>
      <c r="F26" s="13"/>
    </row>
    <row r="27" spans="1:14" ht="12.75">
      <c r="A27" t="s">
        <v>16</v>
      </c>
      <c r="B27" s="13"/>
      <c r="C27" s="11"/>
      <c r="E27" s="13" t="e">
        <f>E10+E19+C22</f>
        <v>#N/A</v>
      </c>
      <c r="F27" s="13">
        <f aca="true" t="shared" si="3" ref="F27:N27">IF(F6=0,"",F10+F19+$C$22)</f>
      </c>
      <c r="G27" s="13">
        <f t="shared" si="3"/>
      </c>
      <c r="H27" s="13">
        <f t="shared" si="3"/>
      </c>
      <c r="I27" s="13">
        <f t="shared" si="3"/>
      </c>
      <c r="J27" s="13">
        <f t="shared" si="3"/>
      </c>
      <c r="K27" s="13">
        <f t="shared" si="3"/>
      </c>
      <c r="L27" s="13">
        <f t="shared" si="3"/>
      </c>
      <c r="M27" s="13">
        <f t="shared" si="3"/>
      </c>
      <c r="N27" s="13">
        <f t="shared" si="3"/>
      </c>
    </row>
    <row r="28" spans="1:6" ht="12.75">
      <c r="A28" t="s">
        <v>5</v>
      </c>
      <c r="B28" s="13" t="e">
        <f>(B23-C31)/B8</f>
        <v>#N/A</v>
      </c>
      <c r="C28" s="13"/>
      <c r="E28" s="13"/>
      <c r="F28" s="13"/>
    </row>
    <row r="29" spans="5:6" ht="12.75">
      <c r="E29" s="13"/>
      <c r="F29" s="13"/>
    </row>
    <row r="30" spans="5:6" ht="12.75">
      <c r="E30" s="13"/>
      <c r="F30" s="13"/>
    </row>
    <row r="31" spans="1:14" ht="12.75">
      <c r="A31" t="s">
        <v>14</v>
      </c>
      <c r="C31" s="7" t="e">
        <f>SUM(E31:N31)</f>
        <v>#N/A</v>
      </c>
      <c r="E31" s="13" t="e">
        <f>E27*E6</f>
        <v>#N/A</v>
      </c>
      <c r="F31" s="13">
        <f aca="true" t="shared" si="4" ref="F31:N31">IF(F6=0,"",F27*F6)</f>
      </c>
      <c r="G31" s="13">
        <f t="shared" si="4"/>
      </c>
      <c r="H31" s="13">
        <f t="shared" si="4"/>
      </c>
      <c r="I31" s="13">
        <f t="shared" si="4"/>
      </c>
      <c r="J31" s="13">
        <f t="shared" si="4"/>
      </c>
      <c r="K31" s="13">
        <f t="shared" si="4"/>
      </c>
      <c r="L31" s="13">
        <f t="shared" si="4"/>
      </c>
      <c r="M31" s="13">
        <f t="shared" si="4"/>
      </c>
      <c r="N31" s="13">
        <f t="shared" si="4"/>
      </c>
    </row>
    <row r="32" spans="1:14" ht="12.75">
      <c r="A32" t="s">
        <v>15</v>
      </c>
      <c r="C32" s="7" t="e">
        <f>SUM(E32:N32)</f>
        <v>#N/A</v>
      </c>
      <c r="E32" s="13" t="e">
        <f>$B$25*E6</f>
        <v>#N/A</v>
      </c>
      <c r="F32" s="13">
        <f>IF(F6=0,"",$B$25*F6)</f>
      </c>
      <c r="G32" s="13">
        <f aca="true" t="shared" si="5" ref="G32:N32">IF(G6=0,"",$B$25*G6)</f>
      </c>
      <c r="H32" s="13">
        <f t="shared" si="5"/>
      </c>
      <c r="I32" s="13">
        <f t="shared" si="5"/>
      </c>
      <c r="J32" s="13">
        <f t="shared" si="5"/>
      </c>
      <c r="K32" s="13">
        <f t="shared" si="5"/>
      </c>
      <c r="L32" s="13">
        <f t="shared" si="5"/>
      </c>
      <c r="M32" s="13">
        <f t="shared" si="5"/>
      </c>
      <c r="N32" s="13">
        <f t="shared" si="5"/>
      </c>
    </row>
    <row r="33" spans="1:14" ht="12.75">
      <c r="A33" t="s">
        <v>17</v>
      </c>
      <c r="B33" s="13"/>
      <c r="C33" s="17" t="e">
        <f>SUM(E33:N33)</f>
        <v>#N/A</v>
      </c>
      <c r="E33" s="13" t="e">
        <f>E31-E32</f>
        <v>#N/A</v>
      </c>
      <c r="F33" s="13">
        <f aca="true" t="shared" si="6" ref="F33:N33">IF(F6=0,"",F31-F32)</f>
      </c>
      <c r="G33" s="13">
        <f t="shared" si="6"/>
      </c>
      <c r="H33" s="13">
        <f t="shared" si="6"/>
      </c>
      <c r="I33" s="13">
        <f t="shared" si="6"/>
      </c>
      <c r="J33" s="13">
        <f t="shared" si="6"/>
      </c>
      <c r="K33" s="13">
        <f t="shared" si="6"/>
      </c>
      <c r="L33" s="13">
        <f t="shared" si="6"/>
      </c>
      <c r="M33" s="13">
        <f t="shared" si="6"/>
      </c>
      <c r="N33" s="13">
        <f t="shared" si="6"/>
      </c>
    </row>
    <row r="34" spans="1:14" ht="12.75">
      <c r="A34" t="s">
        <v>8</v>
      </c>
      <c r="B34" s="13" t="e">
        <f>B21-C31+B22</f>
        <v>#N/A</v>
      </c>
      <c r="C34" s="7" t="e">
        <f>SUM(E34:N34)</f>
        <v>#N/A</v>
      </c>
      <c r="E34" s="13" t="e">
        <f>E27*E6</f>
        <v>#N/A</v>
      </c>
      <c r="F34" s="18">
        <f aca="true" t="shared" si="7" ref="F34:N34">IF(F6=0,"",F27*F6)</f>
      </c>
      <c r="G34" s="18">
        <f t="shared" si="7"/>
      </c>
      <c r="H34" s="18">
        <f t="shared" si="7"/>
      </c>
      <c r="I34" s="18">
        <f t="shared" si="7"/>
      </c>
      <c r="J34" s="18">
        <f t="shared" si="7"/>
      </c>
      <c r="K34" s="18">
        <f t="shared" si="7"/>
      </c>
      <c r="L34" s="18">
        <f t="shared" si="7"/>
      </c>
      <c r="M34" s="18">
        <f t="shared" si="7"/>
      </c>
      <c r="N34" s="18">
        <f t="shared" si="7"/>
      </c>
    </row>
    <row r="38" ht="12.75">
      <c r="A38" t="s">
        <v>417</v>
      </c>
    </row>
    <row r="39" ht="12.75">
      <c r="A39" t="s">
        <v>418</v>
      </c>
    </row>
    <row r="40" ht="12.75">
      <c r="A40" t="s">
        <v>419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83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421875" style="0" customWidth="1"/>
    <col min="2" max="2" width="14.28125" style="0" bestFit="1" customWidth="1"/>
    <col min="3" max="3" width="21.8515625" style="0" bestFit="1" customWidth="1"/>
    <col min="4" max="4" width="9.57421875" style="0" customWidth="1"/>
    <col min="5" max="5" width="9.8515625" style="0" customWidth="1"/>
    <col min="6" max="6" width="10.57421875" style="7" customWidth="1"/>
    <col min="7" max="7" width="14.28125" style="0" customWidth="1"/>
    <col min="8" max="8" width="13.00390625" style="0" customWidth="1"/>
    <col min="9" max="9" width="15.57421875" style="0" customWidth="1"/>
    <col min="10" max="10" width="14.28125" style="8" bestFit="1" customWidth="1"/>
    <col min="11" max="11" width="16.140625" style="0" bestFit="1" customWidth="1"/>
  </cols>
  <sheetData>
    <row r="2" spans="1:11" ht="51">
      <c r="A2" s="20" t="s">
        <v>232</v>
      </c>
      <c r="B2" s="20" t="s">
        <v>414</v>
      </c>
      <c r="C2" s="20" t="s">
        <v>415</v>
      </c>
      <c r="D2" s="21" t="s">
        <v>3</v>
      </c>
      <c r="E2" s="21" t="s">
        <v>411</v>
      </c>
      <c r="F2" s="22" t="s">
        <v>13</v>
      </c>
      <c r="G2" s="21" t="s">
        <v>7</v>
      </c>
      <c r="H2" s="21" t="s">
        <v>4</v>
      </c>
      <c r="I2" s="21" t="s">
        <v>9</v>
      </c>
      <c r="J2" s="25" t="s">
        <v>421</v>
      </c>
      <c r="K2" s="21" t="s">
        <v>422</v>
      </c>
    </row>
    <row r="4" spans="1:11" ht="12.75">
      <c r="A4" s="5" t="s">
        <v>233</v>
      </c>
      <c r="B4" s="6" t="s">
        <v>21</v>
      </c>
      <c r="C4" s="6" t="s">
        <v>22</v>
      </c>
      <c r="D4" s="11">
        <v>7322</v>
      </c>
      <c r="E4" s="11">
        <v>4307.4</v>
      </c>
      <c r="F4" s="8">
        <v>6941.55</v>
      </c>
      <c r="G4" s="8">
        <v>4417207.82</v>
      </c>
      <c r="H4" s="11">
        <v>7087.5</v>
      </c>
      <c r="I4" s="8">
        <v>55022462.14</v>
      </c>
      <c r="J4" s="8">
        <v>-7116993.260195362</v>
      </c>
      <c r="K4" s="8">
        <v>47905468.87980464</v>
      </c>
    </row>
    <row r="5" spans="1:11" ht="12.75">
      <c r="A5" s="5" t="s">
        <v>234</v>
      </c>
      <c r="B5" s="6" t="s">
        <v>21</v>
      </c>
      <c r="C5" s="6" t="s">
        <v>23</v>
      </c>
      <c r="D5" s="11">
        <v>43079</v>
      </c>
      <c r="E5" s="11">
        <v>13835.4</v>
      </c>
      <c r="F5" s="8">
        <v>6962.58</v>
      </c>
      <c r="G5" s="8">
        <v>11559603.23</v>
      </c>
      <c r="H5" s="11">
        <v>42492.5</v>
      </c>
      <c r="I5" s="8">
        <v>310690779.45</v>
      </c>
      <c r="J5" s="8">
        <v>-40186936.341095075</v>
      </c>
      <c r="K5" s="8">
        <v>270503843.1089049</v>
      </c>
    </row>
    <row r="6" spans="1:11" ht="12.75">
      <c r="A6" s="5" t="s">
        <v>235</v>
      </c>
      <c r="B6" s="6" t="s">
        <v>21</v>
      </c>
      <c r="C6" s="6" t="s">
        <v>24</v>
      </c>
      <c r="D6" s="11">
        <v>7221.4</v>
      </c>
      <c r="E6" s="11">
        <v>5628.4</v>
      </c>
      <c r="F6" s="8">
        <v>6884.97</v>
      </c>
      <c r="G6" s="8">
        <v>7465871.36</v>
      </c>
      <c r="H6" s="11">
        <v>6907</v>
      </c>
      <c r="I6" s="8">
        <v>57184993.15</v>
      </c>
      <c r="J6" s="8">
        <v>-7396710.270749581</v>
      </c>
      <c r="K6" s="8">
        <v>49788282.879250415</v>
      </c>
    </row>
    <row r="7" spans="1:11" ht="12.75">
      <c r="A7" s="5" t="s">
        <v>236</v>
      </c>
      <c r="B7" s="6" t="s">
        <v>21</v>
      </c>
      <c r="C7" s="6" t="s">
        <v>25</v>
      </c>
      <c r="D7" s="11">
        <v>15458.9</v>
      </c>
      <c r="E7" s="11">
        <v>4730.6</v>
      </c>
      <c r="F7" s="8">
        <v>6894.03</v>
      </c>
      <c r="G7" s="8">
        <v>3913547.43</v>
      </c>
      <c r="H7" s="11">
        <v>15056.5</v>
      </c>
      <c r="I7" s="8">
        <v>110487657.84</v>
      </c>
      <c r="J7" s="8">
        <v>-14291252.8011065</v>
      </c>
      <c r="K7" s="8">
        <v>96196405.0388935</v>
      </c>
    </row>
    <row r="8" spans="1:11" ht="12.75">
      <c r="A8" s="5" t="s">
        <v>237</v>
      </c>
      <c r="B8" s="6" t="s">
        <v>21</v>
      </c>
      <c r="C8" s="6" t="s">
        <v>26</v>
      </c>
      <c r="D8" s="11">
        <v>1047.6</v>
      </c>
      <c r="E8" s="11">
        <v>259.1</v>
      </c>
      <c r="F8" s="8">
        <v>7442</v>
      </c>
      <c r="G8" s="8">
        <v>231386.69</v>
      </c>
      <c r="H8" s="11">
        <v>989</v>
      </c>
      <c r="I8" s="8">
        <v>8027626.79</v>
      </c>
      <c r="J8" s="8">
        <v>-1038349.8581801874</v>
      </c>
      <c r="K8" s="8">
        <v>6989276.931819812</v>
      </c>
    </row>
    <row r="9" spans="1:11" ht="12.75">
      <c r="A9" s="5" t="s">
        <v>238</v>
      </c>
      <c r="B9" s="6" t="s">
        <v>21</v>
      </c>
      <c r="C9" s="6" t="s">
        <v>27</v>
      </c>
      <c r="D9" s="11">
        <v>952.5</v>
      </c>
      <c r="E9" s="11">
        <v>168.1</v>
      </c>
      <c r="F9" s="8">
        <v>7498.41</v>
      </c>
      <c r="G9" s="8">
        <v>151257.94</v>
      </c>
      <c r="H9" s="11">
        <v>914.5</v>
      </c>
      <c r="I9" s="8">
        <v>7293494.13</v>
      </c>
      <c r="J9" s="8">
        <v>-943391.9629843093</v>
      </c>
      <c r="K9" s="8">
        <v>6350102.16701569</v>
      </c>
    </row>
    <row r="10" spans="1:11" ht="12.75">
      <c r="A10" s="5" t="s">
        <v>239</v>
      </c>
      <c r="B10" s="6" t="s">
        <v>21</v>
      </c>
      <c r="C10" s="6" t="s">
        <v>28</v>
      </c>
      <c r="D10" s="11">
        <v>12238.4</v>
      </c>
      <c r="E10" s="11">
        <v>8840.7</v>
      </c>
      <c r="F10" s="8">
        <v>6900.8</v>
      </c>
      <c r="G10" s="8">
        <v>10767773.95</v>
      </c>
      <c r="H10" s="11">
        <v>11861</v>
      </c>
      <c r="I10" s="8">
        <v>94991091.94000001</v>
      </c>
      <c r="J10" s="8">
        <v>-12286817.68902714</v>
      </c>
      <c r="K10" s="8">
        <v>82704274.25097287</v>
      </c>
    </row>
    <row r="11" spans="1:11" ht="12.75">
      <c r="A11" s="5" t="s">
        <v>240</v>
      </c>
      <c r="B11" s="6" t="s">
        <v>29</v>
      </c>
      <c r="C11" s="6" t="s">
        <v>29</v>
      </c>
      <c r="D11" s="11">
        <v>2097.6000000000004</v>
      </c>
      <c r="E11" s="11">
        <v>1276.1</v>
      </c>
      <c r="F11" s="8">
        <v>6666.06</v>
      </c>
      <c r="G11" s="8">
        <v>1300460.02</v>
      </c>
      <c r="H11" s="11">
        <v>2011.5</v>
      </c>
      <c r="I11" s="8">
        <v>15283195.78</v>
      </c>
      <c r="J11" s="8">
        <v>-1976836.3161166636</v>
      </c>
      <c r="K11" s="8">
        <v>13306359.463883337</v>
      </c>
    </row>
    <row r="12" spans="1:11" ht="12.75">
      <c r="A12" s="5" t="s">
        <v>241</v>
      </c>
      <c r="B12" s="6" t="s">
        <v>29</v>
      </c>
      <c r="C12" s="6" t="s">
        <v>30</v>
      </c>
      <c r="D12" s="11">
        <v>297.4</v>
      </c>
      <c r="E12" s="11">
        <v>143.1</v>
      </c>
      <c r="F12" s="8">
        <v>9270.06</v>
      </c>
      <c r="G12" s="8">
        <v>159185.5</v>
      </c>
      <c r="H12" s="11">
        <v>278.5</v>
      </c>
      <c r="I12" s="8">
        <v>2916101.9299999997</v>
      </c>
      <c r="J12" s="8">
        <v>-377189.18737308047</v>
      </c>
      <c r="K12" s="8">
        <v>2538912.7426269194</v>
      </c>
    </row>
    <row r="13" spans="1:11" ht="12.75">
      <c r="A13" s="5" t="s">
        <v>242</v>
      </c>
      <c r="B13" s="6" t="s">
        <v>31</v>
      </c>
      <c r="C13" s="6" t="s">
        <v>32</v>
      </c>
      <c r="D13" s="11">
        <v>2931.4</v>
      </c>
      <c r="E13" s="11">
        <v>1538</v>
      </c>
      <c r="F13" s="8">
        <v>7114.82</v>
      </c>
      <c r="G13" s="8">
        <v>1580022.59</v>
      </c>
      <c r="H13" s="11">
        <v>2608.5</v>
      </c>
      <c r="I13" s="8">
        <v>22436420.060000002</v>
      </c>
      <c r="J13" s="8">
        <v>-2902084.7875480414</v>
      </c>
      <c r="K13" s="8">
        <v>19534335.27245196</v>
      </c>
    </row>
    <row r="14" spans="1:11" ht="12.75">
      <c r="A14" s="5" t="s">
        <v>243</v>
      </c>
      <c r="B14" s="6" t="s">
        <v>31</v>
      </c>
      <c r="C14" s="6" t="s">
        <v>33</v>
      </c>
      <c r="D14" s="11">
        <v>1489.5</v>
      </c>
      <c r="E14" s="11">
        <v>1220.8</v>
      </c>
      <c r="F14" s="8">
        <v>7450.15</v>
      </c>
      <c r="G14" s="8">
        <v>1853926.83</v>
      </c>
      <c r="H14" s="11">
        <v>1417.5</v>
      </c>
      <c r="I14" s="8">
        <v>12950928.32</v>
      </c>
      <c r="J14" s="8">
        <v>-1675164.3961731526</v>
      </c>
      <c r="K14" s="8">
        <v>11275763.923826847</v>
      </c>
    </row>
    <row r="15" spans="1:11" ht="12.75">
      <c r="A15" s="5" t="s">
        <v>244</v>
      </c>
      <c r="B15" s="6" t="s">
        <v>31</v>
      </c>
      <c r="C15" s="6" t="s">
        <v>34</v>
      </c>
      <c r="D15" s="11">
        <v>49788</v>
      </c>
      <c r="E15" s="11">
        <v>10990.1</v>
      </c>
      <c r="F15" s="8">
        <v>7167.36</v>
      </c>
      <c r="G15" s="8">
        <v>9452403.19</v>
      </c>
      <c r="H15" s="11">
        <v>49122.5</v>
      </c>
      <c r="I15" s="8">
        <v>366299911.98</v>
      </c>
      <c r="J15" s="8">
        <v>-47379813.68661113</v>
      </c>
      <c r="K15" s="8">
        <v>318920098.2933889</v>
      </c>
    </row>
    <row r="16" spans="1:11" ht="12.75">
      <c r="A16" s="5" t="s">
        <v>245</v>
      </c>
      <c r="B16" s="6" t="s">
        <v>31</v>
      </c>
      <c r="C16" s="6" t="s">
        <v>35</v>
      </c>
      <c r="D16" s="11">
        <v>14928</v>
      </c>
      <c r="E16" s="11">
        <v>2844</v>
      </c>
      <c r="F16" s="8">
        <v>7002.03</v>
      </c>
      <c r="G16" s="8">
        <v>2389652.62</v>
      </c>
      <c r="H16" s="11">
        <v>14527</v>
      </c>
      <c r="I16" s="8">
        <v>106915948.80000001</v>
      </c>
      <c r="J16" s="8">
        <v>-13829262.766920459</v>
      </c>
      <c r="K16" s="8">
        <v>93086686.03307955</v>
      </c>
    </row>
    <row r="17" spans="1:11" ht="12.75">
      <c r="A17" s="5" t="s">
        <v>246</v>
      </c>
      <c r="B17" s="6" t="s">
        <v>31</v>
      </c>
      <c r="C17" s="6" t="s">
        <v>36</v>
      </c>
      <c r="D17" s="11">
        <v>157.1</v>
      </c>
      <c r="E17" s="11">
        <v>73.7</v>
      </c>
      <c r="F17" s="8">
        <v>13140.19</v>
      </c>
      <c r="G17" s="8">
        <v>116211.85</v>
      </c>
      <c r="H17" s="11">
        <v>152.5</v>
      </c>
      <c r="I17" s="8">
        <v>2180535.88</v>
      </c>
      <c r="J17" s="8">
        <v>-282045.88740663294</v>
      </c>
      <c r="K17" s="8">
        <v>1898489.992593367</v>
      </c>
    </row>
    <row r="18" spans="1:11" ht="12.75">
      <c r="A18" s="5" t="s">
        <v>247</v>
      </c>
      <c r="B18" s="6" t="s">
        <v>31</v>
      </c>
      <c r="C18" s="6" t="s">
        <v>37</v>
      </c>
      <c r="D18" s="11">
        <v>36551.8</v>
      </c>
      <c r="E18" s="11">
        <v>22515</v>
      </c>
      <c r="F18" s="8">
        <v>7062.34</v>
      </c>
      <c r="G18" s="8">
        <v>23793429.2</v>
      </c>
      <c r="H18" s="11">
        <v>36445</v>
      </c>
      <c r="I18" s="8">
        <v>281910743.18</v>
      </c>
      <c r="J18" s="8">
        <v>-36464323.499077894</v>
      </c>
      <c r="K18" s="8">
        <v>245446419.68092212</v>
      </c>
    </row>
    <row r="19" spans="1:11" ht="12.75">
      <c r="A19" s="5" t="s">
        <v>248</v>
      </c>
      <c r="B19" s="6" t="s">
        <v>31</v>
      </c>
      <c r="C19" s="6" t="s">
        <v>38</v>
      </c>
      <c r="D19" s="11">
        <v>453.59999999999997</v>
      </c>
      <c r="E19" s="11">
        <v>163.1</v>
      </c>
      <c r="F19" s="8">
        <v>8253.68</v>
      </c>
      <c r="G19" s="8">
        <v>161540.94</v>
      </c>
      <c r="H19" s="11">
        <v>434</v>
      </c>
      <c r="I19" s="8">
        <v>3905408.23</v>
      </c>
      <c r="J19" s="8">
        <v>-505153.040598221</v>
      </c>
      <c r="K19" s="8">
        <v>3400255.189401779</v>
      </c>
    </row>
    <row r="20" spans="1:11" ht="12.75">
      <c r="A20" s="5" t="s">
        <v>249</v>
      </c>
      <c r="B20" s="6" t="s">
        <v>39</v>
      </c>
      <c r="C20" s="6" t="s">
        <v>39</v>
      </c>
      <c r="D20" s="11">
        <v>1482.3</v>
      </c>
      <c r="E20" s="11">
        <v>633</v>
      </c>
      <c r="F20" s="8">
        <v>7140.06</v>
      </c>
      <c r="G20" s="8">
        <v>569153.2</v>
      </c>
      <c r="H20" s="11">
        <v>1356</v>
      </c>
      <c r="I20" s="8">
        <v>11152867.31</v>
      </c>
      <c r="J20" s="8">
        <v>-1442590.5055858917</v>
      </c>
      <c r="K20" s="8">
        <v>9710276.804414108</v>
      </c>
    </row>
    <row r="21" spans="1:11" ht="12.75">
      <c r="A21" s="5" t="s">
        <v>250</v>
      </c>
      <c r="B21" s="6" t="s">
        <v>40</v>
      </c>
      <c r="C21" s="6" t="s">
        <v>41</v>
      </c>
      <c r="D21" s="11">
        <v>147</v>
      </c>
      <c r="E21" s="11">
        <v>51.5</v>
      </c>
      <c r="F21" s="8">
        <v>12180.99</v>
      </c>
      <c r="G21" s="8">
        <v>75278.53</v>
      </c>
      <c r="H21" s="11">
        <v>130.5</v>
      </c>
      <c r="I21" s="8">
        <v>1865884.34</v>
      </c>
      <c r="J21" s="8">
        <v>-241346.63836553774</v>
      </c>
      <c r="K21" s="8">
        <v>1624537.7016344625</v>
      </c>
    </row>
    <row r="22" spans="1:11" ht="12.75">
      <c r="A22" s="5" t="s">
        <v>251</v>
      </c>
      <c r="B22" s="6" t="s">
        <v>40</v>
      </c>
      <c r="C22" s="6" t="s">
        <v>42</v>
      </c>
      <c r="D22" s="11">
        <v>67.2</v>
      </c>
      <c r="E22" s="11">
        <v>34</v>
      </c>
      <c r="F22" s="8">
        <v>13871.06</v>
      </c>
      <c r="G22" s="8">
        <v>56593.93</v>
      </c>
      <c r="H22" s="11">
        <v>64.5</v>
      </c>
      <c r="I22" s="8">
        <v>988729.17</v>
      </c>
      <c r="J22" s="8">
        <v>-127889.20316113929</v>
      </c>
      <c r="K22" s="8">
        <v>860839.9668388608</v>
      </c>
    </row>
    <row r="23" spans="1:11" ht="12.75">
      <c r="A23" s="5" t="s">
        <v>252</v>
      </c>
      <c r="B23" s="6" t="s">
        <v>40</v>
      </c>
      <c r="C23" s="6" t="s">
        <v>43</v>
      </c>
      <c r="D23" s="11">
        <v>270</v>
      </c>
      <c r="E23" s="11">
        <v>115.3</v>
      </c>
      <c r="F23" s="8">
        <v>9397.61</v>
      </c>
      <c r="G23" s="8">
        <v>130025.29</v>
      </c>
      <c r="H23" s="11">
        <v>246</v>
      </c>
      <c r="I23" s="8">
        <v>2667379.1</v>
      </c>
      <c r="J23" s="8">
        <v>-345017.6225989943</v>
      </c>
      <c r="K23" s="8">
        <v>2322361.477401006</v>
      </c>
    </row>
    <row r="24" spans="1:11" ht="12.75">
      <c r="A24" s="5" t="s">
        <v>253</v>
      </c>
      <c r="B24" s="6" t="s">
        <v>40</v>
      </c>
      <c r="C24" s="6" t="s">
        <v>44</v>
      </c>
      <c r="D24" s="11">
        <v>291.5</v>
      </c>
      <c r="E24" s="11">
        <v>127.9</v>
      </c>
      <c r="F24" s="8">
        <v>9058.42</v>
      </c>
      <c r="G24" s="8">
        <v>139028.69</v>
      </c>
      <c r="H24" s="11">
        <v>281</v>
      </c>
      <c r="I24" s="8">
        <v>2268025.46</v>
      </c>
      <c r="J24" s="8">
        <v>-293362.40664223186</v>
      </c>
      <c r="K24" s="8">
        <v>1974663.053357768</v>
      </c>
    </row>
    <row r="25" spans="1:11" ht="12.75">
      <c r="A25" s="5" t="s">
        <v>254</v>
      </c>
      <c r="B25" s="6" t="s">
        <v>40</v>
      </c>
      <c r="C25" s="6" t="s">
        <v>45</v>
      </c>
      <c r="D25" s="11">
        <v>48.7</v>
      </c>
      <c r="E25" s="11">
        <v>20.5</v>
      </c>
      <c r="F25" s="8">
        <v>14273.26</v>
      </c>
      <c r="G25" s="8">
        <v>35112.23</v>
      </c>
      <c r="H25" s="11">
        <v>46.5</v>
      </c>
      <c r="I25" s="8">
        <v>730220.2</v>
      </c>
      <c r="J25" s="8">
        <v>-94451.8300296205</v>
      </c>
      <c r="K25" s="8">
        <v>635768.3699703794</v>
      </c>
    </row>
    <row r="26" spans="1:11" ht="12.75">
      <c r="A26" s="5" t="s">
        <v>255</v>
      </c>
      <c r="B26" s="6" t="s">
        <v>46</v>
      </c>
      <c r="C26" s="6" t="s">
        <v>47</v>
      </c>
      <c r="D26" s="11">
        <v>528.6</v>
      </c>
      <c r="E26" s="11">
        <v>348.7</v>
      </c>
      <c r="F26" s="8">
        <v>7280.44</v>
      </c>
      <c r="G26" s="8">
        <v>443842.56</v>
      </c>
      <c r="H26" s="11">
        <v>472.5</v>
      </c>
      <c r="I26" s="8">
        <v>4248329.739999999</v>
      </c>
      <c r="J26" s="8">
        <v>-549508.9269130898</v>
      </c>
      <c r="K26" s="8">
        <v>3698820.8130869092</v>
      </c>
    </row>
    <row r="27" spans="1:11" ht="12.75">
      <c r="A27" s="5" t="s">
        <v>256</v>
      </c>
      <c r="B27" s="6" t="s">
        <v>46</v>
      </c>
      <c r="C27" s="6" t="s">
        <v>48</v>
      </c>
      <c r="D27" s="11">
        <v>271.3</v>
      </c>
      <c r="E27" s="11">
        <v>136.5</v>
      </c>
      <c r="F27" s="8">
        <v>9167.68</v>
      </c>
      <c r="G27" s="8">
        <v>150166.56</v>
      </c>
      <c r="H27" s="11">
        <v>257</v>
      </c>
      <c r="I27" s="8">
        <v>2632612.1599999997</v>
      </c>
      <c r="J27" s="8">
        <v>-340520.62141013367</v>
      </c>
      <c r="K27" s="8">
        <v>2292091.538589866</v>
      </c>
    </row>
    <row r="28" spans="1:11" ht="12.75">
      <c r="A28" s="5" t="s">
        <v>257</v>
      </c>
      <c r="B28" s="6" t="s">
        <v>49</v>
      </c>
      <c r="C28" s="6" t="s">
        <v>50</v>
      </c>
      <c r="D28" s="11">
        <v>26120.2</v>
      </c>
      <c r="E28" s="11">
        <v>7808.1</v>
      </c>
      <c r="F28" s="8">
        <v>7020.86</v>
      </c>
      <c r="G28" s="8">
        <v>6578345.15</v>
      </c>
      <c r="H28" s="11">
        <v>25743.5</v>
      </c>
      <c r="I28" s="8">
        <v>189964498.5</v>
      </c>
      <c r="J28" s="8">
        <v>-24571347.82629144</v>
      </c>
      <c r="K28" s="8">
        <v>165393150.67370856</v>
      </c>
    </row>
    <row r="29" spans="1:11" ht="12.75">
      <c r="A29" s="5" t="s">
        <v>258</v>
      </c>
      <c r="B29" s="6" t="s">
        <v>49</v>
      </c>
      <c r="C29" s="6" t="s">
        <v>49</v>
      </c>
      <c r="D29" s="11">
        <v>28317.5</v>
      </c>
      <c r="E29" s="11">
        <v>4837.5</v>
      </c>
      <c r="F29" s="8">
        <v>7180.83</v>
      </c>
      <c r="G29" s="8">
        <v>4168469.47</v>
      </c>
      <c r="H29" s="11">
        <v>27998</v>
      </c>
      <c r="I29" s="8">
        <v>207466752.74</v>
      </c>
      <c r="J29" s="8">
        <v>-26835212.811965194</v>
      </c>
      <c r="K29" s="8">
        <v>180631539.9280348</v>
      </c>
    </row>
    <row r="30" spans="1:11" ht="12.75">
      <c r="A30" s="5" t="s">
        <v>259</v>
      </c>
      <c r="B30" s="6" t="s">
        <v>51</v>
      </c>
      <c r="C30" s="6" t="s">
        <v>52</v>
      </c>
      <c r="D30" s="11">
        <v>939</v>
      </c>
      <c r="E30" s="11">
        <v>346.1</v>
      </c>
      <c r="F30" s="8">
        <v>7359.93</v>
      </c>
      <c r="G30" s="8">
        <v>305722.43</v>
      </c>
      <c r="H30" s="11">
        <v>921.5</v>
      </c>
      <c r="I30" s="8">
        <v>7214440.12</v>
      </c>
      <c r="J30" s="8">
        <v>-933166.5598584029</v>
      </c>
      <c r="K30" s="8">
        <v>6281273.560141597</v>
      </c>
    </row>
    <row r="31" spans="1:11" ht="12.75">
      <c r="A31" s="5" t="s">
        <v>260</v>
      </c>
      <c r="B31" s="6" t="s">
        <v>51</v>
      </c>
      <c r="C31" s="6" t="s">
        <v>53</v>
      </c>
      <c r="D31" s="11">
        <v>1068.8</v>
      </c>
      <c r="E31" s="11">
        <v>353.7</v>
      </c>
      <c r="F31" s="8">
        <v>7126.12</v>
      </c>
      <c r="G31" s="8">
        <v>302461.03</v>
      </c>
      <c r="H31" s="11">
        <v>1017.5</v>
      </c>
      <c r="I31" s="8">
        <v>7918857.79</v>
      </c>
      <c r="J31" s="8">
        <v>-1024280.9087037257</v>
      </c>
      <c r="K31" s="8">
        <v>6894576.881296274</v>
      </c>
    </row>
    <row r="32" spans="1:11" ht="12.75">
      <c r="A32" s="5" t="s">
        <v>261</v>
      </c>
      <c r="B32" s="6" t="s">
        <v>54</v>
      </c>
      <c r="C32" s="6" t="s">
        <v>55</v>
      </c>
      <c r="D32" s="11">
        <v>114.5</v>
      </c>
      <c r="E32" s="11">
        <v>43.1</v>
      </c>
      <c r="F32" s="8">
        <v>12737.06</v>
      </c>
      <c r="G32" s="8">
        <v>65876.05</v>
      </c>
      <c r="H32" s="11">
        <v>113.5</v>
      </c>
      <c r="I32" s="8">
        <v>1524268.8900000001</v>
      </c>
      <c r="J32" s="8">
        <v>-197159.68706113353</v>
      </c>
      <c r="K32" s="8">
        <v>1327109.2029388666</v>
      </c>
    </row>
    <row r="33" spans="1:11" ht="12.75">
      <c r="A33" s="5" t="s">
        <v>262</v>
      </c>
      <c r="B33" s="6" t="s">
        <v>54</v>
      </c>
      <c r="C33" s="6" t="s">
        <v>54</v>
      </c>
      <c r="D33" s="11">
        <v>175.6</v>
      </c>
      <c r="E33" s="11">
        <v>43</v>
      </c>
      <c r="F33" s="8">
        <v>11870.22</v>
      </c>
      <c r="G33" s="8">
        <v>61250.36</v>
      </c>
      <c r="H33" s="11">
        <v>165.5</v>
      </c>
      <c r="I33" s="8">
        <v>2145661.67</v>
      </c>
      <c r="J33" s="8">
        <v>-277535.01115952653</v>
      </c>
      <c r="K33" s="8">
        <v>1868126.6588404733</v>
      </c>
    </row>
    <row r="34" spans="1:11" ht="12.75">
      <c r="A34" s="5" t="s">
        <v>263</v>
      </c>
      <c r="B34" s="6" t="s">
        <v>56</v>
      </c>
      <c r="C34" s="6" t="s">
        <v>56</v>
      </c>
      <c r="D34" s="11">
        <v>907.1</v>
      </c>
      <c r="E34" s="11">
        <v>193.9</v>
      </c>
      <c r="F34" s="8">
        <v>7618.18</v>
      </c>
      <c r="G34" s="8">
        <v>177259.91</v>
      </c>
      <c r="H34" s="11">
        <v>875.5</v>
      </c>
      <c r="I34" s="8">
        <v>7087714.970000001</v>
      </c>
      <c r="J34" s="8">
        <v>-266.5600000011036</v>
      </c>
      <c r="K34" s="8">
        <v>7087448.409999999</v>
      </c>
    </row>
    <row r="35" spans="1:11" ht="12.75">
      <c r="A35" s="5" t="s">
        <v>264</v>
      </c>
      <c r="B35" s="6" t="s">
        <v>57</v>
      </c>
      <c r="C35" s="6" t="s">
        <v>58</v>
      </c>
      <c r="D35" s="11">
        <v>1050</v>
      </c>
      <c r="E35" s="11">
        <v>547</v>
      </c>
      <c r="F35" s="8">
        <v>6887.7</v>
      </c>
      <c r="G35" s="8">
        <v>531331.03</v>
      </c>
      <c r="H35" s="11">
        <v>958.5</v>
      </c>
      <c r="I35" s="8">
        <v>7763417.140000001</v>
      </c>
      <c r="J35" s="8">
        <v>-1004175.118897454</v>
      </c>
      <c r="K35" s="8">
        <v>6759242.021102547</v>
      </c>
    </row>
    <row r="36" spans="1:11" ht="12.75">
      <c r="A36" s="5" t="s">
        <v>265</v>
      </c>
      <c r="B36" s="6" t="s">
        <v>57</v>
      </c>
      <c r="C36" s="6" t="s">
        <v>59</v>
      </c>
      <c r="D36" s="11">
        <v>328.4</v>
      </c>
      <c r="E36" s="11">
        <v>124.9</v>
      </c>
      <c r="F36" s="8">
        <v>8878.16</v>
      </c>
      <c r="G36" s="8">
        <v>133065.88</v>
      </c>
      <c r="H36" s="11">
        <v>313</v>
      </c>
      <c r="I36" s="8">
        <v>3048654.07</v>
      </c>
      <c r="J36" s="8">
        <v>-394334.41589092</v>
      </c>
      <c r="K36" s="8">
        <v>2654319.65410908</v>
      </c>
    </row>
    <row r="37" spans="1:11" ht="12.75">
      <c r="A37" s="5" t="s">
        <v>266</v>
      </c>
      <c r="B37" s="6" t="s">
        <v>57</v>
      </c>
      <c r="C37" s="6" t="s">
        <v>60</v>
      </c>
      <c r="D37" s="11">
        <v>253.70000000000002</v>
      </c>
      <c r="E37" s="11">
        <v>140.9</v>
      </c>
      <c r="F37" s="8">
        <v>10002.8</v>
      </c>
      <c r="G37" s="8">
        <v>169127.29</v>
      </c>
      <c r="H37" s="11">
        <v>215.5</v>
      </c>
      <c r="I37" s="8">
        <v>2706836.91</v>
      </c>
      <c r="J37" s="8">
        <v>-350121.3739926986</v>
      </c>
      <c r="K37" s="8">
        <v>2356715.5360073014</v>
      </c>
    </row>
    <row r="38" spans="1:11" ht="12.75">
      <c r="A38" s="5" t="s">
        <v>267</v>
      </c>
      <c r="B38" s="6" t="s">
        <v>61</v>
      </c>
      <c r="C38" s="6" t="s">
        <v>62</v>
      </c>
      <c r="D38" s="11">
        <v>235.9</v>
      </c>
      <c r="E38" s="11">
        <v>190.5</v>
      </c>
      <c r="F38" s="8">
        <v>10249.46</v>
      </c>
      <c r="G38" s="8">
        <v>234302.64</v>
      </c>
      <c r="H38" s="11">
        <v>233</v>
      </c>
      <c r="I38" s="8">
        <v>2652150.1100000003</v>
      </c>
      <c r="J38" s="8">
        <v>-343047.7976407108</v>
      </c>
      <c r="K38" s="8">
        <v>2309102.3123592897</v>
      </c>
    </row>
    <row r="39" spans="1:11" ht="12.75">
      <c r="A39" s="5" t="s">
        <v>268</v>
      </c>
      <c r="B39" s="6" t="s">
        <v>61</v>
      </c>
      <c r="C39" s="6" t="s">
        <v>63</v>
      </c>
      <c r="D39" s="11">
        <v>270.5</v>
      </c>
      <c r="E39" s="11">
        <v>203.9</v>
      </c>
      <c r="F39" s="8">
        <v>9536.97</v>
      </c>
      <c r="G39" s="8">
        <v>233350.55</v>
      </c>
      <c r="H39" s="11">
        <v>258.5</v>
      </c>
      <c r="I39" s="8">
        <v>2813100.55</v>
      </c>
      <c r="J39" s="8">
        <v>-363866.2625394805</v>
      </c>
      <c r="K39" s="8">
        <v>2449234.2874605195</v>
      </c>
    </row>
    <row r="40" spans="1:11" ht="12.75">
      <c r="A40" s="5" t="s">
        <v>269</v>
      </c>
      <c r="B40" s="6" t="s">
        <v>64</v>
      </c>
      <c r="C40" s="6" t="s">
        <v>64</v>
      </c>
      <c r="D40" s="11">
        <v>485.6</v>
      </c>
      <c r="E40" s="11">
        <v>290.3</v>
      </c>
      <c r="F40" s="8">
        <v>7567.46</v>
      </c>
      <c r="G40" s="8">
        <v>334124.82</v>
      </c>
      <c r="H40" s="11">
        <v>460.5</v>
      </c>
      <c r="I40" s="8">
        <v>3971291.5</v>
      </c>
      <c r="J40" s="8">
        <v>-513674.8473351965</v>
      </c>
      <c r="K40" s="8">
        <v>3457616.6526648034</v>
      </c>
    </row>
    <row r="41" spans="1:11" ht="12.75">
      <c r="A41" s="5" t="s">
        <v>270</v>
      </c>
      <c r="B41" s="6" t="s">
        <v>65</v>
      </c>
      <c r="C41" s="6" t="s">
        <v>66</v>
      </c>
      <c r="D41" s="11">
        <v>449</v>
      </c>
      <c r="E41" s="11">
        <v>137</v>
      </c>
      <c r="F41" s="8">
        <v>7907.5</v>
      </c>
      <c r="G41" s="8">
        <v>129999.28</v>
      </c>
      <c r="H41" s="11">
        <v>408.5</v>
      </c>
      <c r="I41" s="8">
        <v>3680466.3600000003</v>
      </c>
      <c r="J41" s="8">
        <v>-476057.4728889397</v>
      </c>
      <c r="K41" s="8">
        <v>3204408.887111061</v>
      </c>
    </row>
    <row r="42" spans="1:11" ht="12.75">
      <c r="A42" s="5" t="s">
        <v>271</v>
      </c>
      <c r="B42" s="6" t="s">
        <v>67</v>
      </c>
      <c r="C42" s="6" t="s">
        <v>67</v>
      </c>
      <c r="D42" s="11">
        <v>5063.4</v>
      </c>
      <c r="E42" s="11">
        <v>1874.7</v>
      </c>
      <c r="F42" s="8">
        <v>6779</v>
      </c>
      <c r="G42" s="8">
        <v>1528408.69</v>
      </c>
      <c r="H42" s="11">
        <v>4817</v>
      </c>
      <c r="I42" s="8">
        <v>35853176.49</v>
      </c>
      <c r="J42" s="8">
        <v>-4637502.676391952</v>
      </c>
      <c r="K42" s="8">
        <v>31215673.81360805</v>
      </c>
    </row>
    <row r="43" spans="1:11" ht="12.75">
      <c r="A43" s="5" t="s">
        <v>272</v>
      </c>
      <c r="B43" s="6" t="s">
        <v>68</v>
      </c>
      <c r="C43" s="6" t="s">
        <v>68</v>
      </c>
      <c r="D43" s="11">
        <v>75004.5</v>
      </c>
      <c r="E43" s="11">
        <v>50025.4</v>
      </c>
      <c r="F43" s="8">
        <v>7078.1</v>
      </c>
      <c r="G43" s="8">
        <v>61266472.25</v>
      </c>
      <c r="H43" s="11">
        <v>72559.5</v>
      </c>
      <c r="I43" s="8">
        <v>592117624.44</v>
      </c>
      <c r="J43" s="8">
        <v>-76588669.03592855</v>
      </c>
      <c r="K43" s="8">
        <v>515528955.4040715</v>
      </c>
    </row>
    <row r="44" spans="1:11" ht="12.75">
      <c r="A44" s="5" t="s">
        <v>273</v>
      </c>
      <c r="B44" s="6" t="s">
        <v>69</v>
      </c>
      <c r="C44" s="6" t="s">
        <v>69</v>
      </c>
      <c r="D44" s="11">
        <v>267</v>
      </c>
      <c r="E44" s="11">
        <v>100.2</v>
      </c>
      <c r="F44" s="8">
        <v>10094.81</v>
      </c>
      <c r="G44" s="8">
        <v>121380.02</v>
      </c>
      <c r="H44" s="11">
        <v>254.5</v>
      </c>
      <c r="I44" s="8">
        <v>2816694.73</v>
      </c>
      <c r="J44" s="8">
        <v>-364331.1591260935</v>
      </c>
      <c r="K44" s="8">
        <v>2452363.5708739064</v>
      </c>
    </row>
    <row r="45" spans="1:11" ht="12.75">
      <c r="A45" s="5" t="s">
        <v>274</v>
      </c>
      <c r="B45" s="6" t="s">
        <v>70</v>
      </c>
      <c r="C45" s="6" t="s">
        <v>70</v>
      </c>
      <c r="D45" s="11">
        <v>59606.4</v>
      </c>
      <c r="E45" s="11">
        <v>5617.8</v>
      </c>
      <c r="F45" s="8">
        <v>7072.85</v>
      </c>
      <c r="G45" s="8">
        <v>4768059.81</v>
      </c>
      <c r="H45" s="11">
        <v>59091.5</v>
      </c>
      <c r="I45" s="8">
        <v>425518050.27</v>
      </c>
      <c r="J45" s="8">
        <v>-55039505.28708676</v>
      </c>
      <c r="K45" s="8">
        <v>370478544.9829132</v>
      </c>
    </row>
    <row r="46" spans="1:11" ht="12.75">
      <c r="A46" s="5" t="s">
        <v>275</v>
      </c>
      <c r="B46" s="6" t="s">
        <v>71</v>
      </c>
      <c r="C46" s="6" t="s">
        <v>71</v>
      </c>
      <c r="D46" s="11">
        <v>6124.599999999999</v>
      </c>
      <c r="E46" s="11">
        <v>2193</v>
      </c>
      <c r="F46" s="8">
        <v>7424.73</v>
      </c>
      <c r="G46" s="8">
        <v>1953891.74</v>
      </c>
      <c r="H46" s="11">
        <v>5999.5</v>
      </c>
      <c r="I46" s="8">
        <v>47427388.25</v>
      </c>
      <c r="J46" s="8">
        <v>-6134592.844374644</v>
      </c>
      <c r="K46" s="8">
        <v>41292795.40562536</v>
      </c>
    </row>
    <row r="47" spans="1:11" ht="12.75">
      <c r="A47" s="5" t="s">
        <v>276</v>
      </c>
      <c r="B47" s="6" t="s">
        <v>72</v>
      </c>
      <c r="C47" s="6" t="s">
        <v>73</v>
      </c>
      <c r="D47" s="11">
        <v>2576.3</v>
      </c>
      <c r="E47" s="11">
        <v>326.5</v>
      </c>
      <c r="F47" s="8">
        <v>7155.32</v>
      </c>
      <c r="G47" s="8">
        <v>280345.4</v>
      </c>
      <c r="H47" s="11">
        <v>2436</v>
      </c>
      <c r="I47" s="8">
        <v>18713152.61</v>
      </c>
      <c r="J47" s="8">
        <v>-2420491.1198540786</v>
      </c>
      <c r="K47" s="8">
        <v>16292661.490145922</v>
      </c>
    </row>
    <row r="48" spans="1:11" ht="12.75">
      <c r="A48" s="5" t="s">
        <v>277</v>
      </c>
      <c r="B48" s="6" t="s">
        <v>72</v>
      </c>
      <c r="C48" s="6" t="s">
        <v>74</v>
      </c>
      <c r="D48" s="11">
        <v>357.7</v>
      </c>
      <c r="E48" s="11">
        <v>88.7</v>
      </c>
      <c r="F48" s="8">
        <v>9321.58</v>
      </c>
      <c r="G48" s="8">
        <v>99218.87</v>
      </c>
      <c r="H48" s="11">
        <v>362.5</v>
      </c>
      <c r="I48" s="8">
        <v>3433547.21</v>
      </c>
      <c r="J48" s="8">
        <v>-444119.20880523126</v>
      </c>
      <c r="K48" s="8">
        <v>2989428.0011947686</v>
      </c>
    </row>
    <row r="49" spans="1:11" ht="12.75">
      <c r="A49" s="5" t="s">
        <v>278</v>
      </c>
      <c r="B49" s="6" t="s">
        <v>72</v>
      </c>
      <c r="C49" s="6" t="s">
        <v>75</v>
      </c>
      <c r="D49" s="11">
        <v>306</v>
      </c>
      <c r="E49" s="11">
        <v>131.6</v>
      </c>
      <c r="F49" s="8">
        <v>9793.2</v>
      </c>
      <c r="G49" s="8">
        <v>154654.14</v>
      </c>
      <c r="H49" s="11">
        <v>293.5</v>
      </c>
      <c r="I49" s="8">
        <v>3151371.86</v>
      </c>
      <c r="J49" s="8">
        <v>-407620.65919410205</v>
      </c>
      <c r="K49" s="8">
        <v>2743751.200805898</v>
      </c>
    </row>
    <row r="50" spans="1:11" ht="12.75">
      <c r="A50" s="5" t="s">
        <v>279</v>
      </c>
      <c r="B50" s="6" t="s">
        <v>72</v>
      </c>
      <c r="C50" s="6" t="s">
        <v>72</v>
      </c>
      <c r="D50" s="11">
        <v>222.4</v>
      </c>
      <c r="E50" s="11">
        <v>48.7</v>
      </c>
      <c r="F50" s="8">
        <v>11456.97</v>
      </c>
      <c r="G50" s="8">
        <v>66954.56</v>
      </c>
      <c r="H50" s="11">
        <v>181.5</v>
      </c>
      <c r="I50" s="8">
        <v>2614985.5700000003</v>
      </c>
      <c r="J50" s="8">
        <v>-338240.6739604716</v>
      </c>
      <c r="K50" s="8">
        <v>2276744.896039529</v>
      </c>
    </row>
    <row r="51" spans="1:11" ht="12.75">
      <c r="A51" s="5" t="s">
        <v>280</v>
      </c>
      <c r="B51" s="6" t="s">
        <v>72</v>
      </c>
      <c r="C51" s="6" t="s">
        <v>76</v>
      </c>
      <c r="D51" s="11">
        <v>45.800000000000004</v>
      </c>
      <c r="E51" s="11">
        <v>7</v>
      </c>
      <c r="F51" s="8">
        <v>15434.35</v>
      </c>
      <c r="G51" s="8">
        <v>12964.85</v>
      </c>
      <c r="H51" s="11">
        <v>7.5</v>
      </c>
      <c r="I51" s="8">
        <v>719858.01</v>
      </c>
      <c r="J51" s="8">
        <v>-93111.51130300266</v>
      </c>
      <c r="K51" s="8">
        <v>626746.4986969973</v>
      </c>
    </row>
    <row r="52" spans="1:11" ht="12.75">
      <c r="A52" s="5" t="s">
        <v>281</v>
      </c>
      <c r="B52" s="6" t="s">
        <v>77</v>
      </c>
      <c r="C52" s="6" t="s">
        <v>78</v>
      </c>
      <c r="D52" s="11">
        <v>582.3</v>
      </c>
      <c r="E52" s="11">
        <v>210.9</v>
      </c>
      <c r="F52" s="8">
        <v>7974.54</v>
      </c>
      <c r="G52" s="8">
        <v>202043.55</v>
      </c>
      <c r="H52" s="11">
        <v>549.5</v>
      </c>
      <c r="I52" s="8">
        <v>4845617.37</v>
      </c>
      <c r="J52" s="8">
        <v>-626766.3209259574</v>
      </c>
      <c r="K52" s="8">
        <v>4218851.049074043</v>
      </c>
    </row>
    <row r="53" spans="1:11" ht="12.75">
      <c r="A53" s="5" t="s">
        <v>282</v>
      </c>
      <c r="B53" s="6" t="s">
        <v>77</v>
      </c>
      <c r="C53" s="6" t="s">
        <v>79</v>
      </c>
      <c r="D53" s="11">
        <v>10355.099999999999</v>
      </c>
      <c r="E53" s="11">
        <v>6479.2</v>
      </c>
      <c r="F53" s="8">
        <v>6857.51</v>
      </c>
      <c r="G53" s="8">
        <v>6842513.03</v>
      </c>
      <c r="H53" s="11">
        <v>10123</v>
      </c>
      <c r="I53" s="8">
        <v>77852699.04</v>
      </c>
      <c r="J53" s="8">
        <v>-10070017.0949438</v>
      </c>
      <c r="K53" s="8">
        <v>67782681.9450562</v>
      </c>
    </row>
    <row r="54" spans="1:11" ht="12.75">
      <c r="A54" s="5" t="s">
        <v>283</v>
      </c>
      <c r="B54" s="6" t="s">
        <v>77</v>
      </c>
      <c r="C54" s="6" t="s">
        <v>80</v>
      </c>
      <c r="D54" s="11">
        <v>8578.3</v>
      </c>
      <c r="E54" s="11">
        <v>3004</v>
      </c>
      <c r="F54" s="8">
        <v>6706.58</v>
      </c>
      <c r="G54" s="8">
        <v>2417586.56</v>
      </c>
      <c r="H54" s="11">
        <v>8408.5</v>
      </c>
      <c r="I54" s="8">
        <v>60522813.88</v>
      </c>
      <c r="J54" s="8">
        <v>-7828447.541588301</v>
      </c>
      <c r="K54" s="8">
        <v>52694366.3384117</v>
      </c>
    </row>
    <row r="55" spans="1:11" ht="12.75">
      <c r="A55" s="5" t="s">
        <v>284</v>
      </c>
      <c r="B55" s="6" t="s">
        <v>77</v>
      </c>
      <c r="C55" s="6" t="s">
        <v>81</v>
      </c>
      <c r="D55" s="11">
        <v>7208.6</v>
      </c>
      <c r="E55" s="11">
        <v>2389.9</v>
      </c>
      <c r="F55" s="8">
        <v>6756.67</v>
      </c>
      <c r="G55" s="8">
        <v>1937732.01</v>
      </c>
      <c r="H55" s="11">
        <v>7023</v>
      </c>
      <c r="I55" s="8">
        <v>50859772.7</v>
      </c>
      <c r="J55" s="8">
        <v>-6578561.653601932</v>
      </c>
      <c r="K55" s="8">
        <v>44281211.04639807</v>
      </c>
    </row>
    <row r="56" spans="1:11" ht="12.75">
      <c r="A56" s="5" t="s">
        <v>285</v>
      </c>
      <c r="B56" s="6" t="s">
        <v>77</v>
      </c>
      <c r="C56" s="6" t="s">
        <v>82</v>
      </c>
      <c r="D56" s="11">
        <v>30220.800000000003</v>
      </c>
      <c r="E56" s="11">
        <v>14208.5</v>
      </c>
      <c r="F56" s="8">
        <v>6873.31</v>
      </c>
      <c r="G56" s="8">
        <v>12459984.39</v>
      </c>
      <c r="H56" s="11">
        <v>29544.5</v>
      </c>
      <c r="I56" s="8">
        <v>220162910.46</v>
      </c>
      <c r="J56" s="8">
        <v>-28477423.38214484</v>
      </c>
      <c r="K56" s="8">
        <v>191685487.07785517</v>
      </c>
    </row>
    <row r="57" spans="1:11" ht="12.75">
      <c r="A57" s="5" t="s">
        <v>286</v>
      </c>
      <c r="B57" s="6" t="s">
        <v>77</v>
      </c>
      <c r="C57" s="6" t="s">
        <v>83</v>
      </c>
      <c r="D57" s="11">
        <v>4405.3</v>
      </c>
      <c r="E57" s="11">
        <v>603.1</v>
      </c>
      <c r="F57" s="8">
        <v>6851.35</v>
      </c>
      <c r="G57" s="8">
        <v>495845.95</v>
      </c>
      <c r="H57" s="11">
        <v>4315</v>
      </c>
      <c r="I57" s="8">
        <v>31081285.78</v>
      </c>
      <c r="J57" s="8">
        <v>-4020272.6815755316</v>
      </c>
      <c r="K57" s="8">
        <v>27061013.09842447</v>
      </c>
    </row>
    <row r="58" spans="1:11" ht="12.75">
      <c r="A58" s="5" t="s">
        <v>287</v>
      </c>
      <c r="B58" s="6" t="s">
        <v>77</v>
      </c>
      <c r="C58" s="6" t="s">
        <v>84</v>
      </c>
      <c r="D58" s="11">
        <v>1434.5</v>
      </c>
      <c r="E58" s="11">
        <v>364.3</v>
      </c>
      <c r="F58" s="8">
        <v>7287.14</v>
      </c>
      <c r="G58" s="8">
        <v>318564.66</v>
      </c>
      <c r="H58" s="11">
        <v>1424</v>
      </c>
      <c r="I58" s="8">
        <v>10771968.62</v>
      </c>
      <c r="J58" s="8">
        <v>-1393322.3830026144</v>
      </c>
      <c r="K58" s="8">
        <v>9378646.236997385</v>
      </c>
    </row>
    <row r="59" spans="1:11" ht="12.75">
      <c r="A59" s="5" t="s">
        <v>288</v>
      </c>
      <c r="B59" s="6" t="s">
        <v>77</v>
      </c>
      <c r="C59" s="6" t="s">
        <v>85</v>
      </c>
      <c r="D59" s="11">
        <v>22437.9</v>
      </c>
      <c r="E59" s="11">
        <v>2283.2</v>
      </c>
      <c r="F59" s="8">
        <v>6922.59</v>
      </c>
      <c r="G59" s="8">
        <v>1896678.35</v>
      </c>
      <c r="H59" s="11">
        <v>22517.5</v>
      </c>
      <c r="I59" s="8">
        <v>158301480.32999998</v>
      </c>
      <c r="J59" s="8">
        <v>-20475829.77513697</v>
      </c>
      <c r="K59" s="8">
        <v>137825650.554863</v>
      </c>
    </row>
    <row r="60" spans="1:11" ht="12.75">
      <c r="A60" s="5" t="s">
        <v>289</v>
      </c>
      <c r="B60" s="6" t="s">
        <v>77</v>
      </c>
      <c r="C60" s="6" t="s">
        <v>86</v>
      </c>
      <c r="D60" s="11">
        <v>942.2</v>
      </c>
      <c r="E60" s="11">
        <v>450.8</v>
      </c>
      <c r="F60" s="8">
        <v>7453.22</v>
      </c>
      <c r="G60" s="8">
        <v>441079.81</v>
      </c>
      <c r="H60" s="11">
        <v>885.5</v>
      </c>
      <c r="I60" s="8">
        <v>7463505.38</v>
      </c>
      <c r="J60" s="8">
        <v>-965382.4169434346</v>
      </c>
      <c r="K60" s="8">
        <v>6498122.963056565</v>
      </c>
    </row>
    <row r="61" spans="1:11" ht="12.75">
      <c r="A61" s="5" t="s">
        <v>290</v>
      </c>
      <c r="B61" s="6" t="s">
        <v>77</v>
      </c>
      <c r="C61" s="6" t="s">
        <v>87</v>
      </c>
      <c r="D61" s="11">
        <v>648.5</v>
      </c>
      <c r="E61" s="11">
        <v>127.8</v>
      </c>
      <c r="F61" s="8">
        <v>7899.09</v>
      </c>
      <c r="G61" s="8">
        <v>121140.4</v>
      </c>
      <c r="H61" s="11">
        <v>614</v>
      </c>
      <c r="I61" s="8">
        <v>5243698.22</v>
      </c>
      <c r="J61" s="8">
        <v>-678256.9052486683</v>
      </c>
      <c r="K61" s="8">
        <v>4565441.314751332</v>
      </c>
    </row>
    <row r="62" spans="1:11" ht="12.75">
      <c r="A62" s="5" t="s">
        <v>291</v>
      </c>
      <c r="B62" s="6" t="s">
        <v>77</v>
      </c>
      <c r="C62" s="6" t="s">
        <v>88</v>
      </c>
      <c r="D62" s="11">
        <v>238.6</v>
      </c>
      <c r="E62" s="11">
        <v>112.2</v>
      </c>
      <c r="F62" s="8">
        <v>10843.9</v>
      </c>
      <c r="G62" s="8">
        <v>146002.33</v>
      </c>
      <c r="H62" s="11">
        <v>189.5</v>
      </c>
      <c r="I62" s="8">
        <v>2733357.96</v>
      </c>
      <c r="J62" s="8">
        <v>-353551.79362065066</v>
      </c>
      <c r="K62" s="8">
        <v>2379806.1663793493</v>
      </c>
    </row>
    <row r="63" spans="1:11" ht="12.75">
      <c r="A63" s="5" t="s">
        <v>292</v>
      </c>
      <c r="B63" s="6" t="s">
        <v>77</v>
      </c>
      <c r="C63" s="6" t="s">
        <v>89</v>
      </c>
      <c r="D63" s="11">
        <v>5667.7</v>
      </c>
      <c r="E63" s="11">
        <v>538.2</v>
      </c>
      <c r="F63" s="8">
        <v>6955.92</v>
      </c>
      <c r="G63" s="8">
        <v>449240.99</v>
      </c>
      <c r="H63" s="11">
        <v>5626.5</v>
      </c>
      <c r="I63" s="8">
        <v>39988060.61</v>
      </c>
      <c r="J63" s="8">
        <v>-5172337.746819224</v>
      </c>
      <c r="K63" s="8">
        <v>34815722.86318077</v>
      </c>
    </row>
    <row r="64" spans="1:11" ht="12.75">
      <c r="A64" s="5" t="s">
        <v>293</v>
      </c>
      <c r="B64" s="6" t="s">
        <v>77</v>
      </c>
      <c r="C64" s="6" t="s">
        <v>90</v>
      </c>
      <c r="D64" s="11">
        <v>14283.7</v>
      </c>
      <c r="E64" s="11">
        <v>2177.8</v>
      </c>
      <c r="F64" s="8">
        <v>6861.79</v>
      </c>
      <c r="G64" s="8">
        <v>1793232.87</v>
      </c>
      <c r="H64" s="11">
        <v>14090</v>
      </c>
      <c r="I64" s="8">
        <v>100691312.95</v>
      </c>
      <c r="J64" s="8">
        <v>-13024124.471238576</v>
      </c>
      <c r="K64" s="8">
        <v>87667188.47876143</v>
      </c>
    </row>
    <row r="65" spans="1:11" ht="12.75">
      <c r="A65" s="5" t="s">
        <v>294</v>
      </c>
      <c r="B65" s="6" t="s">
        <v>77</v>
      </c>
      <c r="C65" s="6" t="s">
        <v>91</v>
      </c>
      <c r="D65" s="11">
        <v>183.8</v>
      </c>
      <c r="E65" s="11">
        <v>66.6</v>
      </c>
      <c r="F65" s="8">
        <v>12050.69</v>
      </c>
      <c r="G65" s="8">
        <v>96309.13</v>
      </c>
      <c r="H65" s="11">
        <v>179</v>
      </c>
      <c r="I65" s="8">
        <v>2216623.79</v>
      </c>
      <c r="J65" s="8">
        <v>-286713.7521705004</v>
      </c>
      <c r="K65" s="8">
        <v>1929910.0378294997</v>
      </c>
    </row>
    <row r="66" spans="1:11" ht="12.75">
      <c r="A66" s="5" t="s">
        <v>295</v>
      </c>
      <c r="B66" s="6" t="s">
        <v>77</v>
      </c>
      <c r="C66" s="6" t="s">
        <v>92</v>
      </c>
      <c r="D66" s="11">
        <v>305.5</v>
      </c>
      <c r="E66" s="11">
        <v>136.9</v>
      </c>
      <c r="F66" s="8">
        <v>9544.54</v>
      </c>
      <c r="G66" s="8">
        <v>156797.65</v>
      </c>
      <c r="H66" s="11">
        <v>278.5</v>
      </c>
      <c r="I66" s="8">
        <v>3072653.63</v>
      </c>
      <c r="J66" s="8">
        <v>-397438.68822124676</v>
      </c>
      <c r="K66" s="8">
        <v>2675214.941778753</v>
      </c>
    </row>
    <row r="67" spans="1:11" ht="12.75">
      <c r="A67" s="5" t="s">
        <v>296</v>
      </c>
      <c r="B67" s="6" t="s">
        <v>93</v>
      </c>
      <c r="C67" s="6" t="s">
        <v>94</v>
      </c>
      <c r="D67" s="11">
        <v>3775.8</v>
      </c>
      <c r="E67" s="11">
        <v>1619.4</v>
      </c>
      <c r="F67" s="8">
        <v>6586.46</v>
      </c>
      <c r="G67" s="8">
        <v>1325776.3</v>
      </c>
      <c r="H67" s="11">
        <v>3589.5</v>
      </c>
      <c r="I67" s="8">
        <v>26639892.59</v>
      </c>
      <c r="J67" s="8">
        <v>-3445791.566595976</v>
      </c>
      <c r="K67" s="8">
        <v>23194101.023404025</v>
      </c>
    </row>
    <row r="68" spans="1:11" ht="12.75">
      <c r="A68" s="5" t="s">
        <v>297</v>
      </c>
      <c r="B68" s="6" t="s">
        <v>93</v>
      </c>
      <c r="C68" s="6" t="s">
        <v>95</v>
      </c>
      <c r="D68" s="11">
        <v>1630.8999999999999</v>
      </c>
      <c r="E68" s="11">
        <v>661.6</v>
      </c>
      <c r="F68" s="8">
        <v>6832.61</v>
      </c>
      <c r="G68" s="8">
        <v>555739.37</v>
      </c>
      <c r="H68" s="11">
        <v>1517</v>
      </c>
      <c r="I68" s="8">
        <v>11699043.48</v>
      </c>
      <c r="J68" s="8">
        <v>-1513236.7829349285</v>
      </c>
      <c r="K68" s="8">
        <v>10185806.697065072</v>
      </c>
    </row>
    <row r="69" spans="1:11" ht="12.75">
      <c r="A69" s="5" t="s">
        <v>298</v>
      </c>
      <c r="B69" s="6" t="s">
        <v>93</v>
      </c>
      <c r="C69" s="6" t="s">
        <v>96</v>
      </c>
      <c r="D69" s="11">
        <v>207.7</v>
      </c>
      <c r="E69" s="11">
        <v>76</v>
      </c>
      <c r="F69" s="8">
        <v>11168.33</v>
      </c>
      <c r="G69" s="8">
        <v>101855.15</v>
      </c>
      <c r="H69" s="11">
        <v>186</v>
      </c>
      <c r="I69" s="8">
        <v>2421516.7399999998</v>
      </c>
      <c r="J69" s="8">
        <v>-313216.05118615006</v>
      </c>
      <c r="K69" s="8">
        <v>2108300.68881385</v>
      </c>
    </row>
    <row r="70" spans="1:11" ht="12.75">
      <c r="A70" s="5" t="s">
        <v>299</v>
      </c>
      <c r="B70" s="6" t="s">
        <v>97</v>
      </c>
      <c r="C70" s="6" t="s">
        <v>98</v>
      </c>
      <c r="D70" s="11">
        <v>5334</v>
      </c>
      <c r="E70" s="11">
        <v>1831.1</v>
      </c>
      <c r="F70" s="8">
        <v>7361.5</v>
      </c>
      <c r="G70" s="8">
        <v>1617557.12</v>
      </c>
      <c r="H70" s="11">
        <v>5145.5</v>
      </c>
      <c r="I70" s="8">
        <v>40883798.099999994</v>
      </c>
      <c r="J70" s="8">
        <v>-5288198.750331094</v>
      </c>
      <c r="K70" s="8">
        <v>35595599.3496689</v>
      </c>
    </row>
    <row r="71" spans="1:11" ht="12.75">
      <c r="A71" s="5" t="s">
        <v>300</v>
      </c>
      <c r="B71" s="6" t="s">
        <v>97</v>
      </c>
      <c r="C71" s="6" t="s">
        <v>99</v>
      </c>
      <c r="D71" s="11">
        <v>4530.5</v>
      </c>
      <c r="E71" s="11">
        <v>1935.2</v>
      </c>
      <c r="F71" s="8">
        <v>6831.78</v>
      </c>
      <c r="G71" s="8">
        <v>1632884</v>
      </c>
      <c r="H71" s="11">
        <v>4372.5</v>
      </c>
      <c r="I71" s="8">
        <v>32584274.36</v>
      </c>
      <c r="J71" s="8">
        <v>-4214679.823276926</v>
      </c>
      <c r="K71" s="8">
        <v>28369594.536723074</v>
      </c>
    </row>
    <row r="72" spans="1:11" ht="12.75">
      <c r="A72" s="5" t="s">
        <v>301</v>
      </c>
      <c r="B72" s="6" t="s">
        <v>97</v>
      </c>
      <c r="C72" s="6" t="s">
        <v>100</v>
      </c>
      <c r="D72" s="11">
        <v>1153.2</v>
      </c>
      <c r="E72" s="11">
        <v>377.4</v>
      </c>
      <c r="F72" s="8">
        <v>7403.22</v>
      </c>
      <c r="G72" s="8">
        <v>335276.84</v>
      </c>
      <c r="H72" s="11">
        <v>1029</v>
      </c>
      <c r="I72" s="8">
        <v>8872665.49</v>
      </c>
      <c r="J72" s="8">
        <v>-1147653.1226760908</v>
      </c>
      <c r="K72" s="8">
        <v>7725012.367323909</v>
      </c>
    </row>
    <row r="73" spans="1:11" ht="12.75">
      <c r="A73" s="5" t="s">
        <v>302</v>
      </c>
      <c r="B73" s="6" t="s">
        <v>101</v>
      </c>
      <c r="C73" s="6" t="s">
        <v>101</v>
      </c>
      <c r="D73" s="11">
        <v>331</v>
      </c>
      <c r="E73" s="11">
        <v>82.4</v>
      </c>
      <c r="F73" s="8">
        <v>9755.62</v>
      </c>
      <c r="G73" s="8">
        <v>96463.62</v>
      </c>
      <c r="H73" s="11">
        <v>318</v>
      </c>
      <c r="I73" s="8">
        <v>3325575.33</v>
      </c>
      <c r="J73" s="8">
        <v>-430153.36445069464</v>
      </c>
      <c r="K73" s="8">
        <v>2895421.9655493055</v>
      </c>
    </row>
    <row r="74" spans="1:11" ht="12.75">
      <c r="A74" s="5" t="s">
        <v>303</v>
      </c>
      <c r="B74" s="6" t="s">
        <v>102</v>
      </c>
      <c r="C74" s="6" t="s">
        <v>103</v>
      </c>
      <c r="D74" s="11">
        <v>446.70000000000005</v>
      </c>
      <c r="E74" s="11">
        <v>142.5</v>
      </c>
      <c r="F74" s="8">
        <v>8457.86</v>
      </c>
      <c r="G74" s="8">
        <v>144629.47</v>
      </c>
      <c r="H74" s="11">
        <v>406.5</v>
      </c>
      <c r="I74" s="8">
        <v>3922757.2600000002</v>
      </c>
      <c r="J74" s="8">
        <v>-286062.24000000046</v>
      </c>
      <c r="K74" s="8">
        <v>3636695.0199999996</v>
      </c>
    </row>
    <row r="75" spans="1:11" ht="12.75">
      <c r="A75" s="5" t="s">
        <v>304</v>
      </c>
      <c r="B75" s="6" t="s">
        <v>102</v>
      </c>
      <c r="C75" s="6" t="s">
        <v>104</v>
      </c>
      <c r="D75" s="11">
        <v>1301.6000000000001</v>
      </c>
      <c r="E75" s="11">
        <v>279.6</v>
      </c>
      <c r="F75" s="8">
        <v>7234.04</v>
      </c>
      <c r="G75" s="8">
        <v>242716.4</v>
      </c>
      <c r="H75" s="11">
        <v>1165</v>
      </c>
      <c r="I75" s="8">
        <v>9658538.74</v>
      </c>
      <c r="J75" s="8">
        <v>-1249303.510646494</v>
      </c>
      <c r="K75" s="8">
        <v>8409235.229353506</v>
      </c>
    </row>
    <row r="76" spans="1:11" ht="12.75">
      <c r="A76" s="5" t="s">
        <v>305</v>
      </c>
      <c r="B76" s="6" t="s">
        <v>105</v>
      </c>
      <c r="C76" s="6" t="s">
        <v>105</v>
      </c>
      <c r="D76" s="11">
        <v>1724</v>
      </c>
      <c r="E76" s="11">
        <v>369.6</v>
      </c>
      <c r="F76" s="8">
        <v>7237.74</v>
      </c>
      <c r="G76" s="8">
        <v>321008.21</v>
      </c>
      <c r="H76" s="11">
        <v>1684.5</v>
      </c>
      <c r="I76" s="8">
        <v>12798870.75</v>
      </c>
      <c r="J76" s="8">
        <v>-1655496.1977908602</v>
      </c>
      <c r="K76" s="8">
        <v>11143374.552209139</v>
      </c>
    </row>
    <row r="77" spans="1:11" ht="12.75">
      <c r="A77" s="5" t="s">
        <v>306</v>
      </c>
      <c r="B77" s="6" t="s">
        <v>106</v>
      </c>
      <c r="C77" s="6" t="s">
        <v>106</v>
      </c>
      <c r="D77" s="11">
        <v>82.39999999999999</v>
      </c>
      <c r="E77" s="11">
        <v>11.9</v>
      </c>
      <c r="F77" s="8">
        <v>15010.04</v>
      </c>
      <c r="G77" s="8">
        <v>21434.33</v>
      </c>
      <c r="H77" s="11">
        <v>74</v>
      </c>
      <c r="I77" s="8">
        <v>1258261.3900000001</v>
      </c>
      <c r="J77" s="8">
        <v>-162752.40118133413</v>
      </c>
      <c r="K77" s="8">
        <v>1095508.988818666</v>
      </c>
    </row>
    <row r="78" spans="1:11" ht="12.75">
      <c r="A78" s="5" t="s">
        <v>307</v>
      </c>
      <c r="B78" s="6" t="s">
        <v>107</v>
      </c>
      <c r="C78" s="6" t="s">
        <v>107</v>
      </c>
      <c r="D78" s="11">
        <v>573.3000000000001</v>
      </c>
      <c r="E78" s="11">
        <v>342.2</v>
      </c>
      <c r="F78" s="8">
        <v>7311.47</v>
      </c>
      <c r="G78" s="8">
        <v>407820.19</v>
      </c>
      <c r="H78" s="11">
        <v>500.5</v>
      </c>
      <c r="I78" s="8">
        <v>4599486.64</v>
      </c>
      <c r="J78" s="8">
        <v>-594930.0366448235</v>
      </c>
      <c r="K78" s="8">
        <v>4004556.6033551763</v>
      </c>
    </row>
    <row r="79" spans="1:11" ht="12.75">
      <c r="A79" s="5" t="s">
        <v>308</v>
      </c>
      <c r="B79" s="6" t="s">
        <v>107</v>
      </c>
      <c r="C79" s="6" t="s">
        <v>108</v>
      </c>
      <c r="D79" s="11">
        <v>234.10000000000002</v>
      </c>
      <c r="E79" s="11">
        <v>83.1</v>
      </c>
      <c r="F79" s="8">
        <v>10103.65</v>
      </c>
      <c r="G79" s="8">
        <v>100753.56</v>
      </c>
      <c r="H79" s="11">
        <v>206</v>
      </c>
      <c r="I79" s="8">
        <v>2466017.25</v>
      </c>
      <c r="J79" s="8">
        <v>-318972.06095793046</v>
      </c>
      <c r="K79" s="8">
        <v>2147045.1890420695</v>
      </c>
    </row>
    <row r="80" spans="1:11" ht="12.75">
      <c r="A80" s="5" t="s">
        <v>309</v>
      </c>
      <c r="B80" s="6" t="s">
        <v>109</v>
      </c>
      <c r="C80" s="6" t="s">
        <v>110</v>
      </c>
      <c r="D80" s="11">
        <v>188.10000000000002</v>
      </c>
      <c r="E80" s="11">
        <v>66.6</v>
      </c>
      <c r="F80" s="8">
        <v>11939.33</v>
      </c>
      <c r="G80" s="8">
        <v>95419.16</v>
      </c>
      <c r="H80" s="11">
        <v>165</v>
      </c>
      <c r="I80" s="8">
        <v>2341207.92</v>
      </c>
      <c r="J80" s="8">
        <v>-302828.34208618355</v>
      </c>
      <c r="K80" s="8">
        <v>2038379.5779138163</v>
      </c>
    </row>
    <row r="81" spans="1:11" ht="12.75">
      <c r="A81" s="9" t="s">
        <v>310</v>
      </c>
      <c r="B81" s="6" t="s">
        <v>111</v>
      </c>
      <c r="C81" s="6" t="s">
        <v>111</v>
      </c>
      <c r="D81" s="11">
        <v>81021.8</v>
      </c>
      <c r="E81" s="11">
        <v>22364.4</v>
      </c>
      <c r="F81" s="8">
        <v>7015.09</v>
      </c>
      <c r="G81" s="8">
        <v>18826581.17</v>
      </c>
      <c r="H81" s="11">
        <v>79871</v>
      </c>
      <c r="I81" s="8">
        <v>587156201.79</v>
      </c>
      <c r="J81" s="8">
        <v>-75946923.64345254</v>
      </c>
      <c r="K81" s="8">
        <v>511209278.14654744</v>
      </c>
    </row>
    <row r="82" spans="1:11" ht="12.75">
      <c r="A82" s="5" t="s">
        <v>311</v>
      </c>
      <c r="B82" s="6" t="s">
        <v>74</v>
      </c>
      <c r="C82" s="6" t="s">
        <v>112</v>
      </c>
      <c r="D82" s="11">
        <v>175.8</v>
      </c>
      <c r="E82" s="11">
        <v>52.2</v>
      </c>
      <c r="F82" s="8">
        <v>11366.9</v>
      </c>
      <c r="G82" s="8">
        <v>71202.28</v>
      </c>
      <c r="H82" s="11">
        <v>168</v>
      </c>
      <c r="I82" s="8">
        <v>2069503.8699999999</v>
      </c>
      <c r="J82" s="8">
        <v>-267684.22425849334</v>
      </c>
      <c r="K82" s="8">
        <v>1801819.6457415065</v>
      </c>
    </row>
    <row r="83" spans="1:11" ht="12.75">
      <c r="A83" s="5" t="s">
        <v>312</v>
      </c>
      <c r="B83" s="6" t="s">
        <v>74</v>
      </c>
      <c r="C83" s="6" t="s">
        <v>113</v>
      </c>
      <c r="D83" s="11">
        <v>79.1</v>
      </c>
      <c r="E83" s="11">
        <v>28.1</v>
      </c>
      <c r="F83" s="8">
        <v>13306.49</v>
      </c>
      <c r="G83" s="8">
        <v>44869.49</v>
      </c>
      <c r="H83" s="11">
        <v>75.5</v>
      </c>
      <c r="I83" s="8">
        <v>1097413.06</v>
      </c>
      <c r="J83" s="8">
        <v>-141947.14391002295</v>
      </c>
      <c r="K83" s="8">
        <v>955465.9160899771</v>
      </c>
    </row>
    <row r="84" spans="1:11" ht="12.75">
      <c r="A84" s="5" t="s">
        <v>313</v>
      </c>
      <c r="B84" s="6" t="s">
        <v>55</v>
      </c>
      <c r="C84" s="6" t="s">
        <v>114</v>
      </c>
      <c r="D84" s="11">
        <v>149.89999999999998</v>
      </c>
      <c r="E84" s="11">
        <v>46.7</v>
      </c>
      <c r="F84" s="8">
        <v>12042.44</v>
      </c>
      <c r="G84" s="8">
        <v>67485.84</v>
      </c>
      <c r="H84" s="11">
        <v>132.5</v>
      </c>
      <c r="I84" s="8">
        <v>1872647.82</v>
      </c>
      <c r="J84" s="8">
        <v>-242221.474563398</v>
      </c>
      <c r="K84" s="8">
        <v>1630426.3454366021</v>
      </c>
    </row>
    <row r="85" spans="1:11" ht="12.75">
      <c r="A85" s="5" t="s">
        <v>314</v>
      </c>
      <c r="B85" s="6" t="s">
        <v>55</v>
      </c>
      <c r="C85" s="6" t="s">
        <v>115</v>
      </c>
      <c r="D85" s="11">
        <v>117</v>
      </c>
      <c r="E85" s="11">
        <v>43.9</v>
      </c>
      <c r="F85" s="8">
        <v>12409.83</v>
      </c>
      <c r="G85" s="8">
        <v>65374.98</v>
      </c>
      <c r="H85" s="11">
        <v>113</v>
      </c>
      <c r="I85" s="8">
        <v>1517324.92</v>
      </c>
      <c r="J85" s="8">
        <v>-196261.50501389516</v>
      </c>
      <c r="K85" s="8">
        <v>1321063.4149861047</v>
      </c>
    </row>
    <row r="86" spans="1:11" ht="12.75">
      <c r="A86" s="5" t="s">
        <v>315</v>
      </c>
      <c r="B86" s="6" t="s">
        <v>55</v>
      </c>
      <c r="C86" s="6" t="s">
        <v>116</v>
      </c>
      <c r="D86" s="11">
        <v>183</v>
      </c>
      <c r="E86" s="11">
        <v>48.8</v>
      </c>
      <c r="F86" s="8">
        <v>11310.46</v>
      </c>
      <c r="G86" s="8">
        <v>66234.07</v>
      </c>
      <c r="H86" s="11">
        <v>137</v>
      </c>
      <c r="I86" s="8">
        <v>2136048.88</v>
      </c>
      <c r="J86" s="8">
        <v>-276291.6251135223</v>
      </c>
      <c r="K86" s="8">
        <v>1859757.2548864777</v>
      </c>
    </row>
    <row r="87" spans="1:11" ht="12.75">
      <c r="A87" s="5" t="s">
        <v>316</v>
      </c>
      <c r="B87" s="6" t="s">
        <v>55</v>
      </c>
      <c r="C87" s="6" t="s">
        <v>117</v>
      </c>
      <c r="D87" s="11">
        <v>121.3</v>
      </c>
      <c r="E87" s="11">
        <v>69.8</v>
      </c>
      <c r="F87" s="8">
        <v>12682.36</v>
      </c>
      <c r="G87" s="8">
        <v>106227.42</v>
      </c>
      <c r="H87" s="11">
        <v>119</v>
      </c>
      <c r="I87" s="8">
        <v>1644597.25</v>
      </c>
      <c r="J87" s="8">
        <v>-212723.805674208</v>
      </c>
      <c r="K87" s="8">
        <v>1431873.444325792</v>
      </c>
    </row>
    <row r="88" spans="1:11" ht="12.75">
      <c r="A88" s="5" t="s">
        <v>317</v>
      </c>
      <c r="B88" s="6" t="s">
        <v>55</v>
      </c>
      <c r="C88" s="6" t="s">
        <v>118</v>
      </c>
      <c r="D88" s="11">
        <v>735.8</v>
      </c>
      <c r="E88" s="11">
        <v>328.5</v>
      </c>
      <c r="F88" s="8">
        <v>7062.66</v>
      </c>
      <c r="G88" s="8">
        <v>291634.57</v>
      </c>
      <c r="H88" s="11">
        <v>707</v>
      </c>
      <c r="I88" s="8">
        <v>5488336.630000001</v>
      </c>
      <c r="J88" s="8">
        <v>-709900.1623374707</v>
      </c>
      <c r="K88" s="8">
        <v>4778436.46766253</v>
      </c>
    </row>
    <row r="89" spans="1:11" ht="12.75">
      <c r="A89" s="5" t="s">
        <v>318</v>
      </c>
      <c r="B89" s="6" t="s">
        <v>119</v>
      </c>
      <c r="C89" s="6" t="s">
        <v>119</v>
      </c>
      <c r="D89" s="11">
        <v>1088.5</v>
      </c>
      <c r="E89" s="11">
        <v>637.3</v>
      </c>
      <c r="F89" s="8">
        <v>7274.78</v>
      </c>
      <c r="G89" s="8">
        <v>688075.87</v>
      </c>
      <c r="H89" s="11">
        <v>1042.5</v>
      </c>
      <c r="I89" s="8">
        <v>8606671.81</v>
      </c>
      <c r="J89" s="8">
        <v>-1113247.6243725473</v>
      </c>
      <c r="K89" s="8">
        <v>7493424.185627453</v>
      </c>
    </row>
    <row r="90" spans="1:11" ht="12.75">
      <c r="A90" s="5" t="s">
        <v>319</v>
      </c>
      <c r="B90" s="6" t="s">
        <v>120</v>
      </c>
      <c r="C90" s="6" t="s">
        <v>121</v>
      </c>
      <c r="D90" s="11">
        <v>4792.7</v>
      </c>
      <c r="E90" s="11">
        <v>1170.5</v>
      </c>
      <c r="F90" s="8">
        <v>7087.45</v>
      </c>
      <c r="G90" s="8">
        <v>995502.99</v>
      </c>
      <c r="H90" s="11">
        <v>4599.5</v>
      </c>
      <c r="I90" s="8">
        <v>34963516.64</v>
      </c>
      <c r="J90" s="8">
        <v>-4522427.797695939</v>
      </c>
      <c r="K90" s="8">
        <v>30441088.842304062</v>
      </c>
    </row>
    <row r="91" spans="1:11" ht="12.75">
      <c r="A91" s="5" t="s">
        <v>320</v>
      </c>
      <c r="B91" s="6" t="s">
        <v>120</v>
      </c>
      <c r="C91" s="6" t="s">
        <v>122</v>
      </c>
      <c r="D91" s="11">
        <v>1323.2</v>
      </c>
      <c r="E91" s="11">
        <v>333.4</v>
      </c>
      <c r="F91" s="8">
        <v>7465.7</v>
      </c>
      <c r="G91" s="8">
        <v>298687.59</v>
      </c>
      <c r="H91" s="11">
        <v>1285</v>
      </c>
      <c r="I91" s="8">
        <v>10177297.27</v>
      </c>
      <c r="J91" s="8">
        <v>-1316403.3970944118</v>
      </c>
      <c r="K91" s="8">
        <v>8860893.872905588</v>
      </c>
    </row>
    <row r="92" spans="1:11" ht="12.75">
      <c r="A92" s="5" t="s">
        <v>321</v>
      </c>
      <c r="B92" s="6" t="s">
        <v>120</v>
      </c>
      <c r="C92" s="6" t="s">
        <v>123</v>
      </c>
      <c r="D92" s="11">
        <v>770.2</v>
      </c>
      <c r="E92" s="11">
        <v>337</v>
      </c>
      <c r="F92" s="8">
        <v>7838.34</v>
      </c>
      <c r="G92" s="8">
        <v>331937.82</v>
      </c>
      <c r="H92" s="11">
        <v>726</v>
      </c>
      <c r="I92" s="8">
        <v>6369024.93</v>
      </c>
      <c r="J92" s="8">
        <v>-823814.59749097</v>
      </c>
      <c r="K92" s="8">
        <v>5545210.33250903</v>
      </c>
    </row>
    <row r="93" spans="1:11" ht="12.75">
      <c r="A93" s="5" t="s">
        <v>322</v>
      </c>
      <c r="B93" s="6" t="s">
        <v>124</v>
      </c>
      <c r="C93" s="6" t="s">
        <v>125</v>
      </c>
      <c r="D93" s="11">
        <v>26810</v>
      </c>
      <c r="E93" s="11">
        <v>7109.7</v>
      </c>
      <c r="F93" s="8">
        <v>6759.96</v>
      </c>
      <c r="G93" s="8">
        <v>5767356.24</v>
      </c>
      <c r="H93" s="11">
        <v>26475.5</v>
      </c>
      <c r="I93" s="8">
        <v>188964662.25</v>
      </c>
      <c r="J93" s="8">
        <v>-24442021.955078274</v>
      </c>
      <c r="K93" s="8">
        <v>164522640.29492173</v>
      </c>
    </row>
    <row r="94" spans="1:11" ht="12.75">
      <c r="A94" s="5" t="s">
        <v>323</v>
      </c>
      <c r="B94" s="6" t="s">
        <v>124</v>
      </c>
      <c r="C94" s="6" t="s">
        <v>126</v>
      </c>
      <c r="D94" s="11">
        <v>14672.9</v>
      </c>
      <c r="E94" s="11">
        <v>4529.1</v>
      </c>
      <c r="F94" s="8">
        <v>6748.39</v>
      </c>
      <c r="G94" s="8">
        <v>3667695.18</v>
      </c>
      <c r="H94" s="11">
        <v>14551.5</v>
      </c>
      <c r="I94" s="8">
        <v>103514894.44</v>
      </c>
      <c r="J94" s="8">
        <v>-13389346.412467074</v>
      </c>
      <c r="K94" s="8">
        <v>90125548.02753292</v>
      </c>
    </row>
    <row r="95" spans="1:11" ht="12.75">
      <c r="A95" s="5" t="s">
        <v>324</v>
      </c>
      <c r="B95" s="6" t="s">
        <v>124</v>
      </c>
      <c r="C95" s="6" t="s">
        <v>127</v>
      </c>
      <c r="D95" s="11">
        <v>1126.2</v>
      </c>
      <c r="E95" s="11">
        <v>333.5</v>
      </c>
      <c r="F95" s="8">
        <v>7481.14</v>
      </c>
      <c r="G95" s="8">
        <v>299395.21</v>
      </c>
      <c r="H95" s="11">
        <v>1098.5</v>
      </c>
      <c r="I95" s="8">
        <v>8724654.68</v>
      </c>
      <c r="J95" s="8">
        <v>-897046.4399999997</v>
      </c>
      <c r="K95" s="8">
        <v>7827608.24</v>
      </c>
    </row>
    <row r="96" spans="1:11" ht="12.75">
      <c r="A96" s="5" t="s">
        <v>325</v>
      </c>
      <c r="B96" s="6" t="s">
        <v>47</v>
      </c>
      <c r="C96" s="6" t="s">
        <v>128</v>
      </c>
      <c r="D96" s="11">
        <v>1435.8</v>
      </c>
      <c r="E96" s="11">
        <v>648.8</v>
      </c>
      <c r="F96" s="8">
        <v>7043.36</v>
      </c>
      <c r="G96" s="8">
        <v>592529.78</v>
      </c>
      <c r="H96" s="11">
        <v>1305</v>
      </c>
      <c r="I96" s="8">
        <v>10705387.35</v>
      </c>
      <c r="J96" s="8">
        <v>-1384710.2920234876</v>
      </c>
      <c r="K96" s="8">
        <v>9320677.057976512</v>
      </c>
    </row>
    <row r="97" spans="1:11" ht="12.75">
      <c r="A97" s="5" t="s">
        <v>326</v>
      </c>
      <c r="B97" s="6" t="s">
        <v>47</v>
      </c>
      <c r="C97" s="6" t="s">
        <v>129</v>
      </c>
      <c r="D97" s="11">
        <v>198.3</v>
      </c>
      <c r="E97" s="11">
        <v>60.7</v>
      </c>
      <c r="F97" s="8">
        <v>11286.38</v>
      </c>
      <c r="G97" s="8">
        <v>82210.02</v>
      </c>
      <c r="H97" s="11">
        <v>168</v>
      </c>
      <c r="I97" s="8">
        <v>2320300.03</v>
      </c>
      <c r="J97" s="8">
        <v>-300123.9681554733</v>
      </c>
      <c r="K97" s="8">
        <v>2020176.0618445266</v>
      </c>
    </row>
    <row r="98" spans="1:11" ht="12.75">
      <c r="A98" s="9" t="s">
        <v>327</v>
      </c>
      <c r="B98" s="6" t="s">
        <v>47</v>
      </c>
      <c r="C98" s="6" t="s">
        <v>130</v>
      </c>
      <c r="D98" s="11">
        <v>337.6</v>
      </c>
      <c r="E98" s="11">
        <v>101.1</v>
      </c>
      <c r="F98" s="8">
        <v>8924.39</v>
      </c>
      <c r="G98" s="8">
        <v>108270.67</v>
      </c>
      <c r="H98" s="11">
        <v>331</v>
      </c>
      <c r="I98" s="8">
        <v>3121144</v>
      </c>
      <c r="J98" s="8">
        <v>-403710.7746210936</v>
      </c>
      <c r="K98" s="8">
        <v>2717433.2253789064</v>
      </c>
    </row>
    <row r="99" spans="1:11" ht="12.75">
      <c r="A99" s="5" t="s">
        <v>328</v>
      </c>
      <c r="B99" s="6" t="s">
        <v>47</v>
      </c>
      <c r="C99" s="6" t="s">
        <v>131</v>
      </c>
      <c r="D99" s="11">
        <v>110.7</v>
      </c>
      <c r="E99" s="11">
        <v>24.7</v>
      </c>
      <c r="F99" s="8">
        <v>12909.77</v>
      </c>
      <c r="G99" s="8">
        <v>38264.56</v>
      </c>
      <c r="H99" s="11">
        <v>74</v>
      </c>
      <c r="I99" s="8">
        <v>1467376.23</v>
      </c>
      <c r="J99" s="8">
        <v>-189800.78922147775</v>
      </c>
      <c r="K99" s="8">
        <v>1277575.4407785223</v>
      </c>
    </row>
    <row r="100" spans="1:11" ht="12.75">
      <c r="A100" s="5" t="s">
        <v>329</v>
      </c>
      <c r="B100" s="6" t="s">
        <v>47</v>
      </c>
      <c r="C100" s="6" t="s">
        <v>132</v>
      </c>
      <c r="D100" s="11">
        <v>433.6</v>
      </c>
      <c r="E100" s="11">
        <v>65.2</v>
      </c>
      <c r="F100" s="8">
        <v>7296</v>
      </c>
      <c r="G100" s="8">
        <v>57083.92</v>
      </c>
      <c r="H100" s="11">
        <v>427</v>
      </c>
      <c r="I100" s="8">
        <v>3020229.6</v>
      </c>
      <c r="J100" s="8">
        <v>-390657.79449764435</v>
      </c>
      <c r="K100" s="8">
        <v>2629571.8055023556</v>
      </c>
    </row>
    <row r="101" spans="1:11" ht="12.75">
      <c r="A101" s="5" t="s">
        <v>330</v>
      </c>
      <c r="B101" s="6" t="s">
        <v>47</v>
      </c>
      <c r="C101" s="6" t="s">
        <v>133</v>
      </c>
      <c r="D101" s="11">
        <v>55.5</v>
      </c>
      <c r="E101" s="11">
        <v>18.5</v>
      </c>
      <c r="F101" s="8">
        <v>13490.15</v>
      </c>
      <c r="G101" s="8">
        <v>29948.14</v>
      </c>
      <c r="H101" s="11">
        <v>51.5</v>
      </c>
      <c r="I101" s="8">
        <v>778651.68</v>
      </c>
      <c r="J101" s="8">
        <v>-100716.29918158724</v>
      </c>
      <c r="K101" s="8">
        <v>677935.3808184129</v>
      </c>
    </row>
    <row r="102" spans="1:11" ht="12.75">
      <c r="A102" s="5" t="s">
        <v>331</v>
      </c>
      <c r="B102" s="6" t="s">
        <v>134</v>
      </c>
      <c r="C102" s="6" t="s">
        <v>135</v>
      </c>
      <c r="D102" s="11">
        <v>167.1</v>
      </c>
      <c r="E102" s="11">
        <v>76.4</v>
      </c>
      <c r="F102" s="8">
        <v>12004.23</v>
      </c>
      <c r="G102" s="8">
        <v>110054.77</v>
      </c>
      <c r="H102" s="11">
        <v>160.5</v>
      </c>
      <c r="I102" s="8">
        <v>2115961.33</v>
      </c>
      <c r="J102" s="8">
        <v>-273693.35974327987</v>
      </c>
      <c r="K102" s="8">
        <v>1842267.9702567202</v>
      </c>
    </row>
    <row r="103" spans="1:11" ht="12.75">
      <c r="A103" s="5" t="s">
        <v>332</v>
      </c>
      <c r="B103" s="6" t="s">
        <v>134</v>
      </c>
      <c r="C103" s="6" t="s">
        <v>136</v>
      </c>
      <c r="D103" s="11">
        <v>451.5</v>
      </c>
      <c r="E103" s="11">
        <v>168.5</v>
      </c>
      <c r="F103" s="8">
        <v>7869.61</v>
      </c>
      <c r="G103" s="8">
        <v>159123.58</v>
      </c>
      <c r="H103" s="11">
        <v>426.5</v>
      </c>
      <c r="I103" s="8">
        <v>3712253.91</v>
      </c>
      <c r="J103" s="8">
        <v>-480169.098765159</v>
      </c>
      <c r="K103" s="8">
        <v>3232084.811234841</v>
      </c>
    </row>
    <row r="104" spans="1:11" ht="12.75">
      <c r="A104" s="5" t="s">
        <v>333</v>
      </c>
      <c r="B104" s="6" t="s">
        <v>134</v>
      </c>
      <c r="C104" s="6" t="s">
        <v>137</v>
      </c>
      <c r="D104" s="11">
        <v>199.9</v>
      </c>
      <c r="E104" s="11">
        <v>66.3</v>
      </c>
      <c r="F104" s="8">
        <v>10999.18</v>
      </c>
      <c r="G104" s="8">
        <v>87509.48</v>
      </c>
      <c r="H104" s="11">
        <v>189.5</v>
      </c>
      <c r="I104" s="8">
        <v>1659822.77</v>
      </c>
      <c r="J104" s="8">
        <v>-214693.18179822183</v>
      </c>
      <c r="K104" s="8">
        <v>1445129.5882017782</v>
      </c>
    </row>
    <row r="105" spans="1:11" ht="12.75">
      <c r="A105" s="5" t="s">
        <v>334</v>
      </c>
      <c r="B105" s="6" t="s">
        <v>138</v>
      </c>
      <c r="C105" s="6" t="s">
        <v>139</v>
      </c>
      <c r="D105" s="11">
        <v>2300.6</v>
      </c>
      <c r="E105" s="11">
        <v>868.4</v>
      </c>
      <c r="F105" s="8">
        <v>6748.95</v>
      </c>
      <c r="G105" s="8">
        <v>710803.74</v>
      </c>
      <c r="H105" s="11">
        <v>2104.5</v>
      </c>
      <c r="I105" s="8">
        <v>16237447</v>
      </c>
      <c r="J105" s="8">
        <v>-2100265.89809344</v>
      </c>
      <c r="K105" s="8">
        <v>14137181.10190656</v>
      </c>
    </row>
    <row r="106" spans="1:11" ht="12.75">
      <c r="A106" s="5" t="s">
        <v>335</v>
      </c>
      <c r="B106" s="6" t="s">
        <v>138</v>
      </c>
      <c r="C106" s="6" t="s">
        <v>140</v>
      </c>
      <c r="D106" s="11">
        <v>180</v>
      </c>
      <c r="E106" s="11">
        <v>49.3</v>
      </c>
      <c r="F106" s="8">
        <v>11776.83</v>
      </c>
      <c r="G106" s="8">
        <v>69671.75</v>
      </c>
      <c r="H106" s="11">
        <v>167.5</v>
      </c>
      <c r="I106" s="8">
        <v>2189501.8200000003</v>
      </c>
      <c r="J106" s="8">
        <v>-283205.605312185</v>
      </c>
      <c r="K106" s="8">
        <v>1906296.2146878154</v>
      </c>
    </row>
    <row r="107" spans="1:11" ht="12.75">
      <c r="A107" s="5" t="s">
        <v>336</v>
      </c>
      <c r="B107" s="6" t="s">
        <v>138</v>
      </c>
      <c r="C107" s="6" t="s">
        <v>141</v>
      </c>
      <c r="D107" s="11">
        <v>308</v>
      </c>
      <c r="E107" s="11">
        <v>61.1</v>
      </c>
      <c r="F107" s="8">
        <v>9435.72</v>
      </c>
      <c r="G107" s="8">
        <v>69182.73</v>
      </c>
      <c r="H107" s="11">
        <v>299.5</v>
      </c>
      <c r="I107" s="8">
        <v>2975385.95</v>
      </c>
      <c r="J107" s="8">
        <v>-384857.40057851176</v>
      </c>
      <c r="K107" s="8">
        <v>2590528.5494214883</v>
      </c>
    </row>
    <row r="108" spans="1:11" ht="12.75">
      <c r="A108" s="5" t="s">
        <v>337</v>
      </c>
      <c r="B108" s="6" t="s">
        <v>138</v>
      </c>
      <c r="C108" s="6" t="s">
        <v>142</v>
      </c>
      <c r="D108" s="11">
        <v>172</v>
      </c>
      <c r="E108" s="11">
        <v>54.4</v>
      </c>
      <c r="F108" s="8">
        <v>12058.97</v>
      </c>
      <c r="G108" s="8">
        <v>78720.97</v>
      </c>
      <c r="H108" s="11">
        <v>166.5</v>
      </c>
      <c r="I108" s="8">
        <v>2152864.2</v>
      </c>
      <c r="J108" s="8">
        <v>-278466.63718047645</v>
      </c>
      <c r="K108" s="8">
        <v>1874397.5628195237</v>
      </c>
    </row>
    <row r="109" spans="1:11" ht="12.75">
      <c r="A109" s="5" t="s">
        <v>338</v>
      </c>
      <c r="B109" s="6" t="s">
        <v>143</v>
      </c>
      <c r="C109" s="6" t="s">
        <v>144</v>
      </c>
      <c r="D109" s="11">
        <v>124.9</v>
      </c>
      <c r="E109" s="11">
        <v>42.5</v>
      </c>
      <c r="F109" s="8">
        <v>13100.09</v>
      </c>
      <c r="G109" s="8">
        <v>66810.47</v>
      </c>
      <c r="H109" s="11">
        <v>93.5</v>
      </c>
      <c r="I109" s="8">
        <v>1703012.03</v>
      </c>
      <c r="J109" s="8">
        <v>-278.06000000007043</v>
      </c>
      <c r="K109" s="8">
        <v>1702733.97</v>
      </c>
    </row>
    <row r="110" spans="1:11" ht="12.75">
      <c r="A110" s="5" t="s">
        <v>339</v>
      </c>
      <c r="B110" s="6" t="s">
        <v>143</v>
      </c>
      <c r="C110" s="6" t="s">
        <v>145</v>
      </c>
      <c r="D110" s="11">
        <v>462.8</v>
      </c>
      <c r="E110" s="11">
        <v>135.8</v>
      </c>
      <c r="F110" s="8">
        <v>7802.99</v>
      </c>
      <c r="G110" s="8">
        <v>127157.46</v>
      </c>
      <c r="H110" s="11">
        <v>444.5</v>
      </c>
      <c r="I110" s="8">
        <v>3738379.24</v>
      </c>
      <c r="J110" s="8">
        <v>-483548.33317777555</v>
      </c>
      <c r="K110" s="8">
        <v>3254830.9068222246</v>
      </c>
    </row>
    <row r="111" spans="1:11" ht="12.75">
      <c r="A111" s="5" t="s">
        <v>340</v>
      </c>
      <c r="B111" s="6" t="s">
        <v>143</v>
      </c>
      <c r="C111" s="6" t="s">
        <v>146</v>
      </c>
      <c r="D111" s="11">
        <v>21566.5</v>
      </c>
      <c r="E111" s="11">
        <v>8218</v>
      </c>
      <c r="F111" s="8">
        <v>6551.91</v>
      </c>
      <c r="G111" s="8">
        <v>6476251.32</v>
      </c>
      <c r="H111" s="11">
        <v>21083.5</v>
      </c>
      <c r="I111" s="8">
        <v>152158847.65</v>
      </c>
      <c r="J111" s="8">
        <v>-19681298.347732265</v>
      </c>
      <c r="K111" s="8">
        <v>132477549.30226775</v>
      </c>
    </row>
    <row r="112" spans="1:11" ht="12.75">
      <c r="A112" s="5" t="s">
        <v>341</v>
      </c>
      <c r="B112" s="6" t="s">
        <v>147</v>
      </c>
      <c r="C112" s="6" t="s">
        <v>148</v>
      </c>
      <c r="D112" s="11">
        <v>97.7</v>
      </c>
      <c r="E112" s="11">
        <v>24.3</v>
      </c>
      <c r="F112" s="8">
        <v>14001.9</v>
      </c>
      <c r="G112" s="8">
        <v>40829.54</v>
      </c>
      <c r="H112" s="11">
        <v>79</v>
      </c>
      <c r="I112" s="8">
        <v>1408815.29</v>
      </c>
      <c r="J112" s="8">
        <v>-182226.10428225694</v>
      </c>
      <c r="K112" s="8">
        <v>1226589.1857177431</v>
      </c>
    </row>
    <row r="113" spans="1:11" ht="12.75">
      <c r="A113" s="5" t="s">
        <v>342</v>
      </c>
      <c r="B113" s="6" t="s">
        <v>149</v>
      </c>
      <c r="C113" s="6" t="s">
        <v>149</v>
      </c>
      <c r="D113" s="11">
        <v>2224.8</v>
      </c>
      <c r="E113" s="11">
        <v>753.1</v>
      </c>
      <c r="F113" s="8">
        <v>6639.33</v>
      </c>
      <c r="G113" s="8">
        <v>600009.75</v>
      </c>
      <c r="H113" s="11">
        <v>2051.5</v>
      </c>
      <c r="I113" s="8">
        <v>15696920.66</v>
      </c>
      <c r="J113" s="8">
        <v>-2030350.4095980343</v>
      </c>
      <c r="K113" s="8">
        <v>13666570.250401966</v>
      </c>
    </row>
    <row r="114" spans="1:11" ht="12.75">
      <c r="A114" s="5" t="s">
        <v>343</v>
      </c>
      <c r="B114" s="6" t="s">
        <v>150</v>
      </c>
      <c r="C114" s="6" t="s">
        <v>150</v>
      </c>
      <c r="D114" s="11">
        <v>2824</v>
      </c>
      <c r="E114" s="11">
        <v>1411.8</v>
      </c>
      <c r="F114" s="8">
        <v>6629.35</v>
      </c>
      <c r="G114" s="8">
        <v>1264862.83</v>
      </c>
      <c r="H114" s="11">
        <v>2638.5</v>
      </c>
      <c r="I114" s="8">
        <v>19986644.42</v>
      </c>
      <c r="J114" s="8">
        <v>-2585213.5309599806</v>
      </c>
      <c r="K114" s="8">
        <v>17401430.889040023</v>
      </c>
    </row>
    <row r="115" spans="1:11" ht="12.75">
      <c r="A115" s="5" t="s">
        <v>344</v>
      </c>
      <c r="B115" s="6" t="s">
        <v>150</v>
      </c>
      <c r="C115" s="6" t="s">
        <v>69</v>
      </c>
      <c r="D115" s="11">
        <v>665.1</v>
      </c>
      <c r="E115" s="11">
        <v>240.6</v>
      </c>
      <c r="F115" s="8">
        <v>7607.75</v>
      </c>
      <c r="G115" s="8">
        <v>219678.59</v>
      </c>
      <c r="H115" s="11">
        <v>641.5</v>
      </c>
      <c r="I115" s="8">
        <v>5279591.7299999995</v>
      </c>
      <c r="J115" s="8">
        <v>-682899.6249456671</v>
      </c>
      <c r="K115" s="8">
        <v>4596692.105054332</v>
      </c>
    </row>
    <row r="116" spans="1:11" ht="12.75">
      <c r="A116" s="5" t="s">
        <v>345</v>
      </c>
      <c r="B116" s="6" t="s">
        <v>150</v>
      </c>
      <c r="C116" s="6" t="s">
        <v>151</v>
      </c>
      <c r="D116" s="11">
        <v>367.29999999999995</v>
      </c>
      <c r="E116" s="11">
        <v>177.2</v>
      </c>
      <c r="F116" s="8">
        <v>8771.73</v>
      </c>
      <c r="G116" s="8">
        <v>186522.01</v>
      </c>
      <c r="H116" s="11">
        <v>359</v>
      </c>
      <c r="I116" s="8">
        <v>3408377.43</v>
      </c>
      <c r="J116" s="8">
        <v>-440863.5719679554</v>
      </c>
      <c r="K116" s="8">
        <v>2967513.858032045</v>
      </c>
    </row>
    <row r="117" spans="1:11" ht="12.75">
      <c r="A117" s="9" t="s">
        <v>346</v>
      </c>
      <c r="B117" s="6" t="s">
        <v>152</v>
      </c>
      <c r="C117" s="6" t="s">
        <v>152</v>
      </c>
      <c r="D117" s="11">
        <v>6029</v>
      </c>
      <c r="E117" s="11">
        <v>3128.2</v>
      </c>
      <c r="F117" s="8">
        <v>6932.7</v>
      </c>
      <c r="G117" s="8">
        <v>2948876.49</v>
      </c>
      <c r="H117" s="11">
        <v>5790</v>
      </c>
      <c r="I117" s="8">
        <v>44746120.830000006</v>
      </c>
      <c r="J117" s="8">
        <v>-5787778.808529293</v>
      </c>
      <c r="K117" s="8">
        <v>38958342.02147071</v>
      </c>
    </row>
    <row r="118" spans="1:11" ht="12.75">
      <c r="A118" s="5" t="s">
        <v>347</v>
      </c>
      <c r="B118" s="6" t="s">
        <v>152</v>
      </c>
      <c r="C118" s="6" t="s">
        <v>153</v>
      </c>
      <c r="D118" s="11">
        <v>311.5</v>
      </c>
      <c r="E118" s="11">
        <v>135.7</v>
      </c>
      <c r="F118" s="8">
        <v>10082.11</v>
      </c>
      <c r="G118" s="8">
        <v>164177.08</v>
      </c>
      <c r="H118" s="11">
        <v>294.5</v>
      </c>
      <c r="I118" s="8">
        <v>3304754.44</v>
      </c>
      <c r="J118" s="8">
        <v>-427460.24371349043</v>
      </c>
      <c r="K118" s="8">
        <v>2877294.1962865097</v>
      </c>
    </row>
    <row r="119" spans="1:11" ht="12.75">
      <c r="A119" s="5" t="s">
        <v>348</v>
      </c>
      <c r="B119" s="6" t="s">
        <v>154</v>
      </c>
      <c r="C119" s="6" t="s">
        <v>155</v>
      </c>
      <c r="D119" s="11">
        <v>1428.3</v>
      </c>
      <c r="E119" s="11">
        <v>639.9</v>
      </c>
      <c r="F119" s="8">
        <v>7167.63</v>
      </c>
      <c r="G119" s="8">
        <v>577574.58</v>
      </c>
      <c r="H119" s="11">
        <v>1371</v>
      </c>
      <c r="I119" s="8">
        <v>10815101.81</v>
      </c>
      <c r="J119" s="8">
        <v>-1398901.5339635375</v>
      </c>
      <c r="K119" s="8">
        <v>9416200.276036464</v>
      </c>
    </row>
    <row r="120" spans="1:11" ht="12.75">
      <c r="A120" s="5" t="s">
        <v>349</v>
      </c>
      <c r="B120" s="6" t="s">
        <v>154</v>
      </c>
      <c r="C120" s="6" t="s">
        <v>156</v>
      </c>
      <c r="D120" s="11">
        <v>2990.4</v>
      </c>
      <c r="E120" s="11">
        <v>1816</v>
      </c>
      <c r="F120" s="8">
        <v>6854.98</v>
      </c>
      <c r="G120" s="8">
        <v>1874586.15</v>
      </c>
      <c r="H120" s="11">
        <v>2917</v>
      </c>
      <c r="I120" s="8">
        <v>22373724.52</v>
      </c>
      <c r="J120" s="8">
        <v>-2893975.304288477</v>
      </c>
      <c r="K120" s="8">
        <v>19479749.215711523</v>
      </c>
    </row>
    <row r="121" spans="1:11" ht="12.75">
      <c r="A121" s="5" t="s">
        <v>350</v>
      </c>
      <c r="B121" s="6" t="s">
        <v>154</v>
      </c>
      <c r="C121" s="6" t="s">
        <v>157</v>
      </c>
      <c r="D121" s="11">
        <v>200.1</v>
      </c>
      <c r="E121" s="11">
        <v>49.4</v>
      </c>
      <c r="F121" s="8">
        <v>11762.16</v>
      </c>
      <c r="G121" s="8">
        <v>69726.11</v>
      </c>
      <c r="H121" s="11">
        <v>187.5</v>
      </c>
      <c r="I121" s="8">
        <v>2423335.29</v>
      </c>
      <c r="J121" s="8">
        <v>-313451.2752671881</v>
      </c>
      <c r="K121" s="8">
        <v>2109884.014732812</v>
      </c>
    </row>
    <row r="122" spans="1:11" ht="12.75">
      <c r="A122" s="5" t="s">
        <v>351</v>
      </c>
      <c r="B122" s="6" t="s">
        <v>154</v>
      </c>
      <c r="C122" s="6" t="s">
        <v>158</v>
      </c>
      <c r="D122" s="11">
        <v>497.29999999999995</v>
      </c>
      <c r="E122" s="11">
        <v>192.5</v>
      </c>
      <c r="F122" s="8">
        <v>7902.46</v>
      </c>
      <c r="G122" s="8">
        <v>185321.66</v>
      </c>
      <c r="H122" s="11">
        <v>457</v>
      </c>
      <c r="I122" s="8">
        <v>4115217.49</v>
      </c>
      <c r="J122" s="8">
        <v>-532291.2498180707</v>
      </c>
      <c r="K122" s="8">
        <v>3582926.2401819294</v>
      </c>
    </row>
    <row r="123" spans="1:11" ht="12.75">
      <c r="A123" s="5" t="s">
        <v>352</v>
      </c>
      <c r="B123" s="6" t="s">
        <v>159</v>
      </c>
      <c r="C123" s="6" t="s">
        <v>160</v>
      </c>
      <c r="D123" s="11">
        <v>1330.5</v>
      </c>
      <c r="E123" s="11">
        <v>811.9</v>
      </c>
      <c r="F123" s="8">
        <v>6969.91</v>
      </c>
      <c r="G123" s="8">
        <v>885553.28</v>
      </c>
      <c r="H123" s="11">
        <v>1244.5</v>
      </c>
      <c r="I123" s="8">
        <v>10159023.02</v>
      </c>
      <c r="J123" s="8">
        <v>-1314039.6767331853</v>
      </c>
      <c r="K123" s="8">
        <v>8844983.343266815</v>
      </c>
    </row>
    <row r="124" spans="1:11" ht="12.75">
      <c r="A124" s="5" t="s">
        <v>353</v>
      </c>
      <c r="B124" s="6" t="s">
        <v>159</v>
      </c>
      <c r="C124" s="6" t="s">
        <v>161</v>
      </c>
      <c r="D124" s="11">
        <v>825.9</v>
      </c>
      <c r="E124" s="11">
        <v>571.1</v>
      </c>
      <c r="F124" s="8">
        <v>7259.76</v>
      </c>
      <c r="G124" s="8">
        <v>708904.99</v>
      </c>
      <c r="H124" s="11">
        <v>792.5</v>
      </c>
      <c r="I124" s="8">
        <v>6704743.47</v>
      </c>
      <c r="J124" s="8">
        <v>-867238.8008721862</v>
      </c>
      <c r="K124" s="8">
        <v>5837504.669127814</v>
      </c>
    </row>
    <row r="125" spans="1:11" ht="12.75">
      <c r="A125" s="5" t="s">
        <v>354</v>
      </c>
      <c r="B125" s="6" t="s">
        <v>159</v>
      </c>
      <c r="C125" s="6" t="s">
        <v>162</v>
      </c>
      <c r="D125" s="11">
        <v>174.9</v>
      </c>
      <c r="E125" s="11">
        <v>100.5</v>
      </c>
      <c r="F125" s="8">
        <v>11973.87</v>
      </c>
      <c r="G125" s="8">
        <v>144404.89</v>
      </c>
      <c r="H125" s="11">
        <v>153.5</v>
      </c>
      <c r="I125" s="8">
        <v>2238635.03</v>
      </c>
      <c r="J125" s="8">
        <v>-289560.84117080626</v>
      </c>
      <c r="K125" s="8">
        <v>1949074.1888291936</v>
      </c>
    </row>
    <row r="126" spans="1:11" ht="12.75">
      <c r="A126" s="5" t="s">
        <v>355</v>
      </c>
      <c r="B126" s="6" t="s">
        <v>159</v>
      </c>
      <c r="C126" s="6" t="s">
        <v>163</v>
      </c>
      <c r="D126" s="11">
        <v>411.1</v>
      </c>
      <c r="E126" s="11">
        <v>157.3</v>
      </c>
      <c r="F126" s="8">
        <v>8158.92</v>
      </c>
      <c r="G126" s="8">
        <v>154007.72</v>
      </c>
      <c r="H126" s="11">
        <v>394</v>
      </c>
      <c r="I126" s="8">
        <v>3508138.63</v>
      </c>
      <c r="J126" s="8">
        <v>-453767.38907127705</v>
      </c>
      <c r="K126" s="8">
        <v>3054371.240928723</v>
      </c>
    </row>
    <row r="127" spans="1:11" ht="12.75">
      <c r="A127" s="5" t="s">
        <v>356</v>
      </c>
      <c r="B127" s="6" t="s">
        <v>159</v>
      </c>
      <c r="C127" s="6" t="s">
        <v>164</v>
      </c>
      <c r="D127" s="11">
        <v>199</v>
      </c>
      <c r="E127" s="11">
        <v>87.8</v>
      </c>
      <c r="F127" s="8">
        <v>11328.35</v>
      </c>
      <c r="G127" s="8">
        <v>119355.46</v>
      </c>
      <c r="H127" s="11">
        <v>191.5</v>
      </c>
      <c r="I127" s="8">
        <v>2373696.5</v>
      </c>
      <c r="J127" s="8">
        <v>-307030.64412612125</v>
      </c>
      <c r="K127" s="8">
        <v>2066665.8558738788</v>
      </c>
    </row>
    <row r="128" spans="1:11" ht="12.75">
      <c r="A128" s="5" t="s">
        <v>357</v>
      </c>
      <c r="B128" s="6" t="s">
        <v>159</v>
      </c>
      <c r="C128" s="6" t="s">
        <v>165</v>
      </c>
      <c r="D128" s="11">
        <v>360.6</v>
      </c>
      <c r="E128" s="11">
        <v>130.2</v>
      </c>
      <c r="F128" s="8">
        <v>8745.28</v>
      </c>
      <c r="G128" s="8">
        <v>136636.22</v>
      </c>
      <c r="H128" s="11">
        <v>345.5</v>
      </c>
      <c r="I128" s="8">
        <v>3290183.5</v>
      </c>
      <c r="J128" s="8">
        <v>-425575.5355826392</v>
      </c>
      <c r="K128" s="8">
        <v>2864607.9644173607</v>
      </c>
    </row>
    <row r="129" spans="1:11" ht="12.75">
      <c r="A129" s="5" t="s">
        <v>358</v>
      </c>
      <c r="B129" s="6" t="s">
        <v>166</v>
      </c>
      <c r="C129" s="6" t="s">
        <v>166</v>
      </c>
      <c r="D129" s="11">
        <v>214.3</v>
      </c>
      <c r="E129" s="11">
        <v>41.4</v>
      </c>
      <c r="F129" s="8">
        <v>12491.4</v>
      </c>
      <c r="G129" s="8">
        <v>62057.27</v>
      </c>
      <c r="H129" s="11">
        <v>170.5</v>
      </c>
      <c r="I129" s="8">
        <v>2738964.17</v>
      </c>
      <c r="J129" s="8">
        <v>-354276.9403558825</v>
      </c>
      <c r="K129" s="8">
        <v>2384687.2296441174</v>
      </c>
    </row>
    <row r="130" spans="1:11" ht="12.75">
      <c r="A130" s="5" t="s">
        <v>359</v>
      </c>
      <c r="B130" s="6" t="s">
        <v>166</v>
      </c>
      <c r="C130" s="6" t="s">
        <v>167</v>
      </c>
      <c r="D130" s="11">
        <v>333.6</v>
      </c>
      <c r="E130" s="11">
        <v>85</v>
      </c>
      <c r="F130" s="8">
        <v>10053.26</v>
      </c>
      <c r="G130" s="8">
        <v>102543.28</v>
      </c>
      <c r="H130" s="11">
        <v>330.5</v>
      </c>
      <c r="I130" s="8">
        <v>3456311.5700000003</v>
      </c>
      <c r="J130" s="8">
        <v>-447063.7116571835</v>
      </c>
      <c r="K130" s="8">
        <v>3009247.858342817</v>
      </c>
    </row>
    <row r="131" spans="1:11" ht="12.75">
      <c r="A131" s="5" t="s">
        <v>360</v>
      </c>
      <c r="B131" s="6" t="s">
        <v>168</v>
      </c>
      <c r="C131" s="6" t="s">
        <v>169</v>
      </c>
      <c r="D131" s="11">
        <v>1115.5</v>
      </c>
      <c r="E131" s="11">
        <v>247</v>
      </c>
      <c r="F131" s="8">
        <v>7537.27</v>
      </c>
      <c r="G131" s="8">
        <v>223404.68</v>
      </c>
      <c r="H131" s="11">
        <v>970</v>
      </c>
      <c r="I131" s="8">
        <v>8631229.1</v>
      </c>
      <c r="J131" s="8">
        <v>-1116424.0374340704</v>
      </c>
      <c r="K131" s="8">
        <v>7514805.062565929</v>
      </c>
    </row>
    <row r="132" spans="1:11" ht="12.75">
      <c r="A132" s="5" t="s">
        <v>361</v>
      </c>
      <c r="B132" s="6" t="s">
        <v>168</v>
      </c>
      <c r="C132" s="6" t="s">
        <v>168</v>
      </c>
      <c r="D132" s="11">
        <v>520.3</v>
      </c>
      <c r="E132" s="11">
        <v>160.4</v>
      </c>
      <c r="F132" s="8">
        <v>8124.46</v>
      </c>
      <c r="G132" s="8">
        <v>156379.54</v>
      </c>
      <c r="H132" s="11">
        <v>474</v>
      </c>
      <c r="I132" s="8">
        <v>4383534.29</v>
      </c>
      <c r="J132" s="8">
        <v>-92367.9200000001</v>
      </c>
      <c r="K132" s="8">
        <v>4291166.37</v>
      </c>
    </row>
    <row r="133" spans="1:11" ht="12.75">
      <c r="A133" s="5" t="s">
        <v>362</v>
      </c>
      <c r="B133" s="6" t="s">
        <v>170</v>
      </c>
      <c r="C133" s="6" t="s">
        <v>171</v>
      </c>
      <c r="D133" s="11">
        <v>592.2</v>
      </c>
      <c r="E133" s="11">
        <v>235</v>
      </c>
      <c r="F133" s="8">
        <v>7458.12</v>
      </c>
      <c r="G133" s="8">
        <v>212528.43</v>
      </c>
      <c r="H133" s="11">
        <v>570</v>
      </c>
      <c r="I133" s="8">
        <v>4629226.54</v>
      </c>
      <c r="J133" s="8">
        <v>-598776.8050304392</v>
      </c>
      <c r="K133" s="8">
        <v>4030449.734969561</v>
      </c>
    </row>
    <row r="134" spans="1:11" ht="12.75">
      <c r="A134" s="5" t="s">
        <v>363</v>
      </c>
      <c r="B134" s="6" t="s">
        <v>170</v>
      </c>
      <c r="C134" s="6" t="s">
        <v>172</v>
      </c>
      <c r="D134" s="11">
        <v>290.2</v>
      </c>
      <c r="E134" s="11">
        <v>81.8</v>
      </c>
      <c r="F134" s="8">
        <v>9078.52</v>
      </c>
      <c r="G134" s="8">
        <v>89114.78</v>
      </c>
      <c r="H134" s="11">
        <v>272.5</v>
      </c>
      <c r="I134" s="8">
        <v>2723702.2</v>
      </c>
      <c r="J134" s="8">
        <v>-352302.84953183087</v>
      </c>
      <c r="K134" s="8">
        <v>2371399.3504681694</v>
      </c>
    </row>
    <row r="135" spans="1:11" ht="12.75">
      <c r="A135" s="5" t="s">
        <v>364</v>
      </c>
      <c r="B135" s="6" t="s">
        <v>173</v>
      </c>
      <c r="C135" s="6" t="s">
        <v>174</v>
      </c>
      <c r="D135" s="11">
        <v>1645.8</v>
      </c>
      <c r="E135" s="11">
        <v>99.3</v>
      </c>
      <c r="F135" s="8">
        <v>9558.61</v>
      </c>
      <c r="G135" s="8">
        <v>113900.42</v>
      </c>
      <c r="H135" s="11">
        <v>1614.5</v>
      </c>
      <c r="I135" s="8">
        <v>15845463.370000001</v>
      </c>
      <c r="J135" s="8">
        <v>-2049563.971201862</v>
      </c>
      <c r="K135" s="8">
        <v>13795899.39879814</v>
      </c>
    </row>
    <row r="136" spans="1:11" ht="12.75">
      <c r="A136" s="5" t="s">
        <v>365</v>
      </c>
      <c r="B136" s="6" t="s">
        <v>175</v>
      </c>
      <c r="C136" s="6" t="s">
        <v>176</v>
      </c>
      <c r="D136" s="11">
        <v>227.2</v>
      </c>
      <c r="E136" s="11">
        <v>109</v>
      </c>
      <c r="F136" s="8">
        <v>10297.05</v>
      </c>
      <c r="G136" s="8">
        <v>134685.35</v>
      </c>
      <c r="H136" s="11">
        <v>223.5</v>
      </c>
      <c r="I136" s="8">
        <v>2474174.06</v>
      </c>
      <c r="J136" s="8">
        <v>-320027.1202834653</v>
      </c>
      <c r="K136" s="8">
        <v>2154146.9397165347</v>
      </c>
    </row>
    <row r="137" spans="1:11" ht="12.75">
      <c r="A137" s="5" t="s">
        <v>366</v>
      </c>
      <c r="B137" s="6" t="s">
        <v>175</v>
      </c>
      <c r="C137" s="6" t="s">
        <v>177</v>
      </c>
      <c r="D137" s="11">
        <v>1576.8999999999999</v>
      </c>
      <c r="E137" s="11">
        <v>938.5</v>
      </c>
      <c r="F137" s="8">
        <v>6834.78</v>
      </c>
      <c r="G137" s="8">
        <v>978493.97</v>
      </c>
      <c r="H137" s="11">
        <v>1483.5</v>
      </c>
      <c r="I137" s="8">
        <v>11756057.39</v>
      </c>
      <c r="J137" s="8">
        <v>-1520611.3641046141</v>
      </c>
      <c r="K137" s="8">
        <v>10235446.025895387</v>
      </c>
    </row>
    <row r="138" spans="1:11" ht="12.75">
      <c r="A138" s="5" t="s">
        <v>367</v>
      </c>
      <c r="B138" s="6" t="s">
        <v>175</v>
      </c>
      <c r="C138" s="6" t="s">
        <v>178</v>
      </c>
      <c r="D138" s="11">
        <v>272.7</v>
      </c>
      <c r="E138" s="11">
        <v>153.9</v>
      </c>
      <c r="F138" s="8">
        <v>9058.04</v>
      </c>
      <c r="G138" s="8">
        <v>167283.97</v>
      </c>
      <c r="H138" s="11">
        <v>258.5</v>
      </c>
      <c r="I138" s="8">
        <v>2637412.7899999996</v>
      </c>
      <c r="J138" s="8">
        <v>-341141.5687473822</v>
      </c>
      <c r="K138" s="8">
        <v>2296271.2212526174</v>
      </c>
    </row>
    <row r="139" spans="1:11" ht="12.75">
      <c r="A139" s="5" t="s">
        <v>368</v>
      </c>
      <c r="B139" s="6" t="s">
        <v>175</v>
      </c>
      <c r="C139" s="6" t="s">
        <v>179</v>
      </c>
      <c r="D139" s="11">
        <v>226.9</v>
      </c>
      <c r="E139" s="11">
        <v>92.9</v>
      </c>
      <c r="F139" s="8">
        <v>10295.69</v>
      </c>
      <c r="G139" s="8">
        <v>114776.38</v>
      </c>
      <c r="H139" s="11">
        <v>206</v>
      </c>
      <c r="I139" s="8">
        <v>2450869.03</v>
      </c>
      <c r="J139" s="8">
        <v>-317012.68336102023</v>
      </c>
      <c r="K139" s="8">
        <v>2133856.3466389794</v>
      </c>
    </row>
    <row r="140" spans="1:11" ht="12.75">
      <c r="A140" s="5" t="s">
        <v>369</v>
      </c>
      <c r="B140" s="6" t="s">
        <v>180</v>
      </c>
      <c r="C140" s="6" t="s">
        <v>181</v>
      </c>
      <c r="D140" s="11">
        <v>17128.3</v>
      </c>
      <c r="E140" s="11">
        <v>10348.9</v>
      </c>
      <c r="F140" s="8">
        <v>6693.7</v>
      </c>
      <c r="G140" s="8">
        <v>10581241.43</v>
      </c>
      <c r="H140" s="11">
        <v>16330</v>
      </c>
      <c r="I140" s="8">
        <v>125233023.44999999</v>
      </c>
      <c r="J140" s="8">
        <v>-16198522.370368388</v>
      </c>
      <c r="K140" s="8">
        <v>109034501.0796316</v>
      </c>
    </row>
    <row r="141" spans="1:11" ht="12.75">
      <c r="A141" s="5" t="s">
        <v>370</v>
      </c>
      <c r="B141" s="6" t="s">
        <v>180</v>
      </c>
      <c r="C141" s="6" t="s">
        <v>182</v>
      </c>
      <c r="D141" s="11">
        <v>8579.9</v>
      </c>
      <c r="E141" s="11">
        <v>2710.4</v>
      </c>
      <c r="F141" s="8">
        <v>6634.63</v>
      </c>
      <c r="G141" s="8">
        <v>2157900.45</v>
      </c>
      <c r="H141" s="11">
        <v>8395.5</v>
      </c>
      <c r="I141" s="8">
        <v>60534883.86</v>
      </c>
      <c r="J141" s="8">
        <v>-7830008.7579165</v>
      </c>
      <c r="K141" s="8">
        <v>52704875.1020835</v>
      </c>
    </row>
    <row r="142" spans="1:11" ht="12.75">
      <c r="A142" s="5" t="s">
        <v>371</v>
      </c>
      <c r="B142" s="6" t="s">
        <v>183</v>
      </c>
      <c r="C142" s="6" t="s">
        <v>184</v>
      </c>
      <c r="D142" s="11">
        <v>647.8</v>
      </c>
      <c r="E142" s="11">
        <v>177.1</v>
      </c>
      <c r="F142" s="8">
        <v>7450.38</v>
      </c>
      <c r="G142" s="8">
        <v>158335.39</v>
      </c>
      <c r="H142" s="11">
        <v>623.5</v>
      </c>
      <c r="I142" s="8">
        <v>4984688.84</v>
      </c>
      <c r="J142" s="8">
        <v>-93.58999999941443</v>
      </c>
      <c r="K142" s="8">
        <v>4984595.25</v>
      </c>
    </row>
    <row r="143" spans="1:11" ht="12.75">
      <c r="A143" s="5" t="s">
        <v>372</v>
      </c>
      <c r="B143" s="6" t="s">
        <v>183</v>
      </c>
      <c r="C143" s="6" t="s">
        <v>185</v>
      </c>
      <c r="D143" s="11">
        <v>454.1</v>
      </c>
      <c r="E143" s="11">
        <v>100.5</v>
      </c>
      <c r="F143" s="8">
        <v>7621.81</v>
      </c>
      <c r="G143" s="8">
        <v>91918.98</v>
      </c>
      <c r="H143" s="11">
        <v>436</v>
      </c>
      <c r="I143" s="8">
        <v>3552981.04</v>
      </c>
      <c r="J143" s="8">
        <v>-459567.6226000654</v>
      </c>
      <c r="K143" s="8">
        <v>3093413.4173999345</v>
      </c>
    </row>
    <row r="144" spans="1:11" ht="12.75">
      <c r="A144" s="5" t="s">
        <v>373</v>
      </c>
      <c r="B144" s="6" t="s">
        <v>186</v>
      </c>
      <c r="C144" s="6" t="s">
        <v>187</v>
      </c>
      <c r="D144" s="11">
        <v>569</v>
      </c>
      <c r="E144" s="11">
        <v>266.3</v>
      </c>
      <c r="F144" s="8">
        <v>7537.53</v>
      </c>
      <c r="G144" s="8">
        <v>268891.62</v>
      </c>
      <c r="H144" s="11">
        <v>505</v>
      </c>
      <c r="I144" s="8">
        <v>4557746.82</v>
      </c>
      <c r="J144" s="8">
        <v>-589531.1139854572</v>
      </c>
      <c r="K144" s="8">
        <v>3968215.706014543</v>
      </c>
    </row>
    <row r="145" spans="1:11" ht="12.75">
      <c r="A145" s="5" t="s">
        <v>374</v>
      </c>
      <c r="B145" s="6" t="s">
        <v>186</v>
      </c>
      <c r="C145" s="6" t="s">
        <v>188</v>
      </c>
      <c r="D145" s="11">
        <v>1151.6</v>
      </c>
      <c r="E145" s="11">
        <v>715.2</v>
      </c>
      <c r="F145" s="8">
        <v>6925.12</v>
      </c>
      <c r="G145" s="8">
        <v>766420.53</v>
      </c>
      <c r="H145" s="11">
        <v>1111</v>
      </c>
      <c r="I145" s="8">
        <v>8727079.86</v>
      </c>
      <c r="J145" s="8">
        <v>-1128822.050652179</v>
      </c>
      <c r="K145" s="8">
        <v>7598257.8093478205</v>
      </c>
    </row>
    <row r="146" spans="1:11" ht="12.75">
      <c r="A146" s="5" t="s">
        <v>375</v>
      </c>
      <c r="B146" s="6" t="s">
        <v>186</v>
      </c>
      <c r="C146" s="6" t="s">
        <v>189</v>
      </c>
      <c r="D146" s="11">
        <v>469.3</v>
      </c>
      <c r="E146" s="11">
        <v>151.8</v>
      </c>
      <c r="F146" s="8">
        <v>7605.2</v>
      </c>
      <c r="G146" s="8">
        <v>138536.39</v>
      </c>
      <c r="H146" s="11">
        <v>437.5</v>
      </c>
      <c r="I146" s="8">
        <v>3707658.49</v>
      </c>
      <c r="J146" s="8">
        <v>-479574.6947364089</v>
      </c>
      <c r="K146" s="8">
        <v>3228083.795263591</v>
      </c>
    </row>
    <row r="147" spans="1:11" ht="12.75">
      <c r="A147" s="5" t="s">
        <v>376</v>
      </c>
      <c r="B147" s="6" t="s">
        <v>190</v>
      </c>
      <c r="C147" s="6" t="s">
        <v>191</v>
      </c>
      <c r="D147" s="11">
        <v>392.79999999999995</v>
      </c>
      <c r="E147" s="11">
        <v>99.1</v>
      </c>
      <c r="F147" s="8">
        <v>9134.52</v>
      </c>
      <c r="G147" s="8">
        <v>108627.67</v>
      </c>
      <c r="H147" s="11">
        <v>335</v>
      </c>
      <c r="I147" s="8">
        <v>3696665.71</v>
      </c>
      <c r="J147" s="8">
        <v>-478152.8110524009</v>
      </c>
      <c r="K147" s="8">
        <v>3218512.898947599</v>
      </c>
    </row>
    <row r="148" spans="1:11" ht="12.75">
      <c r="A148" s="5" t="s">
        <v>377</v>
      </c>
      <c r="B148" s="6" t="s">
        <v>190</v>
      </c>
      <c r="C148" s="6" t="s">
        <v>192</v>
      </c>
      <c r="D148" s="11">
        <v>2234.7</v>
      </c>
      <c r="E148" s="11">
        <v>252.3</v>
      </c>
      <c r="F148" s="8">
        <v>7328.99</v>
      </c>
      <c r="G148" s="8">
        <v>221892.39</v>
      </c>
      <c r="H148" s="11">
        <v>2199.5</v>
      </c>
      <c r="I148" s="8">
        <v>16599978.32</v>
      </c>
      <c r="J148" s="8">
        <v>-2147158.255518028</v>
      </c>
      <c r="K148" s="8">
        <v>14452820.064481972</v>
      </c>
    </row>
    <row r="149" spans="1:11" ht="12.75">
      <c r="A149" s="5" t="s">
        <v>378</v>
      </c>
      <c r="B149" s="6" t="s">
        <v>190</v>
      </c>
      <c r="C149" s="6" t="s">
        <v>193</v>
      </c>
      <c r="D149" s="11">
        <v>378.6</v>
      </c>
      <c r="E149" s="11">
        <v>128.4</v>
      </c>
      <c r="F149" s="8">
        <v>9294.57</v>
      </c>
      <c r="G149" s="8">
        <v>143210.77</v>
      </c>
      <c r="H149" s="11">
        <v>343.5</v>
      </c>
      <c r="I149" s="8">
        <v>3662135.94</v>
      </c>
      <c r="J149" s="8">
        <v>-473686.4871038141</v>
      </c>
      <c r="K149" s="8">
        <v>3188449.4528961857</v>
      </c>
    </row>
    <row r="150" spans="1:11" ht="12.75">
      <c r="A150" s="5" t="s">
        <v>379</v>
      </c>
      <c r="B150" s="6" t="s">
        <v>194</v>
      </c>
      <c r="C150" s="6" t="s">
        <v>195</v>
      </c>
      <c r="D150" s="11">
        <v>116.5</v>
      </c>
      <c r="E150" s="11">
        <v>60</v>
      </c>
      <c r="F150" s="8">
        <v>12848.28</v>
      </c>
      <c r="G150" s="8">
        <v>92507.58</v>
      </c>
      <c r="H150" s="11">
        <v>102</v>
      </c>
      <c r="I150" s="8">
        <v>1589331.6800000002</v>
      </c>
      <c r="J150" s="8">
        <v>-205575.36712905398</v>
      </c>
      <c r="K150" s="8">
        <v>1383756.3128709462</v>
      </c>
    </row>
    <row r="151" spans="1:11" ht="12.75">
      <c r="A151" s="5" t="s">
        <v>380</v>
      </c>
      <c r="B151" s="6" t="s">
        <v>194</v>
      </c>
      <c r="C151" s="6" t="s">
        <v>149</v>
      </c>
      <c r="D151" s="11">
        <v>199.6</v>
      </c>
      <c r="E151" s="11">
        <v>84.1</v>
      </c>
      <c r="F151" s="8">
        <v>12305.27</v>
      </c>
      <c r="G151" s="8">
        <v>124184.75</v>
      </c>
      <c r="H151" s="11">
        <v>186.5</v>
      </c>
      <c r="I151" s="8">
        <v>2580316</v>
      </c>
      <c r="J151" s="8">
        <v>-333756.267294044</v>
      </c>
      <c r="K151" s="8">
        <v>2246559.732705956</v>
      </c>
    </row>
    <row r="152" spans="1:11" ht="12.75">
      <c r="A152" s="5" t="s">
        <v>381</v>
      </c>
      <c r="B152" s="6" t="s">
        <v>194</v>
      </c>
      <c r="C152" s="6" t="s">
        <v>196</v>
      </c>
      <c r="D152" s="11">
        <v>580.1</v>
      </c>
      <c r="E152" s="11">
        <v>512.7</v>
      </c>
      <c r="F152" s="8">
        <v>7342.84</v>
      </c>
      <c r="G152" s="8">
        <v>824127.99</v>
      </c>
      <c r="H152" s="11">
        <v>556</v>
      </c>
      <c r="I152" s="8">
        <v>4929640.609999999</v>
      </c>
      <c r="J152" s="8">
        <v>-637634.4793020444</v>
      </c>
      <c r="K152" s="8">
        <v>4292006.130697955</v>
      </c>
    </row>
    <row r="153" spans="1:11" ht="12.75">
      <c r="A153" s="5" t="s">
        <v>382</v>
      </c>
      <c r="B153" s="6" t="s">
        <v>197</v>
      </c>
      <c r="C153" s="6" t="s">
        <v>198</v>
      </c>
      <c r="D153" s="11">
        <v>67.3</v>
      </c>
      <c r="E153" s="11">
        <v>37.5</v>
      </c>
      <c r="F153" s="8">
        <v>14972.26</v>
      </c>
      <c r="G153" s="8">
        <v>67375.18</v>
      </c>
      <c r="H153" s="11">
        <v>63</v>
      </c>
      <c r="I153" s="8">
        <v>1075008.4200000002</v>
      </c>
      <c r="J153" s="8">
        <v>-139049.16977954173</v>
      </c>
      <c r="K153" s="8">
        <v>935959.2502204585</v>
      </c>
    </row>
    <row r="154" spans="1:11" ht="12.75">
      <c r="A154" s="5" t="s">
        <v>383</v>
      </c>
      <c r="B154" s="6" t="s">
        <v>199</v>
      </c>
      <c r="C154" s="6" t="s">
        <v>200</v>
      </c>
      <c r="D154" s="11">
        <v>721.6</v>
      </c>
      <c r="E154" s="11">
        <v>131.7</v>
      </c>
      <c r="F154" s="8">
        <v>9960.55</v>
      </c>
      <c r="G154" s="8">
        <v>157416.49</v>
      </c>
      <c r="H154" s="11">
        <v>700</v>
      </c>
      <c r="I154" s="8">
        <v>7344947.38</v>
      </c>
      <c r="J154" s="8">
        <v>-950047.2891769722</v>
      </c>
      <c r="K154" s="8">
        <v>6394900.090823027</v>
      </c>
    </row>
    <row r="155" spans="1:11" ht="12.75">
      <c r="A155" s="9" t="s">
        <v>384</v>
      </c>
      <c r="B155" s="6" t="s">
        <v>199</v>
      </c>
      <c r="C155" s="6" t="s">
        <v>201</v>
      </c>
      <c r="D155" s="11">
        <v>260.5</v>
      </c>
      <c r="E155" s="11">
        <v>102.6</v>
      </c>
      <c r="F155" s="8">
        <v>10727.6</v>
      </c>
      <c r="G155" s="8">
        <v>132078.15</v>
      </c>
      <c r="H155" s="11">
        <v>235.5</v>
      </c>
      <c r="I155" s="8">
        <v>2922684.07</v>
      </c>
      <c r="J155" s="8">
        <v>-378040.5677765686</v>
      </c>
      <c r="K155" s="8">
        <v>2544643.502223431</v>
      </c>
    </row>
    <row r="156" spans="1:11" ht="12.75">
      <c r="A156" s="5" t="s">
        <v>385</v>
      </c>
      <c r="B156" s="6" t="s">
        <v>202</v>
      </c>
      <c r="C156" s="6" t="s">
        <v>203</v>
      </c>
      <c r="D156" s="11">
        <v>867</v>
      </c>
      <c r="E156" s="11">
        <v>289.6</v>
      </c>
      <c r="F156" s="8">
        <v>7110.31</v>
      </c>
      <c r="G156" s="8">
        <v>247097.54</v>
      </c>
      <c r="H156" s="11">
        <v>845.5</v>
      </c>
      <c r="I156" s="8">
        <v>6214037.29</v>
      </c>
      <c r="J156" s="8">
        <v>-803767.403192631</v>
      </c>
      <c r="K156" s="8">
        <v>5410269.886807369</v>
      </c>
    </row>
    <row r="157" spans="1:11" ht="12.75">
      <c r="A157" s="5" t="s">
        <v>386</v>
      </c>
      <c r="B157" s="6" t="s">
        <v>202</v>
      </c>
      <c r="C157" s="6" t="s">
        <v>204</v>
      </c>
      <c r="D157" s="11">
        <v>124.4</v>
      </c>
      <c r="E157" s="11">
        <v>66.5</v>
      </c>
      <c r="F157" s="8">
        <v>12891.38</v>
      </c>
      <c r="G157" s="8">
        <v>102873.23</v>
      </c>
      <c r="H157" s="11">
        <v>115.5</v>
      </c>
      <c r="I157" s="8">
        <v>1706561.2400000002</v>
      </c>
      <c r="J157" s="8">
        <v>-220738.66509803268</v>
      </c>
      <c r="K157" s="8">
        <v>1485822.5749019675</v>
      </c>
    </row>
    <row r="158" spans="1:11" ht="12.75">
      <c r="A158" s="5" t="s">
        <v>387</v>
      </c>
      <c r="B158" s="6" t="s">
        <v>205</v>
      </c>
      <c r="C158" s="6" t="s">
        <v>205</v>
      </c>
      <c r="D158" s="11">
        <v>2942.3</v>
      </c>
      <c r="E158" s="11">
        <v>826.6</v>
      </c>
      <c r="F158" s="8">
        <v>7501.06</v>
      </c>
      <c r="G158" s="8">
        <v>744045.41</v>
      </c>
      <c r="H158" s="11">
        <v>2863</v>
      </c>
      <c r="I158" s="8">
        <v>22813363.19</v>
      </c>
      <c r="J158" s="8">
        <v>-2950841.270107128</v>
      </c>
      <c r="K158" s="8">
        <v>19862521.919892874</v>
      </c>
    </row>
    <row r="159" spans="1:11" ht="12.75">
      <c r="A159" s="5" t="s">
        <v>388</v>
      </c>
      <c r="B159" s="6" t="s">
        <v>206</v>
      </c>
      <c r="C159" s="6" t="s">
        <v>207</v>
      </c>
      <c r="D159" s="11">
        <v>411</v>
      </c>
      <c r="E159" s="11">
        <v>149.9</v>
      </c>
      <c r="F159" s="8">
        <v>8300.73</v>
      </c>
      <c r="G159" s="8">
        <v>149313.55</v>
      </c>
      <c r="H159" s="11">
        <v>343</v>
      </c>
      <c r="I159" s="8">
        <v>3560913.92</v>
      </c>
      <c r="J159" s="8">
        <v>-460593.7172402923</v>
      </c>
      <c r="K159" s="8">
        <v>3100320.202759708</v>
      </c>
    </row>
    <row r="160" spans="1:11" ht="12.75">
      <c r="A160" s="5" t="s">
        <v>389</v>
      </c>
      <c r="B160" s="6" t="s">
        <v>206</v>
      </c>
      <c r="C160" s="6" t="s">
        <v>208</v>
      </c>
      <c r="D160" s="11">
        <v>2667.4</v>
      </c>
      <c r="E160" s="11">
        <v>689.8</v>
      </c>
      <c r="F160" s="8">
        <v>6892.29</v>
      </c>
      <c r="G160" s="8">
        <v>570516.21</v>
      </c>
      <c r="H160" s="11">
        <v>2553</v>
      </c>
      <c r="I160" s="8">
        <v>18955011.03</v>
      </c>
      <c r="J160" s="8">
        <v>-2451774.7934323675</v>
      </c>
      <c r="K160" s="8">
        <v>16503236.236567633</v>
      </c>
    </row>
    <row r="161" spans="1:11" ht="12.75">
      <c r="A161" s="5" t="s">
        <v>390</v>
      </c>
      <c r="B161" s="6" t="s">
        <v>209</v>
      </c>
      <c r="C161" s="6" t="s">
        <v>210</v>
      </c>
      <c r="D161" s="11">
        <v>369.8</v>
      </c>
      <c r="E161" s="11">
        <v>112.7</v>
      </c>
      <c r="F161" s="8">
        <v>8732.67</v>
      </c>
      <c r="G161" s="8">
        <v>118100.63</v>
      </c>
      <c r="H161" s="11">
        <v>330</v>
      </c>
      <c r="I161" s="8">
        <v>3347442.01</v>
      </c>
      <c r="J161" s="8">
        <v>-432981.75504119333</v>
      </c>
      <c r="K161" s="8">
        <v>2914460.2549588066</v>
      </c>
    </row>
    <row r="162" spans="1:11" ht="12.75">
      <c r="A162" s="5" t="s">
        <v>391</v>
      </c>
      <c r="B162" s="6" t="s">
        <v>209</v>
      </c>
      <c r="C162" s="6" t="s">
        <v>211</v>
      </c>
      <c r="D162" s="11">
        <v>101</v>
      </c>
      <c r="E162" s="11">
        <v>33</v>
      </c>
      <c r="F162" s="8">
        <v>13515.32</v>
      </c>
      <c r="G162" s="8">
        <v>53520.68</v>
      </c>
      <c r="H162" s="11">
        <v>95</v>
      </c>
      <c r="I162" s="8">
        <v>1418568.33</v>
      </c>
      <c r="J162" s="8">
        <v>-183487.63125227517</v>
      </c>
      <c r="K162" s="8">
        <v>1235080.698747725</v>
      </c>
    </row>
    <row r="163" spans="1:11" ht="12.75">
      <c r="A163" s="5" t="s">
        <v>392</v>
      </c>
      <c r="B163" s="6" t="s">
        <v>209</v>
      </c>
      <c r="C163" s="6" t="s">
        <v>212</v>
      </c>
      <c r="D163" s="11">
        <v>186.7</v>
      </c>
      <c r="E163" s="11">
        <v>34.4</v>
      </c>
      <c r="F163" s="8">
        <v>11716.06</v>
      </c>
      <c r="G163" s="8">
        <v>48363.89</v>
      </c>
      <c r="H163" s="11">
        <v>169</v>
      </c>
      <c r="I163" s="8">
        <v>2235751.84</v>
      </c>
      <c r="J163" s="8">
        <v>-289187.90904454753</v>
      </c>
      <c r="K163" s="8">
        <v>1946563.9309554524</v>
      </c>
    </row>
    <row r="164" spans="1:11" ht="12.75">
      <c r="A164" s="5" t="s">
        <v>393</v>
      </c>
      <c r="B164" s="6" t="s">
        <v>209</v>
      </c>
      <c r="C164" s="6" t="s">
        <v>213</v>
      </c>
      <c r="D164" s="11">
        <v>107</v>
      </c>
      <c r="E164" s="11">
        <v>26.5</v>
      </c>
      <c r="F164" s="8">
        <v>13673.35</v>
      </c>
      <c r="G164" s="8">
        <v>43481.24</v>
      </c>
      <c r="H164" s="11">
        <v>106</v>
      </c>
      <c r="I164" s="8">
        <v>1506529.33</v>
      </c>
      <c r="J164" s="8">
        <v>-194865.1272750303</v>
      </c>
      <c r="K164" s="8">
        <v>1311664.2027249697</v>
      </c>
    </row>
    <row r="165" spans="1:11" ht="12.75">
      <c r="A165" s="5" t="s">
        <v>394</v>
      </c>
      <c r="B165" s="6" t="s">
        <v>209</v>
      </c>
      <c r="C165" s="6" t="s">
        <v>214</v>
      </c>
      <c r="D165" s="11">
        <v>94.8</v>
      </c>
      <c r="E165" s="11">
        <v>30</v>
      </c>
      <c r="F165" s="8">
        <v>13577.12</v>
      </c>
      <c r="G165" s="8">
        <v>48877.62</v>
      </c>
      <c r="H165" s="11">
        <v>89</v>
      </c>
      <c r="I165" s="8">
        <v>1335988.3900000001</v>
      </c>
      <c r="J165" s="8">
        <v>-172806.15947604075</v>
      </c>
      <c r="K165" s="8">
        <v>1163182.2305239593</v>
      </c>
    </row>
    <row r="166" spans="1:11" ht="12.75">
      <c r="A166" s="5" t="s">
        <v>395</v>
      </c>
      <c r="B166" s="6" t="s">
        <v>215</v>
      </c>
      <c r="C166" s="6" t="s">
        <v>216</v>
      </c>
      <c r="D166" s="11">
        <v>1811.3</v>
      </c>
      <c r="E166" s="11">
        <v>803.2</v>
      </c>
      <c r="F166" s="8">
        <v>6975.95</v>
      </c>
      <c r="G166" s="8">
        <v>708500.1</v>
      </c>
      <c r="H166" s="11">
        <v>1704</v>
      </c>
      <c r="I166" s="8">
        <v>13344031.09</v>
      </c>
      <c r="J166" s="8">
        <v>-1726011.0805242744</v>
      </c>
      <c r="K166" s="8">
        <v>11618020.009475725</v>
      </c>
    </row>
    <row r="167" spans="1:11" ht="12.75">
      <c r="A167" s="5" t="s">
        <v>396</v>
      </c>
      <c r="B167" s="6" t="s">
        <v>215</v>
      </c>
      <c r="C167" s="6" t="s">
        <v>217</v>
      </c>
      <c r="D167" s="11">
        <v>1749.9</v>
      </c>
      <c r="E167" s="11">
        <v>522.3</v>
      </c>
      <c r="F167" s="8">
        <v>6960.87</v>
      </c>
      <c r="G167" s="8">
        <v>436279.78</v>
      </c>
      <c r="H167" s="11">
        <v>1690.5</v>
      </c>
      <c r="I167" s="8">
        <v>12617114.28</v>
      </c>
      <c r="J167" s="8">
        <v>-1631986.534252076</v>
      </c>
      <c r="K167" s="8">
        <v>10985127.745747924</v>
      </c>
    </row>
    <row r="168" spans="1:11" ht="12.75">
      <c r="A168" s="5" t="s">
        <v>397</v>
      </c>
      <c r="B168" s="6" t="s">
        <v>215</v>
      </c>
      <c r="C168" s="6" t="s">
        <v>218</v>
      </c>
      <c r="D168" s="11">
        <v>2143.3</v>
      </c>
      <c r="E168" s="11">
        <v>909.5</v>
      </c>
      <c r="F168" s="8">
        <v>6914.2</v>
      </c>
      <c r="G168" s="8">
        <v>774883.64</v>
      </c>
      <c r="H168" s="11">
        <v>2069.5</v>
      </c>
      <c r="I168" s="8">
        <v>15594082.950000001</v>
      </c>
      <c r="J168" s="8">
        <v>-2017048.6549964014</v>
      </c>
      <c r="K168" s="8">
        <v>13577034.2950036</v>
      </c>
    </row>
    <row r="169" spans="1:11" ht="12.75">
      <c r="A169" s="5" t="s">
        <v>398</v>
      </c>
      <c r="B169" s="6" t="s">
        <v>215</v>
      </c>
      <c r="C169" s="6" t="s">
        <v>219</v>
      </c>
      <c r="D169" s="11">
        <v>4315.9</v>
      </c>
      <c r="E169" s="11">
        <v>590.6</v>
      </c>
      <c r="F169" s="8">
        <v>6673.55</v>
      </c>
      <c r="G169" s="8">
        <v>472967.54</v>
      </c>
      <c r="H169" s="11">
        <v>4253</v>
      </c>
      <c r="I169" s="8">
        <v>30450530.34</v>
      </c>
      <c r="J169" s="8">
        <v>-3938686.3250091993</v>
      </c>
      <c r="K169" s="8">
        <v>26511844.0149908</v>
      </c>
    </row>
    <row r="170" spans="1:11" ht="12.75">
      <c r="A170" s="5" t="s">
        <v>399</v>
      </c>
      <c r="B170" s="6" t="s">
        <v>215</v>
      </c>
      <c r="C170" s="6" t="s">
        <v>220</v>
      </c>
      <c r="D170" s="11">
        <v>3075.9</v>
      </c>
      <c r="E170" s="11">
        <v>835.3</v>
      </c>
      <c r="F170" s="8">
        <v>6755.98</v>
      </c>
      <c r="G170" s="8">
        <v>677192.41</v>
      </c>
      <c r="H170" s="11">
        <v>3003</v>
      </c>
      <c r="I170" s="8">
        <v>21701797.14</v>
      </c>
      <c r="J170" s="8">
        <v>-2807063.478666551</v>
      </c>
      <c r="K170" s="8">
        <v>18894733.66133345</v>
      </c>
    </row>
    <row r="171" spans="1:11" ht="12.75">
      <c r="A171" s="5" t="s">
        <v>400</v>
      </c>
      <c r="B171" s="6" t="s">
        <v>215</v>
      </c>
      <c r="C171" s="6" t="s">
        <v>221</v>
      </c>
      <c r="D171" s="11">
        <v>18882</v>
      </c>
      <c r="E171" s="11">
        <v>10359</v>
      </c>
      <c r="F171" s="8">
        <v>6742.04</v>
      </c>
      <c r="G171" s="8">
        <v>9701705.1</v>
      </c>
      <c r="H171" s="11">
        <v>18557.5</v>
      </c>
      <c r="I171" s="8">
        <v>137005652.19</v>
      </c>
      <c r="J171" s="8">
        <v>-17721277.18973973</v>
      </c>
      <c r="K171" s="8">
        <v>119284375.00026026</v>
      </c>
    </row>
    <row r="172" spans="1:11" ht="12.75">
      <c r="A172" s="5" t="s">
        <v>401</v>
      </c>
      <c r="B172" s="6" t="s">
        <v>215</v>
      </c>
      <c r="C172" s="6" t="s">
        <v>204</v>
      </c>
      <c r="D172" s="11">
        <v>1104.1999999999998</v>
      </c>
      <c r="E172" s="11">
        <v>378</v>
      </c>
      <c r="F172" s="8">
        <v>7205.54</v>
      </c>
      <c r="G172" s="8">
        <v>326843.18</v>
      </c>
      <c r="H172" s="11">
        <v>1041.5</v>
      </c>
      <c r="I172" s="8">
        <v>8283197.66</v>
      </c>
      <c r="J172" s="8">
        <v>-1071407.1967388336</v>
      </c>
      <c r="K172" s="8">
        <v>7211790.463261167</v>
      </c>
    </row>
    <row r="173" spans="1:11" ht="12.75">
      <c r="A173" s="5" t="s">
        <v>402</v>
      </c>
      <c r="B173" s="6" t="s">
        <v>215</v>
      </c>
      <c r="C173" s="6" t="s">
        <v>222</v>
      </c>
      <c r="D173" s="11">
        <v>2280.4</v>
      </c>
      <c r="E173" s="11">
        <v>1372.1</v>
      </c>
      <c r="F173" s="8">
        <v>6974.38</v>
      </c>
      <c r="G173" s="8">
        <v>1450992.28</v>
      </c>
      <c r="H173" s="11">
        <v>2185</v>
      </c>
      <c r="I173" s="8">
        <v>17355363.84</v>
      </c>
      <c r="J173" s="8">
        <v>-2244865.1454970734</v>
      </c>
      <c r="K173" s="8">
        <v>15110498.694502927</v>
      </c>
    </row>
    <row r="174" spans="1:11" ht="12.75">
      <c r="A174" s="5" t="s">
        <v>403</v>
      </c>
      <c r="B174" s="6" t="s">
        <v>215</v>
      </c>
      <c r="C174" s="6" t="s">
        <v>223</v>
      </c>
      <c r="D174" s="11">
        <v>831.5</v>
      </c>
      <c r="E174" s="11">
        <v>382.7</v>
      </c>
      <c r="F174" s="8">
        <v>7439.3</v>
      </c>
      <c r="G174" s="8">
        <v>369176.64</v>
      </c>
      <c r="H174" s="11">
        <v>769.5</v>
      </c>
      <c r="I174" s="8">
        <v>6554952.84</v>
      </c>
      <c r="J174" s="8">
        <v>-847863.8244954854</v>
      </c>
      <c r="K174" s="8">
        <v>5707089.015504515</v>
      </c>
    </row>
    <row r="175" spans="1:11" ht="12.75">
      <c r="A175" s="5" t="s">
        <v>404</v>
      </c>
      <c r="B175" s="6" t="s">
        <v>215</v>
      </c>
      <c r="C175" s="6" t="s">
        <v>224</v>
      </c>
      <c r="D175" s="11">
        <v>147.3</v>
      </c>
      <c r="E175" s="11">
        <v>37</v>
      </c>
      <c r="F175" s="8">
        <v>12754.73</v>
      </c>
      <c r="G175" s="8">
        <v>56631.02</v>
      </c>
      <c r="H175" s="11">
        <v>142</v>
      </c>
      <c r="I175" s="8">
        <v>1935403.21</v>
      </c>
      <c r="J175" s="8">
        <v>-250338.6992440115</v>
      </c>
      <c r="K175" s="8">
        <v>1685064.5107559885</v>
      </c>
    </row>
    <row r="176" spans="1:11" ht="12.75">
      <c r="A176" s="5" t="s">
        <v>405</v>
      </c>
      <c r="B176" s="6" t="s">
        <v>215</v>
      </c>
      <c r="C176" s="6" t="s">
        <v>225</v>
      </c>
      <c r="D176" s="11">
        <v>163.9</v>
      </c>
      <c r="E176" s="11">
        <v>30.5</v>
      </c>
      <c r="F176" s="8">
        <v>12355.43</v>
      </c>
      <c r="G176" s="8">
        <v>45220.88</v>
      </c>
      <c r="H176" s="11">
        <v>154</v>
      </c>
      <c r="I176" s="8">
        <v>2070276</v>
      </c>
      <c r="J176" s="8">
        <v>-267784.09699759417</v>
      </c>
      <c r="K176" s="8">
        <v>1802491.9030024058</v>
      </c>
    </row>
    <row r="177" spans="1:11" ht="12.75">
      <c r="A177" s="5" t="s">
        <v>406</v>
      </c>
      <c r="B177" s="6" t="s">
        <v>215</v>
      </c>
      <c r="C177" s="6" t="s">
        <v>226</v>
      </c>
      <c r="D177" s="11">
        <v>95.39999999999999</v>
      </c>
      <c r="E177" s="11">
        <v>22</v>
      </c>
      <c r="F177" s="8">
        <v>13955.29</v>
      </c>
      <c r="G177" s="8">
        <v>36841.97</v>
      </c>
      <c r="H177" s="11">
        <v>82.5</v>
      </c>
      <c r="I177" s="8">
        <v>1368176.6500000001</v>
      </c>
      <c r="J177" s="8">
        <v>-66.17000000017288</v>
      </c>
      <c r="K177" s="8">
        <v>1368110.48</v>
      </c>
    </row>
    <row r="178" spans="1:11" ht="12.75">
      <c r="A178" s="10" t="s">
        <v>407</v>
      </c>
      <c r="B178" s="6" t="s">
        <v>227</v>
      </c>
      <c r="C178" s="6" t="s">
        <v>228</v>
      </c>
      <c r="D178" s="11">
        <v>782.9</v>
      </c>
      <c r="E178" s="11">
        <v>406</v>
      </c>
      <c r="F178" s="8">
        <v>7650.61</v>
      </c>
      <c r="G178" s="8">
        <v>424356.13</v>
      </c>
      <c r="H178" s="11">
        <v>746</v>
      </c>
      <c r="I178" s="8">
        <v>6414020.53</v>
      </c>
      <c r="J178" s="8">
        <v>-829634.6456946227</v>
      </c>
      <c r="K178" s="8">
        <v>5584385.8843053775</v>
      </c>
    </row>
    <row r="179" spans="1:11" ht="12.75">
      <c r="A179" s="10" t="s">
        <v>408</v>
      </c>
      <c r="B179" s="6" t="s">
        <v>227</v>
      </c>
      <c r="C179" s="6" t="s">
        <v>229</v>
      </c>
      <c r="D179" s="11">
        <v>670.4</v>
      </c>
      <c r="E179" s="11">
        <v>271.2</v>
      </c>
      <c r="F179" s="8">
        <v>7534.39</v>
      </c>
      <c r="G179" s="8">
        <v>248517.7</v>
      </c>
      <c r="H179" s="11">
        <v>648.5</v>
      </c>
      <c r="I179" s="8">
        <v>5299574.19</v>
      </c>
      <c r="J179" s="8">
        <v>-685484.2972342367</v>
      </c>
      <c r="K179" s="8">
        <v>4614089.892765764</v>
      </c>
    </row>
    <row r="180" spans="1:11" ht="12.75">
      <c r="A180" s="10" t="s">
        <v>409</v>
      </c>
      <c r="B180" s="6" t="s">
        <v>227</v>
      </c>
      <c r="C180" s="6" t="s">
        <v>230</v>
      </c>
      <c r="D180" s="11">
        <v>137.3</v>
      </c>
      <c r="E180" s="11">
        <v>56.9</v>
      </c>
      <c r="F180" s="8">
        <v>12980.63</v>
      </c>
      <c r="G180" s="8">
        <v>88631.72</v>
      </c>
      <c r="H180" s="11">
        <v>129</v>
      </c>
      <c r="I180" s="8">
        <v>1870871.78</v>
      </c>
      <c r="J180" s="8">
        <v>-241991.74902553172</v>
      </c>
      <c r="K180" s="8">
        <v>1628880.0309744682</v>
      </c>
    </row>
    <row r="181" spans="1:11" ht="12.75">
      <c r="A181" s="10" t="s">
        <v>410</v>
      </c>
      <c r="B181" s="6" t="s">
        <v>227</v>
      </c>
      <c r="C181" s="6" t="s">
        <v>231</v>
      </c>
      <c r="D181" s="11">
        <v>82</v>
      </c>
      <c r="E181" s="11">
        <v>21.5</v>
      </c>
      <c r="F181" s="8">
        <v>14763.09</v>
      </c>
      <c r="G181" s="8">
        <v>38088.78</v>
      </c>
      <c r="H181" s="11">
        <v>74.5</v>
      </c>
      <c r="I181" s="8">
        <v>1248662.56</v>
      </c>
      <c r="J181" s="8">
        <v>-161510.8208201729</v>
      </c>
      <c r="K181" s="8">
        <v>1087151.7391798273</v>
      </c>
    </row>
    <row r="183" spans="4:11" ht="12.75">
      <c r="D183" s="24"/>
      <c r="E183" s="24"/>
      <c r="G183" s="8">
        <f>SUM(G4:G182)</f>
        <v>288469537.90000015</v>
      </c>
      <c r="H183" s="11">
        <f>SUM(H4:H182)</f>
        <v>789365.5</v>
      </c>
      <c r="I183" s="8"/>
      <c r="K183" s="8">
        <f>SUM(K4:K182)</f>
        <v>5232445846.916245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gerard_j</dc:creator>
  <cp:keywords/>
  <dc:description/>
  <cp:lastModifiedBy>Christel_M</cp:lastModifiedBy>
  <cp:lastPrinted>2010-07-19T19:39:39Z</cp:lastPrinted>
  <dcterms:created xsi:type="dcterms:W3CDTF">2005-04-07T14:33:00Z</dcterms:created>
  <dcterms:modified xsi:type="dcterms:W3CDTF">2012-06-14T14:24:18Z</dcterms:modified>
  <cp:category/>
  <cp:version/>
  <cp:contentType/>
  <cp:contentStatus/>
</cp:coreProperties>
</file>