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workbookProtection workbookPassword="C50A" lockStructure="1"/>
  <bookViews>
    <workbookView xWindow="-15" yWindow="-15" windowWidth="9720" windowHeight="11760" tabRatio="890"/>
  </bookViews>
  <sheets>
    <sheet name="Instructions" sheetId="1" r:id="rId1"/>
    <sheet name="Selecting" sheetId="9" r:id="rId2"/>
    <sheet name="Scoring" sheetId="10" r:id="rId3"/>
    <sheet name="DATA" sheetId="11" state="hidden" r:id="rId4"/>
    <sheet name="definitions" sheetId="12" state="hidden" r:id="rId5"/>
    <sheet name="Sheet4" sheetId="13" state="hidden" r:id="rId6"/>
    <sheet name="hr-data" sheetId="14" state="hidden" r:id="rId7"/>
    <sheet name="cde-data" sheetId="15" state="hidden" r:id="rId8"/>
    <sheet name="Sheet1" sheetId="16" state="hidden" r:id="rId9"/>
  </sheets>
  <definedNames>
    <definedName name="ACADEMY_20">#REF!</definedName>
    <definedName name="ADAMS_12_FIVE_STAR_SCHOOLS">#REF!</definedName>
    <definedName name="ADAMS_ARAPAHOE_28J">#REF!</definedName>
    <definedName name="ADAMS_COUNTY_14">#REF!</definedName>
    <definedName name="AGATE_300">#REF!</definedName>
    <definedName name="AGUILAR_REORGANIZED_6">#REF!</definedName>
    <definedName name="AKRON_R_1">#REF!</definedName>
    <definedName name="ALAMOSA_RE_11J">#REF!</definedName>
    <definedName name="ARCHULETA_COUNTY_50_JT">#REF!</definedName>
    <definedName name="ARICKAREE_R_2">#REF!</definedName>
    <definedName name="ARRIBA_FLAGLER_C_20">#REF!</definedName>
    <definedName name="ASPEN_1">#REF!</definedName>
    <definedName name="AULT_HIGHLAND_RE_9">#REF!</definedName>
    <definedName name="BAYFIELD_10_JT_R">#REF!</definedName>
    <definedName name="BENNETT_29J">#REF!</definedName>
    <definedName name="BETHUNE_R_5">#REF!</definedName>
    <definedName name="BIG_SANDY_100J">#REF!</definedName>
    <definedName name="BOCES" localSheetId="2">#REF!</definedName>
    <definedName name="BOCES">#REF!</definedName>
    <definedName name="BOCESName" localSheetId="0">#REF!</definedName>
    <definedName name="BOCESName" localSheetId="2">#REF!</definedName>
    <definedName name="BOCESName">#REF!</definedName>
    <definedName name="BOULDER_VALLEY_RE_2">#REF!</definedName>
    <definedName name="BRANSON_REORGANIZED_82">#REF!</definedName>
    <definedName name="BRIGGSDALE_RE_10">#REF!</definedName>
    <definedName name="BRIGHTON_27J">#REF!</definedName>
    <definedName name="BRUSH_RE_2_J">#REF!</definedName>
    <definedName name="BUENA_VISTA_R_31">#REF!</definedName>
    <definedName name="BUFFALO_RE_4J">#REF!</definedName>
    <definedName name="BURLINGTON_RE_6J">#REF!</definedName>
    <definedName name="BYERS_32J">#REF!</definedName>
    <definedName name="CALHAN_RJ_1">#REF!</definedName>
    <definedName name="CAMPO_RE_6">#REF!</definedName>
    <definedName name="CANON_CITY_RE_1">#REF!</definedName>
    <definedName name="CENTENNIAL_BOCES">#REF!</definedName>
    <definedName name="CENTENNIAL_R_1">#REF!</definedName>
    <definedName name="CENTER_26_JT">#REF!</definedName>
    <definedName name="CHARTER_SCHOOL_INSTITUTE">#REF!</definedName>
    <definedName name="CHERAW_31">#REF!</definedName>
    <definedName name="CHERRY_CREEK_5">#REF!</definedName>
    <definedName name="CHEYENNE_COUNTY_RE_5">#REF!</definedName>
    <definedName name="CHEYENNE_MOUNTAIN_12">#REF!</definedName>
    <definedName name="CLEAR_CREEK_RE_1">#REF!</definedName>
    <definedName name="Colorado_School_for_the_De">#REF!</definedName>
    <definedName name="COLORADO_SPRINGS_11">#REF!</definedName>
    <definedName name="ContentArea">Scoring!$H$86:$H$109</definedName>
    <definedName name="COTOPAXI_RE_3">#REF!</definedName>
    <definedName name="CREEDE_SCHOOL_DISTRICT">#REF!</definedName>
    <definedName name="CRIPPLE_CREEK_VICTOR_RE_1">#REF!</definedName>
    <definedName name="CROWLEY_COUNTY_RE_1_J">#REF!</definedName>
    <definedName name="CUSTER_COUNTY_SCHOOL_DISTR">#REF!</definedName>
    <definedName name="DE_BEQUE_49JT">#REF!</definedName>
    <definedName name="DEER_TRAIL_26J">#REF!</definedName>
    <definedName name="DEL_NORTE_C_7">#REF!</definedName>
    <definedName name="DELTA_COUNTY_50_J">#REF!</definedName>
    <definedName name="DENVER_COUNTY_1">#REF!</definedName>
    <definedName name="districsx">#REF!</definedName>
    <definedName name="districtsx">DATA!$G$2:$G$183</definedName>
    <definedName name="DOLORES_COUNTY_RE_NO.2">#REF!</definedName>
    <definedName name="DOLORES_RE_4A">#REF!</definedName>
    <definedName name="DOUGLAS_COUNTY_RE_1">#REF!</definedName>
    <definedName name="DURANGO_9_R">#REF!</definedName>
    <definedName name="EADS_RE_1">#REF!</definedName>
    <definedName name="EAGLE_COUNTY_RE_50">#REF!</definedName>
    <definedName name="EAST_GRAND_2">#REF!</definedName>
    <definedName name="EAST_OTERO_R_1">#REF!</definedName>
    <definedName name="EATON_RE_2">#REF!</definedName>
    <definedName name="EDISON_54_JT">#REF!</definedName>
    <definedName name="ELBERT_200">#REF!</definedName>
    <definedName name="ELIZABETH_C_1">#REF!</definedName>
    <definedName name="ELLICOTT_22">#REF!</definedName>
    <definedName name="ENGLEWOOD_1">#REF!</definedName>
    <definedName name="EXPEDITIONARY_BOCES">#REF!</definedName>
    <definedName name="FALCON_49">#REF!</definedName>
    <definedName name="FORT_MORGAN_RE_3">#REF!</definedName>
    <definedName name="FOUNTAIN_8">#REF!</definedName>
    <definedName name="FOWLER_R_4J">#REF!</definedName>
    <definedName name="FREMONT_RE_2">#REF!</definedName>
    <definedName name="FRENCHMAN_RE_3">#REF!</definedName>
    <definedName name="GARFIELD_16">#REF!</definedName>
    <definedName name="GARFIELD_RE_2">#REF!</definedName>
    <definedName name="GENOA_HUGO_C113">#REF!</definedName>
    <definedName name="GILPIN_COUNTY_RE_1">#REF!</definedName>
    <definedName name="GRANADA_RE_1">#REF!</definedName>
    <definedName name="GREELEY_6">#REF!</definedName>
    <definedName name="GUNNISON_WATERSHED_RE1J">#REF!</definedName>
    <definedName name="HANOVER_28">#REF!</definedName>
    <definedName name="HARRISON_2">#REF!</definedName>
    <definedName name="HAXTUN_RE_2J">#REF!</definedName>
    <definedName name="HAYDEN_RE_1">#REF!</definedName>
    <definedName name="HI_PLAINS_R_23">#REF!</definedName>
    <definedName name="HINSDALE_COUNTY_RE_1">#REF!</definedName>
    <definedName name="HOEHNE_REORGANIZED_3">#REF!</definedName>
    <definedName name="HOLLY_RE_3">#REF!</definedName>
    <definedName name="HOLYOKE_RE_1J">#REF!</definedName>
    <definedName name="HUERFANO_RE_1">#REF!</definedName>
    <definedName name="IDALIA_RJ_3">#REF!</definedName>
    <definedName name="IGNACIO_11_JT">#REF!</definedName>
    <definedName name="JEFFERSON_COUNTY_R_1">#REF!</definedName>
    <definedName name="JOHNSTOWN_MILLIKEN_RE_5J">#REF!</definedName>
    <definedName name="JULESBURG_RE_1">#REF!</definedName>
    <definedName name="KARVAL_RE_23">#REF!</definedName>
    <definedName name="KEENESBURG_RE_3_J">#REF!</definedName>
    <definedName name="KIM_REORGANIZED_88">#REF!</definedName>
    <definedName name="KIOWA_C_2">#REF!</definedName>
    <definedName name="KIT_CARSON_R_1">#REF!</definedName>
    <definedName name="LA_VETA_RE_2">#REF!</definedName>
    <definedName name="LAKE_COUNTY_R_1">#REF!</definedName>
    <definedName name="LAMAR_RE_2">#REF!</definedName>
    <definedName name="LAS_ANIMAS_RE_1">#REF!</definedName>
    <definedName name="LEWIS_PALMER_38">#REF!</definedName>
    <definedName name="LIBERTY_J_4">#REF!</definedName>
    <definedName name="LIMON_RE_4J">#REF!</definedName>
    <definedName name="LITTLETON_6">#REF!</definedName>
    <definedName name="LONE_STAR_101">#REF!</definedName>
    <definedName name="MANCOS_RE_6">#REF!</definedName>
    <definedName name="MANITOU_SPRINGS_14">#REF!</definedName>
    <definedName name="MANZANOLA_3J">#REF!</definedName>
    <definedName name="MAPLETON_1">#REF!</definedName>
    <definedName name="MC_CLAVE_RE_2">#REF!</definedName>
    <definedName name="MEEKER_RE1">#REF!</definedName>
    <definedName name="MESA_COUNTY_VALLEY_51">#REF!</definedName>
    <definedName name="MIAMI_YODER_60_JT">#REF!</definedName>
    <definedName name="MOFFAT_2">#REF!</definedName>
    <definedName name="MOFFAT_COUNTY_RE_NO_1">#REF!</definedName>
    <definedName name="MONTE_VISTA_C_8">#REF!</definedName>
    <definedName name="MONTEZUMA_CORTEZ_RE_1">#REF!</definedName>
    <definedName name="MONTROSE_COUNTY_RE_1J">#REF!</definedName>
    <definedName name="MOUNTAIN_BOCES">#REF!</definedName>
    <definedName name="MOUNTAIN_VALLEY_RE_1">#REF!</definedName>
    <definedName name="NORTH_CONEJOS_RE_1J">#REF!</definedName>
    <definedName name="NORTH_PARK_R_1">#REF!</definedName>
    <definedName name="NORWOOD_R_2J">#REF!</definedName>
    <definedName name="OLE_LINK7" localSheetId="3">DATA!$F$277</definedName>
    <definedName name="OTIS_R_3">#REF!</definedName>
    <definedName name="OURAY_R_1">#REF!</definedName>
    <definedName name="PARK__ESTES_PARK__R_3">#REF!</definedName>
    <definedName name="PARK_COUNTY_RE_2">#REF!</definedName>
    <definedName name="PAWNEE_RE_12">#REF!</definedName>
    <definedName name="PEYTON_23_JT">#REF!</definedName>
    <definedName name="PLAINVIEW_RE_2">#REF!</definedName>
    <definedName name="PLATEAU_RE_5">#REF!</definedName>
    <definedName name="PLATEAU_VALLEY_50">#REF!</definedName>
    <definedName name="PLATTE_CANYON_1">#REF!</definedName>
    <definedName name="PLATTE_VALLEY_RE_3">#REF!</definedName>
    <definedName name="PLATTE_VALLEY_RE_7">#REF!</definedName>
    <definedName name="POUDRE_R_1">#REF!</definedName>
    <definedName name="PRAIRIE_RE_11">#REF!</definedName>
    <definedName name="PRIMERO_REORGANIZED_2">#REF!</definedName>
    <definedName name="_xlnm.Print_Area" localSheetId="0">Instructions!$A$1:$L$49</definedName>
    <definedName name="_xlnm.Print_Area" localSheetId="2">Scoring!$A$1:$K$78</definedName>
    <definedName name="_xlnm.Print_Area" localSheetId="1">Selecting!$A$1:$G$32</definedName>
    <definedName name="PRITCHETT_RE_3">#REF!</definedName>
    <definedName name="PUEBLO_CITY_60">#REF!</definedName>
    <definedName name="PUEBLO_COUNTY_70">#REF!</definedName>
    <definedName name="RANGELY_RE_4">#REF!</definedName>
    <definedName name="RIDGWAY_R_2">#REF!</definedName>
    <definedName name="ROARING_FORK_RE_1">#REF!</definedName>
    <definedName name="ROCKY_FORD_R_2">#REF!</definedName>
    <definedName name="SALIDA_R_32">#REF!</definedName>
    <definedName name="SAN_JUAN_BOCES">#REF!</definedName>
    <definedName name="SANFORD_6J">#REF!</definedName>
    <definedName name="SANGRE_DE_CRISTO_RE_22J">#REF!</definedName>
    <definedName name="SARGENT_RE_33J">#REF!</definedName>
    <definedName name="SchoolName" localSheetId="0">#REF!</definedName>
    <definedName name="SchoolName" localSheetId="2">#REF!</definedName>
    <definedName name="SchoolName">#REF!</definedName>
    <definedName name="SHERIDAN_2">#REF!</definedName>
    <definedName name="SIERRA_GRANDE_R_30">#REF!</definedName>
    <definedName name="SILVERTON_1">#REF!</definedName>
    <definedName name="SOUTH_CONEJOS_RE_10">#REF!</definedName>
    <definedName name="SOUTH_ROUTT_RE_3">#REF!</definedName>
    <definedName name="SPRINGFIELD_RE_4">#REF!</definedName>
    <definedName name="ST_VRAIN_VALLEY_RE_1J">#REF!</definedName>
    <definedName name="STEAMBOAT_SPRINGS_RE_2">#REF!</definedName>
    <definedName name="STRASBURG_31J">#REF!</definedName>
    <definedName name="STRATTON_R_4">#REF!</definedName>
    <definedName name="SUMMIT_RE_1">#REF!</definedName>
    <definedName name="SWINK_33">#REF!</definedName>
    <definedName name="TELLURIDE_R_1">#REF!</definedName>
    <definedName name="THOMPSON_R2_J">#REF!</definedName>
    <definedName name="TRINIDAD_1">#REF!</definedName>
    <definedName name="VALLEY_RE_1">#REF!</definedName>
    <definedName name="VILAS_RE_5">#REF!</definedName>
    <definedName name="WALSH_RE_1">#REF!</definedName>
    <definedName name="WELD_COUNTY_RE_1">#REF!</definedName>
    <definedName name="WELD_COUNTY_S_D_RE_8">#REF!</definedName>
    <definedName name="WELDON_VALLEY_RE_20_J">#REF!</definedName>
    <definedName name="WEST_END_RE_2">#REF!</definedName>
    <definedName name="WEST_GRAND_1_JT.">#REF!</definedName>
    <definedName name="WESTMINSTER_50">#REF!</definedName>
    <definedName name="WIDEFIELD_3">#REF!</definedName>
    <definedName name="WIGGINS_RE_50_J">#REF!</definedName>
    <definedName name="WILEY_RE_13_JT">#REF!</definedName>
    <definedName name="WINDSOR_RE_4">#REF!</definedName>
    <definedName name="WOODLAND_PARK_RE_2">#REF!</definedName>
    <definedName name="WOODLIN_R_104">#REF!</definedName>
    <definedName name="WRAY_RD_2">#REF!</definedName>
    <definedName name="YUMA_1">#REF!</definedName>
    <definedName name="Z_F018859D_25C1_4165_9FDA_4B8EFF37A48E_.wvu.PrintArea" localSheetId="0" hidden="1">Instructions!$A$1:$L$49</definedName>
    <definedName name="Z_F018859D_25C1_4165_9FDA_4B8EFF37A48E_.wvu.PrintArea" localSheetId="2" hidden="1">Scoring!$A$1:$K$78</definedName>
    <definedName name="Z_F018859D_25C1_4165_9FDA_4B8EFF37A48E_.wvu.PrintArea" localSheetId="1" hidden="1">Selecting!$A$1:$G$32</definedName>
  </definedNames>
  <calcPr calcId="145621"/>
  <customWorkbookViews>
    <customWorkbookView name="Keller, Sed - Personal View" guid="{F018859D-25C1-4165-9FDA-4B8EFF37A48E}" mergeInterval="0" personalView="1" maximized="1" windowWidth="1280" windowHeight="838" tabRatio="797" activeSheetId="11"/>
  </customWorkbookViews>
</workbook>
</file>

<file path=xl/calcChain.xml><?xml version="1.0" encoding="utf-8"?>
<calcChain xmlns="http://schemas.openxmlformats.org/spreadsheetml/2006/main">
  <c r="I64" i="10" l="1"/>
  <c r="G64" i="10"/>
  <c r="E64" i="10"/>
  <c r="C64" i="10"/>
  <c r="I55" i="10"/>
  <c r="G55" i="10"/>
  <c r="E55" i="10"/>
  <c r="C55" i="10"/>
  <c r="I46" i="10"/>
  <c r="G46" i="10"/>
  <c r="E46" i="10"/>
  <c r="C46" i="10"/>
  <c r="I37" i="10"/>
  <c r="G37" i="10"/>
  <c r="E37" i="10"/>
  <c r="C37" i="10"/>
  <c r="I28" i="10"/>
  <c r="G28" i="10"/>
  <c r="E28" i="10"/>
  <c r="C28" i="10"/>
  <c r="I10" i="10"/>
  <c r="G10" i="10"/>
  <c r="E10" i="10"/>
  <c r="C10" i="10"/>
  <c r="B487" i="11" l="1"/>
  <c r="B209" i="11"/>
  <c r="B167" i="11"/>
  <c r="B874" i="11"/>
  <c r="B775" i="11"/>
  <c r="B761" i="11"/>
  <c r="B564" i="11"/>
  <c r="B550" i="11"/>
  <c r="B524" i="11"/>
  <c r="B502" i="11"/>
  <c r="B503" i="11" s="1"/>
  <c r="B492" i="11"/>
  <c r="B481" i="11"/>
  <c r="B457" i="11"/>
  <c r="B422" i="11"/>
  <c r="B414" i="11"/>
  <c r="B400" i="11"/>
  <c r="B415" i="11" s="1"/>
  <c r="B396" i="11"/>
  <c r="B348" i="11"/>
  <c r="B283" i="11"/>
  <c r="B274" i="11"/>
  <c r="B256" i="11"/>
  <c r="B265" i="11"/>
  <c r="B234" i="11"/>
  <c r="B225" i="11"/>
  <c r="B182" i="11"/>
  <c r="B217" i="11"/>
  <c r="B175" i="11"/>
  <c r="B138" i="11"/>
  <c r="B176" i="11" s="1"/>
  <c r="B177" i="11" s="1"/>
  <c r="B103" i="11"/>
  <c r="B131" i="11"/>
  <c r="B82" i="11"/>
  <c r="I19" i="10"/>
  <c r="G19" i="10"/>
  <c r="B1018" i="11" s="1"/>
  <c r="E19" i="10"/>
  <c r="B1017" i="11" s="1"/>
  <c r="C19" i="10"/>
  <c r="B1016" i="11" s="1"/>
  <c r="A69" i="10"/>
  <c r="C997" i="11"/>
  <c r="E997" i="11" s="1"/>
  <c r="A70" i="10"/>
  <c r="C70" i="10" s="1"/>
  <c r="C998" i="11"/>
  <c r="A71" i="10"/>
  <c r="C999" i="11"/>
  <c r="C71" i="10"/>
  <c r="B999" i="11" s="1"/>
  <c r="A72" i="10"/>
  <c r="C1000" i="11"/>
  <c r="A73" i="10"/>
  <c r="D73" i="10" s="1"/>
  <c r="C1001" i="11"/>
  <c r="A74" i="10"/>
  <c r="D74" i="10" s="1"/>
  <c r="C1002" i="11"/>
  <c r="E1002" i="11" s="1"/>
  <c r="A75" i="10"/>
  <c r="D75" i="10" s="1"/>
  <c r="C1003" i="11"/>
  <c r="E1003" i="11" s="1"/>
  <c r="C75" i="10"/>
  <c r="B75" i="11"/>
  <c r="B86" i="11"/>
  <c r="B91" i="11"/>
  <c r="B95" i="11"/>
  <c r="B110" i="11"/>
  <c r="B117" i="11"/>
  <c r="B126" i="11"/>
  <c r="B230" i="11"/>
  <c r="B239" i="11"/>
  <c r="B243" i="11"/>
  <c r="B292" i="11"/>
  <c r="B300" i="11"/>
  <c r="B306" i="11"/>
  <c r="B316" i="11"/>
  <c r="B322" i="11"/>
  <c r="B330" i="11"/>
  <c r="B336" i="11"/>
  <c r="B341" i="11"/>
  <c r="B352" i="11"/>
  <c r="B364" i="11"/>
  <c r="B370" i="11"/>
  <c r="B375" i="11"/>
  <c r="B381" i="11"/>
  <c r="B385" i="11"/>
  <c r="B405" i="11"/>
  <c r="B409" i="11"/>
  <c r="B428" i="11"/>
  <c r="B437" i="11"/>
  <c r="B441" i="11"/>
  <c r="B445" i="11"/>
  <c r="B452" i="11"/>
  <c r="B464" i="11"/>
  <c r="B469" i="11"/>
  <c r="B474" i="11"/>
  <c r="B497" i="11"/>
  <c r="B509" i="11"/>
  <c r="B514" i="11"/>
  <c r="B519" i="11"/>
  <c r="B528" i="11"/>
  <c r="B536" i="11"/>
  <c r="B540" i="11"/>
  <c r="B545" i="11"/>
  <c r="B555" i="11"/>
  <c r="B569" i="11"/>
  <c r="B574" i="11"/>
  <c r="B578" i="11"/>
  <c r="B585" i="11" s="1"/>
  <c r="B584" i="11"/>
  <c r="B592" i="11"/>
  <c r="B598" i="11"/>
  <c r="B603" i="11"/>
  <c r="B608" i="11"/>
  <c r="B614" i="11"/>
  <c r="B621" i="11"/>
  <c r="B625" i="11"/>
  <c r="B629" i="11"/>
  <c r="B633" i="11"/>
  <c r="B637" i="11"/>
  <c r="B644" i="11"/>
  <c r="B649" i="11"/>
  <c r="B657" i="11"/>
  <c r="B663" i="11"/>
  <c r="B671" i="11"/>
  <c r="B679" i="11"/>
  <c r="B684" i="11"/>
  <c r="B690" i="11"/>
  <c r="B695" i="11"/>
  <c r="B700" i="11"/>
  <c r="B707" i="11"/>
  <c r="B712" i="11"/>
  <c r="B718" i="11"/>
  <c r="B723" i="11"/>
  <c r="B728" i="11"/>
  <c r="B735" i="11"/>
  <c r="B740" i="11"/>
  <c r="B745" i="11"/>
  <c r="B749" i="11"/>
  <c r="B753" i="11"/>
  <c r="B767" i="11"/>
  <c r="B781" i="11"/>
  <c r="B788" i="11"/>
  <c r="B800" i="11"/>
  <c r="B804" i="11"/>
  <c r="B810" i="11"/>
  <c r="B817" i="11"/>
  <c r="B821" i="11"/>
  <c r="B832" i="11"/>
  <c r="B840" i="11"/>
  <c r="B845" i="11"/>
  <c r="B850" i="11"/>
  <c r="B854" i="11"/>
  <c r="B864" i="11"/>
  <c r="B868" i="11"/>
  <c r="B878" i="11"/>
  <c r="B882" i="11"/>
  <c r="B893" i="11"/>
  <c r="B897" i="11"/>
  <c r="B901" i="11"/>
  <c r="B906" i="11"/>
  <c r="B913" i="11"/>
  <c r="B922" i="11"/>
  <c r="B929" i="11"/>
  <c r="B933" i="11"/>
  <c r="B937" i="11"/>
  <c r="B941" i="11"/>
  <c r="B948" i="11"/>
  <c r="B952" i="11"/>
  <c r="B956" i="11"/>
  <c r="B960" i="11"/>
  <c r="B964" i="11"/>
  <c r="B972" i="11"/>
  <c r="B976" i="11"/>
  <c r="B980" i="11"/>
  <c r="B984" i="11"/>
  <c r="B990" i="11"/>
  <c r="B203" i="11"/>
  <c r="B161" i="11"/>
  <c r="B154" i="11"/>
  <c r="B196" i="11"/>
  <c r="B279" i="11"/>
  <c r="B57" i="11"/>
  <c r="B56" i="11"/>
  <c r="B55" i="11"/>
  <c r="I386" i="11"/>
  <c r="I991" i="11"/>
  <c r="H386" i="11"/>
  <c r="H991" i="11"/>
  <c r="C2" i="10"/>
  <c r="B18" i="11"/>
  <c r="B12" i="11"/>
  <c r="B15" i="11"/>
  <c r="B17" i="11"/>
  <c r="B11" i="11"/>
  <c r="A12" i="11"/>
  <c r="A13" i="11"/>
  <c r="A14" i="11"/>
  <c r="A15" i="11"/>
  <c r="A16" i="11"/>
  <c r="A11" i="11"/>
  <c r="B7" i="11"/>
  <c r="B8" i="11"/>
  <c r="B9" i="11"/>
  <c r="B10" i="11"/>
  <c r="A8" i="11"/>
  <c r="A9" i="11"/>
  <c r="A10" i="11"/>
  <c r="A7" i="11"/>
  <c r="B16" i="11"/>
  <c r="B3" i="11"/>
  <c r="B4" i="11"/>
  <c r="B5" i="11"/>
  <c r="B6" i="11"/>
  <c r="B2" i="11"/>
  <c r="A3" i="11"/>
  <c r="A4" i="11"/>
  <c r="A5" i="11"/>
  <c r="A6" i="11"/>
  <c r="A2" i="11"/>
  <c r="B14" i="11"/>
  <c r="B13" i="11"/>
  <c r="B1037" i="11"/>
  <c r="B1030" i="11"/>
  <c r="B1023" i="11"/>
  <c r="B1011" i="11"/>
  <c r="B1054" i="11"/>
  <c r="B1053" i="11"/>
  <c r="B1052" i="11"/>
  <c r="B1047" i="11"/>
  <c r="B1046" i="11"/>
  <c r="B1045" i="11"/>
  <c r="B1039" i="11"/>
  <c r="B1038" i="11"/>
  <c r="B1032" i="11"/>
  <c r="B1031" i="11"/>
  <c r="B1026" i="11"/>
  <c r="B1025" i="11"/>
  <c r="B1024" i="11"/>
  <c r="B1019" i="11"/>
  <c r="B1012" i="11"/>
  <c r="B1010" i="11"/>
  <c r="B1050" i="11"/>
  <c r="B1043" i="11"/>
  <c r="B1036" i="11"/>
  <c r="B1029" i="11"/>
  <c r="B1022" i="11"/>
  <c r="B1015" i="11"/>
  <c r="B1008" i="11"/>
  <c r="B1048" i="11"/>
  <c r="B1041" i="11"/>
  <c r="B1034" i="11"/>
  <c r="B1027" i="11"/>
  <c r="B1020" i="11"/>
  <c r="B1013" i="11"/>
  <c r="B1006" i="11"/>
  <c r="C67" i="10"/>
  <c r="A67" i="10"/>
  <c r="B1051" i="11"/>
  <c r="C59" i="10"/>
  <c r="I58" i="10"/>
  <c r="B1044" i="11"/>
  <c r="C50" i="10"/>
  <c r="I49" i="10"/>
  <c r="C41" i="10"/>
  <c r="I40" i="10"/>
  <c r="C32" i="10"/>
  <c r="I31" i="10"/>
  <c r="C23" i="10"/>
  <c r="I22" i="10"/>
  <c r="C14" i="10"/>
  <c r="I13" i="10"/>
  <c r="M10" i="10"/>
  <c r="B1009" i="11"/>
  <c r="M9" i="10"/>
  <c r="M8" i="10"/>
  <c r="M6" i="10"/>
  <c r="C5" i="10"/>
  <c r="I4" i="10"/>
  <c r="A2" i="10"/>
  <c r="E32" i="9"/>
  <c r="D32" i="9"/>
  <c r="C32" i="9"/>
  <c r="H25" i="9" s="1"/>
  <c r="E1001" i="11"/>
  <c r="E1000" i="11"/>
  <c r="E999" i="11"/>
  <c r="E998" i="11"/>
  <c r="B1033" i="11"/>
  <c r="B1040" i="11"/>
  <c r="D70" i="10"/>
  <c r="H13" i="13"/>
  <c r="D14" i="13"/>
  <c r="H17" i="13"/>
  <c r="D20" i="13"/>
  <c r="F25" i="13"/>
  <c r="G24" i="13"/>
  <c r="F15" i="13"/>
  <c r="H22" i="13"/>
  <c r="F19" i="13"/>
  <c r="G30" i="13"/>
  <c r="D30" i="13"/>
  <c r="E26" i="13"/>
  <c r="G26" i="13"/>
  <c r="H26" i="13"/>
  <c r="E25" i="13"/>
  <c r="D25" i="13"/>
  <c r="E16" i="13"/>
  <c r="D21" i="13"/>
  <c r="E20" i="13"/>
  <c r="D26" i="13"/>
  <c r="F13" i="13"/>
  <c r="D17" i="13"/>
  <c r="E28" i="13"/>
  <c r="E13" i="13"/>
  <c r="F26" i="13"/>
  <c r="F30" i="13"/>
  <c r="H30" i="13"/>
  <c r="G21" i="13"/>
  <c r="E17" i="13"/>
  <c r="E30" i="13"/>
  <c r="E21" i="13"/>
  <c r="G28" i="13"/>
  <c r="F17" i="13"/>
  <c r="G17" i="13"/>
  <c r="H21" i="13"/>
  <c r="F21" i="13"/>
  <c r="H25" i="13"/>
  <c r="G25" i="13"/>
  <c r="E9" i="13"/>
  <c r="G9" i="13"/>
  <c r="F10" i="13"/>
  <c r="E22" i="13"/>
  <c r="G22" i="13"/>
  <c r="H9" i="13"/>
  <c r="H15" i="13"/>
  <c r="D16" i="13"/>
  <c r="E29" i="13"/>
  <c r="H8" i="13"/>
  <c r="H10" i="13"/>
  <c r="D19" i="13"/>
  <c r="E19" i="13"/>
  <c r="G10" i="13"/>
  <c r="D10" i="13"/>
  <c r="D9" i="13"/>
  <c r="F29" i="13"/>
  <c r="G14" i="13"/>
  <c r="H28" i="13"/>
  <c r="H20" i="13"/>
  <c r="G8" i="13"/>
  <c r="F9" i="13"/>
  <c r="E10" i="13"/>
  <c r="H19" i="13"/>
  <c r="H29" i="13"/>
  <c r="H14" i="13"/>
  <c r="D29" i="13"/>
  <c r="F28" i="13"/>
  <c r="F20" i="13"/>
  <c r="D8" i="13"/>
  <c r="F8" i="13"/>
  <c r="E14" i="13"/>
  <c r="G29" i="13"/>
  <c r="D28" i="13"/>
  <c r="F22" i="13"/>
  <c r="F14" i="13"/>
  <c r="D15" i="13"/>
  <c r="G13" i="13"/>
  <c r="E15" i="13"/>
  <c r="D13" i="13"/>
  <c r="G15" i="13"/>
  <c r="H16" i="13"/>
  <c r="G20" i="13"/>
  <c r="E8" i="13"/>
  <c r="D22" i="13"/>
  <c r="G16" i="13"/>
  <c r="D12" i="13"/>
  <c r="F16" i="13"/>
  <c r="D24" i="13"/>
  <c r="E24" i="13"/>
  <c r="F24" i="13"/>
  <c r="H24" i="13"/>
  <c r="G23" i="13"/>
  <c r="E23" i="13"/>
  <c r="D23" i="13"/>
  <c r="H23" i="13"/>
  <c r="F23" i="13"/>
  <c r="G19" i="13"/>
  <c r="E12" i="13"/>
  <c r="H12" i="13"/>
  <c r="F12" i="13"/>
  <c r="G12" i="13"/>
  <c r="D5" i="13"/>
  <c r="H5" i="13"/>
  <c r="G5" i="13"/>
  <c r="F5" i="13"/>
  <c r="E5" i="13"/>
  <c r="D6" i="13"/>
  <c r="H6" i="13"/>
  <c r="G6" i="13"/>
  <c r="F6" i="13"/>
  <c r="E6" i="13"/>
  <c r="E7" i="13"/>
  <c r="D7" i="13"/>
  <c r="H7" i="13"/>
  <c r="G7" i="13"/>
  <c r="F7" i="13"/>
  <c r="D36" i="13"/>
  <c r="D27" i="13"/>
  <c r="D31" i="13"/>
  <c r="D18" i="13"/>
  <c r="D11" i="13"/>
  <c r="B965" i="11" l="1"/>
  <c r="B446" i="11"/>
  <c r="B822" i="11"/>
  <c r="B754" i="11"/>
  <c r="B914" i="11"/>
  <c r="B883" i="11"/>
  <c r="B40" i="11"/>
  <c r="B701" i="11"/>
  <c r="B672" i="11"/>
  <c r="B673" i="11" s="1"/>
  <c r="B615" i="11"/>
  <c r="B616" i="11" s="1"/>
  <c r="B556" i="11"/>
  <c r="B529" i="11"/>
  <c r="B475" i="11"/>
  <c r="B353" i="11"/>
  <c r="C7" i="13"/>
  <c r="B244" i="11"/>
  <c r="B220" i="11" s="1"/>
  <c r="B96" i="11"/>
  <c r="D69" i="10"/>
  <c r="B54" i="11"/>
  <c r="B58" i="11"/>
  <c r="D71" i="10"/>
  <c r="E31" i="9"/>
  <c r="H29" i="9"/>
  <c r="E74" i="10" s="1"/>
  <c r="H24" i="9"/>
  <c r="H27" i="9"/>
  <c r="H28" i="9"/>
  <c r="H26" i="9"/>
  <c r="J23" i="10" s="1"/>
  <c r="H30" i="9"/>
  <c r="E75" i="10" s="1"/>
  <c r="E71" i="10"/>
  <c r="G71" i="10" s="1"/>
  <c r="E70" i="10"/>
  <c r="J14" i="10"/>
  <c r="C31" i="9"/>
  <c r="H31" i="9" s="1"/>
  <c r="E76" i="10" s="1"/>
  <c r="B1003" i="11"/>
  <c r="C74" i="10"/>
  <c r="C73" i="10"/>
  <c r="D72" i="10"/>
  <c r="C72" i="10"/>
  <c r="B998" i="11"/>
  <c r="C69" i="10"/>
  <c r="B416" i="11"/>
  <c r="B504" i="11"/>
  <c r="B942" i="11"/>
  <c r="B789" i="11"/>
  <c r="B386" i="11"/>
  <c r="B755" i="11"/>
  <c r="B586" i="11"/>
  <c r="B284" i="11"/>
  <c r="B285" i="11" s="1"/>
  <c r="B855" i="11"/>
  <c r="B447" i="11"/>
  <c r="B823" i="11"/>
  <c r="B991" i="11"/>
  <c r="B729" i="11"/>
  <c r="B638" i="11"/>
  <c r="B323" i="11"/>
  <c r="B218" i="11"/>
  <c r="B219" i="11" s="1"/>
  <c r="B132" i="11"/>
  <c r="C23" i="13" l="1"/>
  <c r="B966" i="11"/>
  <c r="B47" i="11"/>
  <c r="B915" i="11"/>
  <c r="B884" i="11"/>
  <c r="B38" i="11"/>
  <c r="B702" i="11"/>
  <c r="B37" i="11"/>
  <c r="B35" i="11"/>
  <c r="B557" i="11"/>
  <c r="C15" i="13"/>
  <c r="B530" i="11"/>
  <c r="B31" i="11"/>
  <c r="B476" i="11"/>
  <c r="B29" i="11"/>
  <c r="B387" i="11"/>
  <c r="B24" i="11"/>
  <c r="B354" i="11"/>
  <c r="B245" i="11"/>
  <c r="B221" i="11" s="1"/>
  <c r="B22" i="11"/>
  <c r="B133" i="11"/>
  <c r="B99" i="11" s="1"/>
  <c r="B97" i="11"/>
  <c r="J50" i="10"/>
  <c r="B1042" i="11"/>
  <c r="G75" i="10"/>
  <c r="E73" i="10"/>
  <c r="G73" i="10" s="1"/>
  <c r="J41" i="10"/>
  <c r="J59" i="10"/>
  <c r="J5" i="10"/>
  <c r="E69" i="10"/>
  <c r="G69" i="10" s="1"/>
  <c r="B1049" i="11"/>
  <c r="J32" i="10"/>
  <c r="E72" i="10"/>
  <c r="B1021" i="11"/>
  <c r="B1014" i="11"/>
  <c r="G70" i="10"/>
  <c r="B1002" i="11"/>
  <c r="G74" i="10"/>
  <c r="B1001" i="11"/>
  <c r="B1000" i="11"/>
  <c r="B997" i="11"/>
  <c r="B49" i="11"/>
  <c r="C32" i="13"/>
  <c r="B34" i="11"/>
  <c r="C17" i="13"/>
  <c r="B790" i="11"/>
  <c r="B730" i="11"/>
  <c r="B856" i="11"/>
  <c r="C5" i="13"/>
  <c r="B324" i="11"/>
  <c r="B98" i="11"/>
  <c r="B639" i="11"/>
  <c r="B943" i="11"/>
  <c r="B25" i="11"/>
  <c r="C28" i="13"/>
  <c r="B45" i="11"/>
  <c r="C10" i="13"/>
  <c r="B27" i="11"/>
  <c r="C26" i="13"/>
  <c r="B43" i="11"/>
  <c r="B992" i="11"/>
  <c r="C20" i="13"/>
  <c r="B28" i="11"/>
  <c r="C11" i="13"/>
  <c r="B30" i="11"/>
  <c r="C13" i="13"/>
  <c r="B20" i="11"/>
  <c r="C3" i="13"/>
  <c r="C21" i="13" l="1"/>
  <c r="B993" i="11"/>
  <c r="C30" i="13"/>
  <c r="B885" i="11"/>
  <c r="B886" i="11" s="1"/>
  <c r="B791" i="11"/>
  <c r="C18" i="13"/>
  <c r="B32" i="11"/>
  <c r="B558" i="11"/>
  <c r="C14" i="13"/>
  <c r="C12" i="13"/>
  <c r="B388" i="11"/>
  <c r="B389" i="11" s="1"/>
  <c r="B1028" i="11"/>
  <c r="B1007" i="11"/>
  <c r="G72" i="10"/>
  <c r="B1035" i="11"/>
  <c r="B41" i="11"/>
  <c r="C24" i="13"/>
  <c r="C19" i="13"/>
  <c r="B36" i="11"/>
  <c r="C8" i="13"/>
  <c r="B50" i="11"/>
  <c r="C33" i="13"/>
  <c r="C4" i="13"/>
  <c r="C27" i="13"/>
  <c r="D44" i="13" s="1"/>
  <c r="B44" i="11"/>
  <c r="C6" i="13"/>
  <c r="B23" i="11"/>
  <c r="B39" i="11"/>
  <c r="C22" i="13"/>
  <c r="B48" i="11"/>
  <c r="C31" i="13"/>
  <c r="D42" i="13" l="1"/>
  <c r="B994" i="11"/>
  <c r="D45" i="13"/>
  <c r="B792" i="11"/>
  <c r="D43" i="13"/>
  <c r="B559" i="11"/>
  <c r="D41" i="13"/>
  <c r="G77" i="10"/>
  <c r="B21" i="11"/>
  <c r="B42" i="11" l="1"/>
  <c r="I77" i="10"/>
  <c r="B1004" i="11"/>
  <c r="B59" i="11" s="1"/>
  <c r="H78" i="10"/>
  <c r="B46" i="11"/>
  <c r="B51" i="11"/>
  <c r="B26" i="11"/>
  <c r="B52" i="11" l="1"/>
  <c r="B33" i="11"/>
  <c r="B1005" i="11"/>
  <c r="B60" i="11" s="1"/>
  <c r="B53" i="11" l="1"/>
</calcChain>
</file>

<file path=xl/comments1.xml><?xml version="1.0" encoding="utf-8"?>
<comments xmlns="http://schemas.openxmlformats.org/spreadsheetml/2006/main">
  <authors>
    <author>Keller, Sed</author>
  </authors>
  <commentList>
    <comment ref="A21" authorId="0">
      <text>
        <r>
          <rPr>
            <b/>
            <sz val="9"/>
            <color indexed="81"/>
            <rFont val="Tahoma"/>
            <family val="2"/>
          </rPr>
          <t>Please describe the teaching or administrative assignment that these measures have been selected for. 
Example: 5th grade elementary teacher, HS music teacher, Secondary Science teacher, Elementary Principal, etc.</t>
        </r>
      </text>
    </comment>
    <comment ref="A23" authorId="0">
      <text>
        <r>
          <rPr>
            <b/>
            <sz val="9"/>
            <color indexed="81"/>
            <rFont val="Tahoma"/>
            <family val="2"/>
          </rPr>
          <t>Please use a descriptive name that enables users to easily differentiate between different measures</t>
        </r>
      </text>
    </comment>
    <comment ref="C23" authorId="0">
      <text>
        <r>
          <rPr>
            <b/>
            <sz val="9"/>
            <color indexed="81"/>
            <rFont val="Tahoma"/>
            <family val="2"/>
          </rPr>
          <t>Enter the numerical weight that you want each assessment to count towards the total 50% of the evaluation.
Note: The system is set up to deal with relative weighting so that the final percentage for each measure is equal to the individual weight / total weight.
The total will ALWAYS equal the other 50% of the evaluation based on student learning outcomes.</t>
        </r>
      </text>
    </comment>
    <comment ref="F23" authorId="0">
      <text>
        <r>
          <rPr>
            <b/>
            <sz val="9"/>
            <color indexed="81"/>
            <rFont val="Tahoma"/>
            <family val="2"/>
          </rPr>
          <t xml:space="preserve">INDIVIDUAL:
Every teacher must have a least one measure that is individual attributed directly to them.  
    The teacher has direct responsibility for the           students whose scores are used for this measure
COLLECTIVE:
Every teacher must have at least one measure that is shared between 2 or more teachers.
    The student scores of 2 or more teachers are collectively attributed to those teachers.
</t>
        </r>
      </text>
    </comment>
  </commentList>
</comments>
</file>

<file path=xl/comments2.xml><?xml version="1.0" encoding="utf-8"?>
<comments xmlns="http://schemas.openxmlformats.org/spreadsheetml/2006/main">
  <authors>
    <author>Keller, Sed</author>
  </authors>
  <commentList>
    <comment ref="A5" authorId="0">
      <text>
        <r>
          <rPr>
            <b/>
            <sz val="9"/>
            <color indexed="81"/>
            <rFont val="Tahoma"/>
            <family val="2"/>
          </rPr>
          <t>The "Name of the Measure" is defined in the selecting measures tab.  If you don't see your measure listed than please make sure that it is defined in the selecting measures tab</t>
        </r>
      </text>
    </comment>
    <comment ref="A8" authorId="0">
      <text>
        <r>
          <rPr>
            <b/>
            <sz val="9"/>
            <color indexed="81"/>
            <rFont val="Tahoma"/>
            <family val="2"/>
          </rPr>
          <t>Please provide descriptive text of the measure to help a reviewer better understand the assessment</t>
        </r>
      </text>
    </comment>
    <comment ref="A9" authorId="0">
      <text>
        <r>
          <rPr>
            <b/>
            <sz val="9"/>
            <color indexed="81"/>
            <rFont val="Tahoma"/>
            <family val="2"/>
          </rPr>
          <t>Were the criteria for the various targets met?</t>
        </r>
      </text>
    </comment>
    <comment ref="A10" authorId="0">
      <text>
        <r>
          <rPr>
            <b/>
            <sz val="9"/>
            <color indexed="81"/>
            <rFont val="Tahoma"/>
            <family val="2"/>
          </rPr>
          <t>Please define the specific criteria necessary for each rating.  No area should be left blank</t>
        </r>
      </text>
    </comment>
    <comment ref="A11" authorId="0">
      <text>
        <r>
          <rPr>
            <b/>
            <sz val="9"/>
            <color indexed="81"/>
            <rFont val="Tahoma"/>
            <family val="2"/>
          </rPr>
          <t xml:space="preserve">Please provide helpful feedback regarding the rating for these specific measures.   
What suggestions/ comments were generated after this scores were discussed.  How might these ratings be improved upon or maintained?
Note: Any rating of less than expected should include a written explanation. </t>
        </r>
      </text>
    </comment>
    <comment ref="A68" authorId="0">
      <text>
        <r>
          <rPr>
            <b/>
            <sz val="9"/>
            <color indexed="81"/>
            <rFont val="Tahoma"/>
            <family val="2"/>
          </rPr>
          <t xml:space="preserve">Please make sure that the name of the measure, and weight are defined on the "Selecting Measures" tab. 
The Name, Point, Rating, and Percentage values will appear blank if this information is missing
</t>
        </r>
      </text>
    </comment>
    <comment ref="D68" authorId="0">
      <text>
        <r>
          <rPr>
            <b/>
            <sz val="9"/>
            <color indexed="81"/>
            <rFont val="Tahoma"/>
            <family val="2"/>
          </rPr>
          <t>Note: the Rating will appear blank if a weight has not been selected on the "Selecting Measures" Tab</t>
        </r>
      </text>
    </comment>
    <comment ref="E68" authorId="0">
      <text>
        <r>
          <rPr>
            <b/>
            <sz val="9"/>
            <color indexed="81"/>
            <rFont val="Tahoma"/>
            <family val="2"/>
          </rPr>
          <t>The Percentage is determined by the weight selected on the "Selecting Measures Tab"
The Name of the Measure will appear blank if the weight has not been selected on the Selecting Measures Tab</t>
        </r>
      </text>
    </comment>
  </commentList>
</comments>
</file>

<file path=xl/sharedStrings.xml><?xml version="1.0" encoding="utf-8"?>
<sst xmlns="http://schemas.openxmlformats.org/spreadsheetml/2006/main" count="2675" uniqueCount="1611">
  <si>
    <t>Version</t>
  </si>
  <si>
    <t>Effectively use formal and informal feedback to monitor their learning.</t>
  </si>
  <si>
    <t>Setting learning goals.</t>
  </si>
  <si>
    <t xml:space="preserve">Applying teacher feedback to improve performance and accelerate their learning. </t>
  </si>
  <si>
    <t>Element label</t>
  </si>
  <si>
    <t>check box</t>
  </si>
  <si>
    <t>Text</t>
  </si>
  <si>
    <t>1aNE1</t>
  </si>
  <si>
    <t>1aNE2</t>
  </si>
  <si>
    <t>1aNE3</t>
  </si>
  <si>
    <t>1aNE4</t>
  </si>
  <si>
    <t>1aPP1</t>
  </si>
  <si>
    <t>1aPP2</t>
  </si>
  <si>
    <t>1aPP3</t>
  </si>
  <si>
    <t>1aP1</t>
  </si>
  <si>
    <t>1aP2</t>
  </si>
  <si>
    <t>1aP3</t>
  </si>
  <si>
    <t>1aP4</t>
  </si>
  <si>
    <t>1aA1</t>
  </si>
  <si>
    <t>1aA2</t>
  </si>
  <si>
    <t>1aA3</t>
  </si>
  <si>
    <t>1aA4</t>
  </si>
  <si>
    <t>1aE1</t>
  </si>
  <si>
    <t>1aE2</t>
  </si>
  <si>
    <t>1aE3</t>
  </si>
  <si>
    <t>1bPP2</t>
  </si>
  <si>
    <t>1bPP3</t>
  </si>
  <si>
    <t>1bPP4</t>
  </si>
  <si>
    <t>1bPP6</t>
  </si>
  <si>
    <t>1bP1</t>
  </si>
  <si>
    <t>1bP2</t>
  </si>
  <si>
    <t>1bP3</t>
  </si>
  <si>
    <t>1bP4</t>
  </si>
  <si>
    <t>1bP5</t>
  </si>
  <si>
    <t>1bP6</t>
  </si>
  <si>
    <t>1bA1</t>
  </si>
  <si>
    <t>1bA2</t>
  </si>
  <si>
    <t>1bA3</t>
  </si>
  <si>
    <t>1bE1</t>
  </si>
  <si>
    <t>1bE2</t>
  </si>
  <si>
    <t>1bE3</t>
  </si>
  <si>
    <t>1cNE1</t>
  </si>
  <si>
    <t>1cNE3</t>
  </si>
  <si>
    <t>1cNE4</t>
  </si>
  <si>
    <t>1cPP1</t>
  </si>
  <si>
    <t>1cPP2</t>
  </si>
  <si>
    <t>1cPP3</t>
  </si>
  <si>
    <t>1cPP4</t>
  </si>
  <si>
    <t>1cP1</t>
  </si>
  <si>
    <t>1cP2</t>
  </si>
  <si>
    <t>1cP3</t>
  </si>
  <si>
    <t>1cP5</t>
  </si>
  <si>
    <t>1cA1</t>
  </si>
  <si>
    <t>1cA2</t>
  </si>
  <si>
    <t>1cA3</t>
  </si>
  <si>
    <t>1cA4</t>
  </si>
  <si>
    <t>1cA5</t>
  </si>
  <si>
    <t>1cE1</t>
  </si>
  <si>
    <t>1cE2</t>
  </si>
  <si>
    <t>1cE3</t>
  </si>
  <si>
    <t>1cE4</t>
  </si>
  <si>
    <t>1dNE1</t>
  </si>
  <si>
    <t>1dNE2</t>
  </si>
  <si>
    <t>1dNE3</t>
  </si>
  <si>
    <t>1dNE4</t>
  </si>
  <si>
    <t>1dNE5</t>
  </si>
  <si>
    <t>1dPP1</t>
  </si>
  <si>
    <t>1dPP2</t>
  </si>
  <si>
    <t>1dPP3</t>
  </si>
  <si>
    <t>1dPP4</t>
  </si>
  <si>
    <t>1dPP5</t>
  </si>
  <si>
    <t>1dPP6</t>
  </si>
  <si>
    <t>1dP1</t>
  </si>
  <si>
    <t>1dP2</t>
  </si>
  <si>
    <t>1dP3</t>
  </si>
  <si>
    <t>1dP4</t>
  </si>
  <si>
    <t>1dP5</t>
  </si>
  <si>
    <t>1dP6</t>
  </si>
  <si>
    <t>1dA1</t>
  </si>
  <si>
    <t>1dA2</t>
  </si>
  <si>
    <t>1dA3</t>
  </si>
  <si>
    <t>1dA4</t>
  </si>
  <si>
    <t>1dA5</t>
  </si>
  <si>
    <t>1dA6</t>
  </si>
  <si>
    <t>1dA7</t>
  </si>
  <si>
    <t>1dE1</t>
  </si>
  <si>
    <t>1dE2</t>
  </si>
  <si>
    <t>1dE3</t>
  </si>
  <si>
    <t>1dE4</t>
  </si>
  <si>
    <t>1dE5</t>
  </si>
  <si>
    <t>1dE6</t>
  </si>
  <si>
    <t>1eNE1</t>
  </si>
  <si>
    <t>1eNE2</t>
  </si>
  <si>
    <t>1eNE3</t>
  </si>
  <si>
    <t>1eNE4</t>
  </si>
  <si>
    <t>1ePP1</t>
  </si>
  <si>
    <t>1ePP2</t>
  </si>
  <si>
    <t>1ePP3</t>
  </si>
  <si>
    <t>1ePP4</t>
  </si>
  <si>
    <t>1ePP5</t>
  </si>
  <si>
    <t>1eP1</t>
  </si>
  <si>
    <t>1eP2</t>
  </si>
  <si>
    <t>1eP3</t>
  </si>
  <si>
    <t>1eP4</t>
  </si>
  <si>
    <t>1eP5</t>
  </si>
  <si>
    <t>1eA1</t>
  </si>
  <si>
    <t>1eA2</t>
  </si>
  <si>
    <t>1eA3</t>
  </si>
  <si>
    <t>1eE1</t>
  </si>
  <si>
    <t>1eE2</t>
  </si>
  <si>
    <t>1eE3</t>
  </si>
  <si>
    <t>1eE4</t>
  </si>
  <si>
    <t>1fNE1</t>
  </si>
  <si>
    <t>1fNE2</t>
  </si>
  <si>
    <t>1fNE3</t>
  </si>
  <si>
    <t>1fNE4</t>
  </si>
  <si>
    <t>1fNE5</t>
  </si>
  <si>
    <t>1fNE6</t>
  </si>
  <si>
    <t>1fPP1</t>
  </si>
  <si>
    <t>1fPP2</t>
  </si>
  <si>
    <t>1fPP3</t>
  </si>
  <si>
    <t>1fPP4</t>
  </si>
  <si>
    <t>1fPP5</t>
  </si>
  <si>
    <t>1fP1</t>
  </si>
  <si>
    <t>1fP2</t>
  </si>
  <si>
    <t>1fP3</t>
  </si>
  <si>
    <t>1fP4</t>
  </si>
  <si>
    <t>1fP5</t>
  </si>
  <si>
    <t>1fA1</t>
  </si>
  <si>
    <t>1fA2</t>
  </si>
  <si>
    <t>1fA3</t>
  </si>
  <si>
    <t>1fA4</t>
  </si>
  <si>
    <t>1fA5</t>
  </si>
  <si>
    <t>1fA6</t>
  </si>
  <si>
    <t>1fE1</t>
  </si>
  <si>
    <t>1fE2</t>
  </si>
  <si>
    <t>1fE3</t>
  </si>
  <si>
    <t>1fE4</t>
  </si>
  <si>
    <t>2aNE1</t>
  </si>
  <si>
    <t>2aNE2</t>
  </si>
  <si>
    <t>2aNE3</t>
  </si>
  <si>
    <t>2aPP1</t>
  </si>
  <si>
    <t>2aPP2</t>
  </si>
  <si>
    <t>2aPP5</t>
  </si>
  <si>
    <t>2aP1</t>
  </si>
  <si>
    <t>2aP2</t>
  </si>
  <si>
    <t>2aP3</t>
  </si>
  <si>
    <t>2aP4</t>
  </si>
  <si>
    <t>2aA1</t>
  </si>
  <si>
    <t>2aA2</t>
  </si>
  <si>
    <t>2aA3</t>
  </si>
  <si>
    <t>2aA4</t>
  </si>
  <si>
    <t>2aE1</t>
  </si>
  <si>
    <t>2aE2</t>
  </si>
  <si>
    <t>2aE3</t>
  </si>
  <si>
    <t>2aE4</t>
  </si>
  <si>
    <t>2bNE1</t>
  </si>
  <si>
    <t>2bNE2</t>
  </si>
  <si>
    <t>2bNE4</t>
  </si>
  <si>
    <t>2bNE5</t>
  </si>
  <si>
    <t>2bPP1</t>
  </si>
  <si>
    <t>2bPP2</t>
  </si>
  <si>
    <t>2bPP3</t>
  </si>
  <si>
    <t>2bPP4</t>
  </si>
  <si>
    <t>2bP1</t>
  </si>
  <si>
    <t>2bP2</t>
  </si>
  <si>
    <t>2bP3</t>
  </si>
  <si>
    <t>2bP4</t>
  </si>
  <si>
    <t>2bP5</t>
  </si>
  <si>
    <t>2bP6</t>
  </si>
  <si>
    <t>2bP7</t>
  </si>
  <si>
    <t>Positive social relationships.</t>
  </si>
  <si>
    <t>2bA1</t>
  </si>
  <si>
    <t>2bA2</t>
  </si>
  <si>
    <t>2bA3</t>
  </si>
  <si>
    <t>2bE1</t>
  </si>
  <si>
    <t>2bE2</t>
  </si>
  <si>
    <t>2bE3</t>
  </si>
  <si>
    <t>2cNE1</t>
  </si>
  <si>
    <t>2cNE2</t>
  </si>
  <si>
    <t>2cNE3</t>
  </si>
  <si>
    <t>2cPP1</t>
  </si>
  <si>
    <t>2cPP2</t>
  </si>
  <si>
    <t>2cPP4</t>
  </si>
  <si>
    <t>2cPP5</t>
  </si>
  <si>
    <t>2cPP6</t>
  </si>
  <si>
    <t>2cP1</t>
  </si>
  <si>
    <t>2cP2</t>
  </si>
  <si>
    <t>2cP3</t>
  </si>
  <si>
    <t>2cP4</t>
  </si>
  <si>
    <t>2cP5</t>
  </si>
  <si>
    <t>2cP6</t>
  </si>
  <si>
    <t>2cP7</t>
  </si>
  <si>
    <t>2cA1</t>
  </si>
  <si>
    <t>2cA2</t>
  </si>
  <si>
    <t>2cA3</t>
  </si>
  <si>
    <t>2cA4</t>
  </si>
  <si>
    <t>2cA5</t>
  </si>
  <si>
    <t>2cE1</t>
  </si>
  <si>
    <t>2cE2</t>
  </si>
  <si>
    <t>2cE3</t>
  </si>
  <si>
    <t>2cE4</t>
  </si>
  <si>
    <t>2cE5</t>
  </si>
  <si>
    <t>2dNE1</t>
  </si>
  <si>
    <t>2dNE2</t>
  </si>
  <si>
    <t>2dNE4</t>
  </si>
  <si>
    <t>2dPP1</t>
  </si>
  <si>
    <t>2dPP2</t>
  </si>
  <si>
    <t>2dPP3</t>
  </si>
  <si>
    <t>2dPP4</t>
  </si>
  <si>
    <t>2dP1</t>
  </si>
  <si>
    <t>2dP2</t>
  </si>
  <si>
    <t>2dP3</t>
  </si>
  <si>
    <t>2dP5</t>
  </si>
  <si>
    <t>2dA1</t>
  </si>
  <si>
    <t>2dA2</t>
  </si>
  <si>
    <t>2dA3</t>
  </si>
  <si>
    <t>2dA4</t>
  </si>
  <si>
    <t>2dA5</t>
  </si>
  <si>
    <t>2dE1</t>
  </si>
  <si>
    <t>2dE2</t>
  </si>
  <si>
    <t>2dE3</t>
  </si>
  <si>
    <t>2dE5</t>
  </si>
  <si>
    <t>2eNE1</t>
  </si>
  <si>
    <t>2eNE2</t>
  </si>
  <si>
    <t>2eNE3</t>
  </si>
  <si>
    <t>2ePP1</t>
  </si>
  <si>
    <t>2ePP2</t>
  </si>
  <si>
    <t>2ePP3</t>
  </si>
  <si>
    <t>2ePP4</t>
  </si>
  <si>
    <t>2ePP5</t>
  </si>
  <si>
    <t>2eP1</t>
  </si>
  <si>
    <t>2eP2</t>
  </si>
  <si>
    <t>2eP3</t>
  </si>
  <si>
    <t>2eP4</t>
  </si>
  <si>
    <t>2eP5</t>
  </si>
  <si>
    <t>2eA1</t>
  </si>
  <si>
    <t>2eA2</t>
  </si>
  <si>
    <t>2eA5</t>
  </si>
  <si>
    <t>2eA6</t>
  </si>
  <si>
    <t>2eA7</t>
  </si>
  <si>
    <t>2eE1</t>
  </si>
  <si>
    <t>2eE2</t>
  </si>
  <si>
    <t>2eE3</t>
  </si>
  <si>
    <t>2eE4</t>
  </si>
  <si>
    <t>2fNE1</t>
  </si>
  <si>
    <t>2fNE2</t>
  </si>
  <si>
    <t>2fNE3</t>
  </si>
  <si>
    <t>2fNE4</t>
  </si>
  <si>
    <t>2fPP1</t>
  </si>
  <si>
    <t>2fPP2</t>
  </si>
  <si>
    <t>2fPP3</t>
  </si>
  <si>
    <t>2fPP4</t>
  </si>
  <si>
    <t>2fP1</t>
  </si>
  <si>
    <t>2fP2</t>
  </si>
  <si>
    <t>2fP3</t>
  </si>
  <si>
    <t>2fP4</t>
  </si>
  <si>
    <t>2fP5</t>
  </si>
  <si>
    <t>2fA1</t>
  </si>
  <si>
    <t>2fA2</t>
  </si>
  <si>
    <t>2fA3</t>
  </si>
  <si>
    <t>Abide by school and class rules.</t>
  </si>
  <si>
    <t>2fE1</t>
  </si>
  <si>
    <t>2fE2</t>
  </si>
  <si>
    <t>2fE3</t>
  </si>
  <si>
    <t>Help other students stay on task.</t>
  </si>
  <si>
    <t>2fE4</t>
  </si>
  <si>
    <t>3aNE1</t>
  </si>
  <si>
    <t>3aNE3</t>
  </si>
  <si>
    <t>3aNE4</t>
  </si>
  <si>
    <t>3aPP1</t>
  </si>
  <si>
    <t>3aPP2</t>
  </si>
  <si>
    <t>3aPP3</t>
  </si>
  <si>
    <t>3aPP4</t>
  </si>
  <si>
    <t>3aP1</t>
  </si>
  <si>
    <t>3aP2</t>
  </si>
  <si>
    <t>3aP3</t>
  </si>
  <si>
    <t>3aP4</t>
  </si>
  <si>
    <t>3aP5</t>
  </si>
  <si>
    <t>3aA1</t>
  </si>
  <si>
    <t>3aA2</t>
  </si>
  <si>
    <t>3aA3</t>
  </si>
  <si>
    <t>3aA4</t>
  </si>
  <si>
    <t>3aE1</t>
  </si>
  <si>
    <t>3aE2</t>
  </si>
  <si>
    <t>3aE3</t>
  </si>
  <si>
    <t>3aE4</t>
  </si>
  <si>
    <t>3bNE1</t>
  </si>
  <si>
    <t>3bNE2</t>
  </si>
  <si>
    <t>3bNE3</t>
  </si>
  <si>
    <t>3bNE4</t>
  </si>
  <si>
    <t>3bPP1</t>
  </si>
  <si>
    <t>3bPP2</t>
  </si>
  <si>
    <t>3bPP3</t>
  </si>
  <si>
    <t>3bPP4</t>
  </si>
  <si>
    <t>3bP1</t>
  </si>
  <si>
    <t>3bP2</t>
  </si>
  <si>
    <t>3bP3</t>
  </si>
  <si>
    <t>3bP4</t>
  </si>
  <si>
    <t>3bP5</t>
  </si>
  <si>
    <t>3bA1</t>
  </si>
  <si>
    <t>3bA2</t>
  </si>
  <si>
    <t>3bA3</t>
  </si>
  <si>
    <t>3bA4</t>
  </si>
  <si>
    <t>3bE1</t>
  </si>
  <si>
    <t>3bE2</t>
  </si>
  <si>
    <t>3bE3</t>
  </si>
  <si>
    <t>3bE4</t>
  </si>
  <si>
    <t>3cNE1</t>
  </si>
  <si>
    <t>3cNE2</t>
  </si>
  <si>
    <t>3cNE3</t>
  </si>
  <si>
    <t>3cPP1</t>
  </si>
  <si>
    <t>3cPP2</t>
  </si>
  <si>
    <t>3cPP3</t>
  </si>
  <si>
    <t>3cPP4</t>
  </si>
  <si>
    <t>3cP1</t>
  </si>
  <si>
    <t>3cP2</t>
  </si>
  <si>
    <t>3cP3</t>
  </si>
  <si>
    <t>3cP4</t>
  </si>
  <si>
    <t>3cA1</t>
  </si>
  <si>
    <t>3cA2</t>
  </si>
  <si>
    <t>3cA3</t>
  </si>
  <si>
    <t>3cA4</t>
  </si>
  <si>
    <t>3cE1</t>
  </si>
  <si>
    <t>3cE2</t>
  </si>
  <si>
    <t>3cE3</t>
  </si>
  <si>
    <t>3cE4</t>
  </si>
  <si>
    <t>3dNE1</t>
  </si>
  <si>
    <t>3dNE2</t>
  </si>
  <si>
    <t>3dNE3</t>
  </si>
  <si>
    <t>3dPP1</t>
  </si>
  <si>
    <t>3dPP2</t>
  </si>
  <si>
    <t>3dPP3</t>
  </si>
  <si>
    <t>3dPP4</t>
  </si>
  <si>
    <t>3dP1</t>
  </si>
  <si>
    <t>3dP2</t>
  </si>
  <si>
    <t>3dP3</t>
  </si>
  <si>
    <t>3dP4</t>
  </si>
  <si>
    <t>3dP5</t>
  </si>
  <si>
    <t>3dP6</t>
  </si>
  <si>
    <t>3dP7</t>
  </si>
  <si>
    <t>3dA1</t>
  </si>
  <si>
    <t>3dA2</t>
  </si>
  <si>
    <t>3dA3</t>
  </si>
  <si>
    <t>3dE1</t>
  </si>
  <si>
    <t>3dE2</t>
  </si>
  <si>
    <t>3dE3</t>
  </si>
  <si>
    <t>Use available technology to:</t>
  </si>
  <si>
    <t>3dE4</t>
  </si>
  <si>
    <t>Accelerate their learning.</t>
  </si>
  <si>
    <t>3dE5</t>
  </si>
  <si>
    <t>3dE6</t>
  </si>
  <si>
    <t>3dE7</t>
  </si>
  <si>
    <t>3eNE1</t>
  </si>
  <si>
    <t>3eNE2</t>
  </si>
  <si>
    <t>3eNE3</t>
  </si>
  <si>
    <t>3ePP1</t>
  </si>
  <si>
    <t>3ePP2</t>
  </si>
  <si>
    <t>3ePP3</t>
  </si>
  <si>
    <t>3ePP4</t>
  </si>
  <si>
    <t>3eP1</t>
  </si>
  <si>
    <t>3eP2</t>
  </si>
  <si>
    <t>3eP3</t>
  </si>
  <si>
    <t>3eP4</t>
  </si>
  <si>
    <t>3eP5</t>
  </si>
  <si>
    <t>3eA1</t>
  </si>
  <si>
    <t>3eA2</t>
  </si>
  <si>
    <t>3eA3</t>
  </si>
  <si>
    <t>3eA4</t>
  </si>
  <si>
    <t>3eA5</t>
  </si>
  <si>
    <t>3eE1</t>
  </si>
  <si>
    <t>3eE2</t>
  </si>
  <si>
    <t>3eE3</t>
  </si>
  <si>
    <t>3eE4</t>
  </si>
  <si>
    <t>3fNE1</t>
  </si>
  <si>
    <t>3fNE2</t>
  </si>
  <si>
    <t>3fNE3</t>
  </si>
  <si>
    <t>3fPP1</t>
  </si>
  <si>
    <t>3fPP2</t>
  </si>
  <si>
    <t>3fPP3</t>
  </si>
  <si>
    <t>Plans lessons that:</t>
  </si>
  <si>
    <t>3fPP4</t>
  </si>
  <si>
    <t>3fP1</t>
  </si>
  <si>
    <t>3fP2</t>
  </si>
  <si>
    <t>3fP3</t>
  </si>
  <si>
    <t>3fP4</t>
  </si>
  <si>
    <t>3fA1</t>
  </si>
  <si>
    <t>3fA2</t>
  </si>
  <si>
    <t>3fA3</t>
  </si>
  <si>
    <t>3fA4</t>
  </si>
  <si>
    <t>3fE1</t>
  </si>
  <si>
    <t>3fE2</t>
  </si>
  <si>
    <t>3fE3</t>
  </si>
  <si>
    <t>3gNE1</t>
  </si>
  <si>
    <t>3gNE2</t>
  </si>
  <si>
    <t>3gNE3</t>
  </si>
  <si>
    <t>3gPP1</t>
  </si>
  <si>
    <t>3gPP2</t>
  </si>
  <si>
    <t>3gPP3</t>
  </si>
  <si>
    <t>3gPP4</t>
  </si>
  <si>
    <t>3gA1</t>
  </si>
  <si>
    <t>3gA2</t>
  </si>
  <si>
    <t>3gA3</t>
  </si>
  <si>
    <t>3gA4</t>
  </si>
  <si>
    <t>3gE1</t>
  </si>
  <si>
    <t>3gE2</t>
  </si>
  <si>
    <t>3gE3</t>
  </si>
  <si>
    <t>3gE4</t>
  </si>
  <si>
    <t>3hNE1</t>
  </si>
  <si>
    <t>3hNE3</t>
  </si>
  <si>
    <t>3hNE4</t>
  </si>
  <si>
    <t>3hNE5</t>
  </si>
  <si>
    <t>3hPP1</t>
  </si>
  <si>
    <t>3hPP2</t>
  </si>
  <si>
    <t>3hPP3</t>
  </si>
  <si>
    <t>3hPP4</t>
  </si>
  <si>
    <t>3hPP5</t>
  </si>
  <si>
    <t>3hA1</t>
  </si>
  <si>
    <t>3hA2</t>
  </si>
  <si>
    <t>3hA3</t>
  </si>
  <si>
    <t>3hA4</t>
  </si>
  <si>
    <t>3hA5</t>
  </si>
  <si>
    <t>3hA6</t>
  </si>
  <si>
    <t>3hE1</t>
  </si>
  <si>
    <t>3hE2</t>
  </si>
  <si>
    <t>3hE3</t>
  </si>
  <si>
    <t>3hE4</t>
  </si>
  <si>
    <t>3hE5</t>
  </si>
  <si>
    <t>3hE6</t>
  </si>
  <si>
    <t>3hE7</t>
  </si>
  <si>
    <t>4aNE1</t>
  </si>
  <si>
    <t>4aNE2</t>
  </si>
  <si>
    <t>4aNE3</t>
  </si>
  <si>
    <t>4aNE4</t>
  </si>
  <si>
    <t>4aPP1</t>
  </si>
  <si>
    <t>4aPP2</t>
  </si>
  <si>
    <t>4aPP3</t>
  </si>
  <si>
    <t>4aP1</t>
  </si>
  <si>
    <t>4aP2</t>
  </si>
  <si>
    <t>4aP3</t>
  </si>
  <si>
    <t>4aP4</t>
  </si>
  <si>
    <t>4aP5</t>
  </si>
  <si>
    <t>4aA1</t>
  </si>
  <si>
    <t>4aA2</t>
  </si>
  <si>
    <t>4aA3</t>
  </si>
  <si>
    <t>4aA4</t>
  </si>
  <si>
    <t>4aA5</t>
  </si>
  <si>
    <t>4aA6</t>
  </si>
  <si>
    <t>4aA7</t>
  </si>
  <si>
    <t>4aE1</t>
  </si>
  <si>
    <t>4aE2</t>
  </si>
  <si>
    <t>4aE3</t>
  </si>
  <si>
    <t>4aE4</t>
  </si>
  <si>
    <t>4bNE1</t>
  </si>
  <si>
    <t>4bNE2</t>
  </si>
  <si>
    <t>4bNE4</t>
  </si>
  <si>
    <t>4bNE5</t>
  </si>
  <si>
    <t>4bPP1</t>
  </si>
  <si>
    <t>4bPP2</t>
  </si>
  <si>
    <t>4bPP3</t>
  </si>
  <si>
    <t>4bPP4</t>
  </si>
  <si>
    <t>4bPP5</t>
  </si>
  <si>
    <t>4bPP6</t>
  </si>
  <si>
    <t>4bP1</t>
  </si>
  <si>
    <t>4bP2</t>
  </si>
  <si>
    <t>4bP3</t>
  </si>
  <si>
    <t>4bP4</t>
  </si>
  <si>
    <t>4bP5</t>
  </si>
  <si>
    <t>4bA1</t>
  </si>
  <si>
    <t>4bA2</t>
  </si>
  <si>
    <t>4bA3</t>
  </si>
  <si>
    <t>4bE1</t>
  </si>
  <si>
    <t>4bE2</t>
  </si>
  <si>
    <t>4bE3</t>
  </si>
  <si>
    <t>4cNE1</t>
  </si>
  <si>
    <t>4cNE2</t>
  </si>
  <si>
    <t>4cNE3</t>
  </si>
  <si>
    <t>4cNE4</t>
  </si>
  <si>
    <t>4cNE5</t>
  </si>
  <si>
    <t>4cNE6</t>
  </si>
  <si>
    <t>4cPP1</t>
  </si>
  <si>
    <t>4cPP2</t>
  </si>
  <si>
    <t>4cPP3</t>
  </si>
  <si>
    <t>4cPP4</t>
  </si>
  <si>
    <t>4cP1</t>
  </si>
  <si>
    <t>4cP2</t>
  </si>
  <si>
    <t>4cP3</t>
  </si>
  <si>
    <t>4cP4</t>
  </si>
  <si>
    <t>4cP5</t>
  </si>
  <si>
    <t>4cP7</t>
  </si>
  <si>
    <t>4cA1</t>
  </si>
  <si>
    <t>4cA2</t>
  </si>
  <si>
    <t>4cA3</t>
  </si>
  <si>
    <t>4cA4</t>
  </si>
  <si>
    <t>4cE1</t>
  </si>
  <si>
    <t>4cE2</t>
  </si>
  <si>
    <t>4cE3</t>
  </si>
  <si>
    <t>4cE4</t>
  </si>
  <si>
    <t>5aNE1</t>
  </si>
  <si>
    <t>5aNE2</t>
  </si>
  <si>
    <t>5aNE3</t>
  </si>
  <si>
    <t>5aNE4</t>
  </si>
  <si>
    <t>5aNE5</t>
  </si>
  <si>
    <t>5aPP1</t>
  </si>
  <si>
    <t>5aPP2</t>
  </si>
  <si>
    <t>5aPP3</t>
  </si>
  <si>
    <t>5aPP4</t>
  </si>
  <si>
    <t>5aP1</t>
  </si>
  <si>
    <t>5aP2</t>
  </si>
  <si>
    <t>5aP3</t>
  </si>
  <si>
    <t>Collaborates with colleagues to:</t>
  </si>
  <si>
    <t>5aP4</t>
  </si>
  <si>
    <t>5aA1</t>
  </si>
  <si>
    <t>5aA2</t>
  </si>
  <si>
    <t>5aA3</t>
  </si>
  <si>
    <t>5aA4</t>
  </si>
  <si>
    <t>5aA5</t>
  </si>
  <si>
    <t>5aE1</t>
  </si>
  <si>
    <t>5aE2</t>
  </si>
  <si>
    <t>5aE3</t>
  </si>
  <si>
    <t>5aE4</t>
  </si>
  <si>
    <t>5aE5</t>
  </si>
  <si>
    <t>5aE6</t>
  </si>
  <si>
    <t>5aE7</t>
  </si>
  <si>
    <t>5bNE1</t>
  </si>
  <si>
    <t>5bNE2</t>
  </si>
  <si>
    <t>5bNE3</t>
  </si>
  <si>
    <t>5bPP1</t>
  </si>
  <si>
    <t>5bPP2</t>
  </si>
  <si>
    <t>5bPP3</t>
  </si>
  <si>
    <t>5bP1</t>
  </si>
  <si>
    <t>5bP2</t>
  </si>
  <si>
    <t>5bP3</t>
  </si>
  <si>
    <t>5bA1</t>
  </si>
  <si>
    <t>5bA2</t>
  </si>
  <si>
    <t>5bA3</t>
  </si>
  <si>
    <t>5bE1</t>
  </si>
  <si>
    <t>5bE2</t>
  </si>
  <si>
    <t>5bE3</t>
  </si>
  <si>
    <t>5cNE1</t>
  </si>
  <si>
    <t>5cNE2</t>
  </si>
  <si>
    <t>5cNE3</t>
  </si>
  <si>
    <t>5cPP1</t>
  </si>
  <si>
    <t>5cPP2</t>
  </si>
  <si>
    <t>5cPP3</t>
  </si>
  <si>
    <t>5cP1</t>
  </si>
  <si>
    <t>5cP2</t>
  </si>
  <si>
    <t>5cP3</t>
  </si>
  <si>
    <t>5cP4</t>
  </si>
  <si>
    <t>5cA1</t>
  </si>
  <si>
    <t>5cA2</t>
  </si>
  <si>
    <t>5cA3</t>
  </si>
  <si>
    <t>5cA4</t>
  </si>
  <si>
    <t>5cE1</t>
  </si>
  <si>
    <t>5cE2</t>
  </si>
  <si>
    <t>5cE3</t>
  </si>
  <si>
    <t>5cE4</t>
  </si>
  <si>
    <t>5dNE1</t>
  </si>
  <si>
    <t>5dNE2</t>
  </si>
  <si>
    <t>5dNE3</t>
  </si>
  <si>
    <t>5dNE4</t>
  </si>
  <si>
    <t>5dPP1</t>
  </si>
  <si>
    <t>5dPP2</t>
  </si>
  <si>
    <t>5dPP3</t>
  </si>
  <si>
    <t>5dP1</t>
  </si>
  <si>
    <t>5dE1</t>
  </si>
  <si>
    <t>5dE2</t>
  </si>
  <si>
    <t>5dE3</t>
  </si>
  <si>
    <t>PP</t>
  </si>
  <si>
    <t>Standard 1e</t>
  </si>
  <si>
    <t>Standard 1f</t>
  </si>
  <si>
    <t>Standard 2b</t>
  </si>
  <si>
    <t>Standard 2e</t>
  </si>
  <si>
    <t>Standard 2f</t>
  </si>
  <si>
    <t>Standard 3e</t>
  </si>
  <si>
    <t>Standard 3f</t>
  </si>
  <si>
    <t>Standard 3g</t>
  </si>
  <si>
    <t>Standard 3h</t>
  </si>
  <si>
    <t>Definitions</t>
  </si>
  <si>
    <t>Blank Form</t>
  </si>
  <si>
    <t>Score</t>
  </si>
  <si>
    <t>Standard 1 overall</t>
  </si>
  <si>
    <t>Please Copy and Paste the appropriate data into columns below</t>
  </si>
  <si>
    <t>District ID</t>
  </si>
  <si>
    <t>School ID'S</t>
  </si>
  <si>
    <t>Evaluator EDID's</t>
  </si>
  <si>
    <t>Evaluator Names</t>
  </si>
  <si>
    <t>Teacher Names</t>
  </si>
  <si>
    <t>Teacher EDID's</t>
  </si>
  <si>
    <t>B</t>
  </si>
  <si>
    <t>C</t>
  </si>
  <si>
    <t>D</t>
  </si>
  <si>
    <t>F</t>
  </si>
  <si>
    <t>G</t>
  </si>
  <si>
    <t>H</t>
  </si>
  <si>
    <t>Exemplary</t>
  </si>
  <si>
    <t>. . . and</t>
  </si>
  <si>
    <t>Descriptor</t>
  </si>
  <si>
    <t>Value</t>
  </si>
  <si>
    <t>Notes</t>
  </si>
  <si>
    <t>STD1</t>
  </si>
  <si>
    <t>STD2</t>
  </si>
  <si>
    <t>STD4</t>
  </si>
  <si>
    <t>STD5</t>
  </si>
  <si>
    <t>1AOverall</t>
  </si>
  <si>
    <t>1BOverall</t>
  </si>
  <si>
    <t>1COverall</t>
  </si>
  <si>
    <t>1DOverall</t>
  </si>
  <si>
    <t>1EOverall</t>
  </si>
  <si>
    <t>1FOverall</t>
  </si>
  <si>
    <t>STD1Overall</t>
  </si>
  <si>
    <t>2AOverall</t>
  </si>
  <si>
    <t>2BOverall</t>
  </si>
  <si>
    <t>2COverall</t>
  </si>
  <si>
    <t>2DOverall</t>
  </si>
  <si>
    <t>2EOverall</t>
  </si>
  <si>
    <t>2FOverall</t>
  </si>
  <si>
    <t>STD2Overall</t>
  </si>
  <si>
    <t>3AOverall</t>
  </si>
  <si>
    <t>3BOverall</t>
  </si>
  <si>
    <t>3COverall</t>
  </si>
  <si>
    <t>3DOverall</t>
  </si>
  <si>
    <t>3EOverall</t>
  </si>
  <si>
    <t>3FOverall</t>
  </si>
  <si>
    <t>3GOverall</t>
  </si>
  <si>
    <t>3HOverall</t>
  </si>
  <si>
    <t>4AOverall</t>
  </si>
  <si>
    <t>4BOverall</t>
  </si>
  <si>
    <t>4COverall</t>
  </si>
  <si>
    <t>STD4Overall</t>
  </si>
  <si>
    <t>5AOverall</t>
  </si>
  <si>
    <t>5BOverall</t>
  </si>
  <si>
    <t>5COverall</t>
  </si>
  <si>
    <t>5DOverall</t>
  </si>
  <si>
    <t>STD5Overall</t>
  </si>
  <si>
    <t>STD3overall</t>
  </si>
  <si>
    <t>1bE5</t>
  </si>
  <si>
    <t>1bE6</t>
  </si>
  <si>
    <t>P</t>
  </si>
  <si>
    <t>A</t>
  </si>
  <si>
    <t>E</t>
  </si>
  <si>
    <t>Standard 1A</t>
  </si>
  <si>
    <t>Check</t>
  </si>
  <si>
    <t>Ex</t>
  </si>
  <si>
    <t>Overall</t>
  </si>
  <si>
    <t>Standard 1b</t>
  </si>
  <si>
    <t>Standard 1c</t>
  </si>
  <si>
    <t>Standard 1d</t>
  </si>
  <si>
    <t>Standard 2a</t>
  </si>
  <si>
    <t>Standard 2c</t>
  </si>
  <si>
    <t>Standard 2d</t>
  </si>
  <si>
    <t>Standard 3a</t>
  </si>
  <si>
    <t>Standard 3b</t>
  </si>
  <si>
    <t>Standard 3c</t>
  </si>
  <si>
    <t>Standard 3d</t>
  </si>
  <si>
    <t>Standard 4a</t>
  </si>
  <si>
    <t>Standard 4b</t>
  </si>
  <si>
    <t>Standard 4c</t>
  </si>
  <si>
    <t>Standard 5a</t>
  </si>
  <si>
    <t>Standard 5b</t>
  </si>
  <si>
    <t>Standard 5c</t>
  </si>
  <si>
    <t>Standard 5d</t>
  </si>
  <si>
    <t>Standard</t>
  </si>
  <si>
    <t>Rating</t>
  </si>
  <si>
    <t>Accom-plished</t>
  </si>
  <si>
    <t>(0 pts.)</t>
  </si>
  <si>
    <t>(1 pt.)</t>
  </si>
  <si>
    <t>(2 pts.)</t>
  </si>
  <si>
    <t>(3 pts.)</t>
  </si>
  <si>
    <t>(4 pts.)</t>
  </si>
  <si>
    <t>Standard 1</t>
  </si>
  <si>
    <t>Standard 2</t>
  </si>
  <si>
    <t>Standard 3</t>
  </si>
  <si>
    <t>Standard 4</t>
  </si>
  <si>
    <t>Standard 5</t>
  </si>
  <si>
    <t>Overall Rating =</t>
  </si>
  <si>
    <t>Colorado Academic Standards.</t>
  </si>
  <si>
    <t>Establishes an effective mathematics environment by:</t>
  </si>
  <si>
    <t>Posing questions that stimulate students’ curiosity and encourage them to investigate further.</t>
  </si>
  <si>
    <t>Actively engaging students in doing math.</t>
  </si>
  <si>
    <t>Using real-world examples for problems whenever possible.</t>
  </si>
  <si>
    <t>Use the language of math to talk about what they are doing.</t>
  </si>
  <si>
    <t>Interpret mathematical information in ways that make it relevant to their learning.</t>
  </si>
  <si>
    <t>Recognize when they make procedural errors and take steps to correct them.</t>
  </si>
  <si>
    <t>Develop a variety of explanations and multiple representations of concepts.</t>
  </si>
  <si>
    <t>Acknowledges the value of each student’s contributions to the quality of lessons.</t>
  </si>
  <si>
    <t>Effective interactions among students.</t>
  </si>
  <si>
    <t>Acknowledges students for their accomplishments.</t>
  </si>
  <si>
    <t>Asks appropriately challenging questions of all students.</t>
  </si>
  <si>
    <t>Scaffolds questions.</t>
  </si>
  <si>
    <t>Gives wait time equitably.</t>
  </si>
  <si>
    <t>Flexibly groups students.</t>
  </si>
  <si>
    <t>Encourage fellow students to participate and challenge themselves.</t>
  </si>
  <si>
    <t>Monitors the quality of student participation and performance.</t>
  </si>
  <si>
    <t>Take academic risks.</t>
  </si>
  <si>
    <t>Apply skills and knowledge learned in the classroom.</t>
  </si>
  <si>
    <t>Uses available technology to:</t>
  </si>
  <si>
    <t>Enhance student learning.</t>
  </si>
  <si>
    <t>Develop students’ knowledge and skills.</t>
  </si>
  <si>
    <t>Enhance creative and innovative skills.</t>
  </si>
  <si>
    <t>Provide engaging and motivating learning experiences.</t>
  </si>
  <si>
    <t>Apply team building and networking skills.</t>
  </si>
  <si>
    <t>Deepen critical thinking skills.</t>
  </si>
  <si>
    <t>Apply higher-order thinking and problem-solving skills to address challenging issues.</t>
  </si>
  <si>
    <t>Provide opportunities for students to participate using various roles and modes of communication.</t>
  </si>
  <si>
    <t>Utilize group processes to build trust and promote effective interactions among team members.</t>
  </si>
  <si>
    <t>Models effective communication skills.</t>
  </si>
  <si>
    <t>Provides opportunities for students to practice communication skills.</t>
  </si>
  <si>
    <t>Apply effective written and oral communication skills in their work.</t>
  </si>
  <si>
    <t>Monitors and evaluates personal behavioral changes to determine what works for students.</t>
  </si>
  <si>
    <t>Shares lessons learned with colleagues.</t>
  </si>
  <si>
    <t>Likelihood of having a positive impact on student learning.</t>
  </si>
  <si>
    <t>Current research.</t>
  </si>
  <si>
    <t>Student needs.</t>
  </si>
  <si>
    <t>Support struggling students.</t>
  </si>
  <si>
    <t>Contribute to campus goals.</t>
  </si>
  <si>
    <t xml:space="preserve">Contributes to school committees and teams. </t>
  </si>
  <si>
    <t>Maintains a positive, productive and respectful relationship with colleagues.</t>
  </si>
  <si>
    <t>Analyze student data and interpret results.</t>
  </si>
  <si>
    <t>Apply findings to improve teaching practice.</t>
  </si>
  <si>
    <t>Serves as a critical friend for colleagues, both providing and receiving feedback on performance.</t>
  </si>
  <si>
    <t>Not Evident</t>
  </si>
  <si>
    <t>Partially Proficient</t>
  </si>
  <si>
    <t>Proficient</t>
  </si>
  <si>
    <t>Accomplished</t>
  </si>
  <si>
    <t>1aNE5</t>
  </si>
  <si>
    <t>District's plan of instruction.</t>
  </si>
  <si>
    <t>1aPP4</t>
  </si>
  <si>
    <t>1aPP5</t>
  </si>
  <si>
    <t>1aPP6</t>
  </si>
  <si>
    <t>1aA5</t>
  </si>
  <si>
    <t>1aE4</t>
  </si>
  <si>
    <t>1aL1</t>
  </si>
  <si>
    <t>1aL2</t>
  </si>
  <si>
    <t>1aL3</t>
  </si>
  <si>
    <t>1aL4</t>
  </si>
  <si>
    <t>1bL1</t>
  </si>
  <si>
    <t>1bNE1</t>
  </si>
  <si>
    <t>1bNE2</t>
  </si>
  <si>
    <t>1bNE5</t>
  </si>
  <si>
    <t>1bPP1</t>
  </si>
  <si>
    <t>1bPP5</t>
  </si>
  <si>
    <t>Makes complex reading accessible to students by:</t>
  </si>
  <si>
    <t>1bA4</t>
  </si>
  <si>
    <t>1bL2</t>
  </si>
  <si>
    <t>1bL3</t>
  </si>
  <si>
    <t>Problem solving skills.</t>
  </si>
  <si>
    <t>Literacy skills.</t>
  </si>
  <si>
    <t>Standard 1be</t>
  </si>
  <si>
    <t>1beL1</t>
  </si>
  <si>
    <t>1beNE1</t>
  </si>
  <si>
    <t>1beNE2</t>
  </si>
  <si>
    <t>1bePP1</t>
  </si>
  <si>
    <t>1bePP2</t>
  </si>
  <si>
    <t>1bePP3</t>
  </si>
  <si>
    <t>1bePP4</t>
  </si>
  <si>
    <t>1bePP5</t>
  </si>
  <si>
    <t>1bePP6</t>
  </si>
  <si>
    <t>1beP1</t>
  </si>
  <si>
    <t>1beP2</t>
  </si>
  <si>
    <t>1beP3</t>
  </si>
  <si>
    <t>1beP4</t>
  </si>
  <si>
    <t>1beP5</t>
  </si>
  <si>
    <t>1beA1</t>
  </si>
  <si>
    <t>1beA2</t>
  </si>
  <si>
    <t>1beA3</t>
  </si>
  <si>
    <t>1beE1</t>
  </si>
  <si>
    <t>1beE2</t>
  </si>
  <si>
    <t>1beE3</t>
  </si>
  <si>
    <t>1beE4</t>
  </si>
  <si>
    <t>1beE5</t>
  </si>
  <si>
    <t>1beE6</t>
  </si>
  <si>
    <t>1beE7</t>
  </si>
  <si>
    <t>1beL2</t>
  </si>
  <si>
    <t>1beL3</t>
  </si>
  <si>
    <t>1bePP7</t>
  </si>
  <si>
    <t>1bePP8</t>
  </si>
  <si>
    <t>1bePP9</t>
  </si>
  <si>
    <t>1bePP10</t>
  </si>
  <si>
    <t>1bePP11</t>
  </si>
  <si>
    <t>1bePP12</t>
  </si>
  <si>
    <t>1bePP13</t>
  </si>
  <si>
    <t>1bePP14</t>
  </si>
  <si>
    <t>Phonological awareness.</t>
  </si>
  <si>
    <t>Phonics.</t>
  </si>
  <si>
    <t>Vocabulary.</t>
  </si>
  <si>
    <t>Comprehension.</t>
  </si>
  <si>
    <t>Fluency.</t>
  </si>
  <si>
    <t>Writing.</t>
  </si>
  <si>
    <t>Speaking.</t>
  </si>
  <si>
    <t>Listening skills.</t>
  </si>
  <si>
    <t>1bePP15</t>
  </si>
  <si>
    <t>Engages students in instruction that is:</t>
  </si>
  <si>
    <t>Purposeful.</t>
  </si>
  <si>
    <t>Explicit.</t>
  </si>
  <si>
    <t>Systematic.</t>
  </si>
  <si>
    <t>Provides literacy instruction that is:</t>
  </si>
  <si>
    <t>Needs-based.</t>
  </si>
  <si>
    <t>1beA5</t>
  </si>
  <si>
    <t>1beA7</t>
  </si>
  <si>
    <t>Apply literacy skills (reading, writing, speaking, and listening):</t>
  </si>
  <si>
    <t>Reading.</t>
  </si>
  <si>
    <t>Listening.</t>
  </si>
  <si>
    <t>1beE8</t>
  </si>
  <si>
    <t>Standard 1bs</t>
  </si>
  <si>
    <t>1bsL1</t>
  </si>
  <si>
    <t>1bsNE1</t>
  </si>
  <si>
    <t>1bsNE2</t>
  </si>
  <si>
    <t>1bsNE3</t>
  </si>
  <si>
    <t>1bsPP1</t>
  </si>
  <si>
    <t>1bsPP2</t>
  </si>
  <si>
    <t>1bsPP3</t>
  </si>
  <si>
    <t>1bsPP4</t>
  </si>
  <si>
    <t>1bsPP5</t>
  </si>
  <si>
    <t>1bsPP6</t>
  </si>
  <si>
    <t>1bsPP7</t>
  </si>
  <si>
    <t>1bsPP8</t>
  </si>
  <si>
    <t>1bsPP9</t>
  </si>
  <si>
    <t>1bsPP12</t>
  </si>
  <si>
    <t>1bsPP13</t>
  </si>
  <si>
    <t>1bsP1</t>
  </si>
  <si>
    <t>1bsP2</t>
  </si>
  <si>
    <t>1bsP3</t>
  </si>
  <si>
    <t>1bsP4</t>
  </si>
  <si>
    <t>1bsP5</t>
  </si>
  <si>
    <t>1bsA1</t>
  </si>
  <si>
    <t>1bsA2</t>
  </si>
  <si>
    <t>1bsA3</t>
  </si>
  <si>
    <t>1bsA5</t>
  </si>
  <si>
    <t>1bsA7</t>
  </si>
  <si>
    <t>1bsE1</t>
  </si>
  <si>
    <t>1bsE2</t>
  </si>
  <si>
    <t>1bsE3</t>
  </si>
  <si>
    <t>1bsE4</t>
  </si>
  <si>
    <t>1bsE5</t>
  </si>
  <si>
    <t>1bsE6</t>
  </si>
  <si>
    <t>1bsE7</t>
  </si>
  <si>
    <t>1bsE8</t>
  </si>
  <si>
    <t>1bsL2</t>
  </si>
  <si>
    <t>1bsL3</t>
  </si>
  <si>
    <t>1cL2</t>
  </si>
  <si>
    <t>1cL3</t>
  </si>
  <si>
    <t>1cL1</t>
  </si>
  <si>
    <t>Emphasizes to students why they need to learn math content and skills.</t>
  </si>
  <si>
    <t>Uses instructional strategies that require students to apply and transfer mathematical knowledge to different content areas.</t>
  </si>
  <si>
    <t>Emphasizes interdisciplinary connections to math.</t>
  </si>
  <si>
    <t>Share ideas and solutions to challenging problems.</t>
  </si>
  <si>
    <t>Standard 1cm</t>
  </si>
  <si>
    <t>1cmL1</t>
  </si>
  <si>
    <t>1cmNE1</t>
  </si>
  <si>
    <t>1cmNE2</t>
  </si>
  <si>
    <t>1cmNE3</t>
  </si>
  <si>
    <t>1cmNE4</t>
  </si>
  <si>
    <t>1cmNE5</t>
  </si>
  <si>
    <t>1cmNE6</t>
  </si>
  <si>
    <t>1cmNE7</t>
  </si>
  <si>
    <t>1cmPP1</t>
  </si>
  <si>
    <t>1cmPP2</t>
  </si>
  <si>
    <t>1cmPP3</t>
  </si>
  <si>
    <t>1cmPP4</t>
  </si>
  <si>
    <t>1cmPP5</t>
  </si>
  <si>
    <t>1cmP1</t>
  </si>
  <si>
    <t>1cmP2</t>
  </si>
  <si>
    <t>1cmP3</t>
  </si>
  <si>
    <t>1cmP4</t>
  </si>
  <si>
    <t>1cmP5</t>
  </si>
  <si>
    <t>1cmP6</t>
  </si>
  <si>
    <t>1cmP7</t>
  </si>
  <si>
    <t>1cmP8</t>
  </si>
  <si>
    <t>1cmP9</t>
  </si>
  <si>
    <t>1cmA1</t>
  </si>
  <si>
    <t>1cmA2</t>
  </si>
  <si>
    <t>1cmA3</t>
  </si>
  <si>
    <t>1cmA4</t>
  </si>
  <si>
    <t>1cmA5</t>
  </si>
  <si>
    <t>1cmE1</t>
  </si>
  <si>
    <t>1cmE2</t>
  </si>
  <si>
    <t>1cmE3</t>
  </si>
  <si>
    <t>1cmE5</t>
  </si>
  <si>
    <t>1cmL2</t>
  </si>
  <si>
    <t>1cmL3</t>
  </si>
  <si>
    <t>Models:</t>
  </si>
  <si>
    <t>1cmNE8</t>
  </si>
  <si>
    <t>1cmNE10</t>
  </si>
  <si>
    <t>Focuses math instruction beyond:</t>
  </si>
  <si>
    <t>Recall of facts.</t>
  </si>
  <si>
    <t>Math as a series of rote procedures.</t>
  </si>
  <si>
    <t>Appropriate mathematical communication.</t>
  </si>
  <si>
    <t>A variety of mathematical practices.</t>
  </si>
  <si>
    <t>Challenging students to think deeply about the problems.</t>
  </si>
  <si>
    <t>Requiring students to explain their solutions.</t>
  </si>
  <si>
    <t>1dL1</t>
  </si>
  <si>
    <t>1dPP9</t>
  </si>
  <si>
    <t>1dA8</t>
  </si>
  <si>
    <t>1dA9</t>
  </si>
  <si>
    <t>1dL2</t>
  </si>
  <si>
    <t>1dL3</t>
  </si>
  <si>
    <t>Provides explanations of content that are:</t>
  </si>
  <si>
    <t>Accurate.</t>
  </si>
  <si>
    <t>Clear.</t>
  </si>
  <si>
    <t>Concise.</t>
  </si>
  <si>
    <t>Use a variety of inquiry tools and strategies to:</t>
  </si>
  <si>
    <t>Learn content.</t>
  </si>
  <si>
    <t>Understand central concepts.</t>
  </si>
  <si>
    <t>Answer complex questions.</t>
  </si>
  <si>
    <t>Choose challenging tasks and instructional materials.</t>
  </si>
  <si>
    <t>Apply newly learned content skills to unique situations and different disciplines.</t>
  </si>
  <si>
    <t>1eL1</t>
  </si>
  <si>
    <t>1eA5</t>
  </si>
  <si>
    <t>1eA6</t>
  </si>
  <si>
    <t>1eL2</t>
  </si>
  <si>
    <t>1eL3</t>
  </si>
  <si>
    <t>1fL1</t>
  </si>
  <si>
    <t>1fL2</t>
  </si>
  <si>
    <t>1fL3</t>
  </si>
  <si>
    <t>2aL1</t>
  </si>
  <si>
    <t>2aL2</t>
  </si>
  <si>
    <t>2aL3</t>
  </si>
  <si>
    <t>Respect for individual differences.</t>
  </si>
  <si>
    <t>2dL1</t>
  </si>
  <si>
    <t>2dP6</t>
  </si>
  <si>
    <t>2dE6</t>
  </si>
  <si>
    <t>2dL2</t>
  </si>
  <si>
    <t>2dL3</t>
  </si>
  <si>
    <t>2cL1</t>
  </si>
  <si>
    <t>2cL2</t>
  </si>
  <si>
    <t>2cL3</t>
  </si>
  <si>
    <t>2bL1</t>
  </si>
  <si>
    <t>2bA4</t>
  </si>
  <si>
    <t>2bE4</t>
  </si>
  <si>
    <t>2bE5</t>
  </si>
  <si>
    <t>2bE6</t>
  </si>
  <si>
    <t>Establishes a classroom environment that is inviting to families and significant adults.</t>
  </si>
  <si>
    <t>Uses a variety of methods to initiate communication with families and significant adults.</t>
  </si>
  <si>
    <t>Maintains a safe and orderly environment.</t>
  </si>
  <si>
    <t>Accept responsibility for their behavior and use of time.</t>
  </si>
  <si>
    <t>2eL1</t>
  </si>
  <si>
    <t>2eL2</t>
  </si>
  <si>
    <t>2eL3</t>
  </si>
  <si>
    <t>2fL1</t>
  </si>
  <si>
    <t>2fA5</t>
  </si>
  <si>
    <t>2fA6</t>
  </si>
  <si>
    <t>2fE5</t>
  </si>
  <si>
    <t>2fL2</t>
  </si>
  <si>
    <t>2fL3</t>
  </si>
  <si>
    <t>3aL1</t>
  </si>
  <si>
    <t>3aE5</t>
  </si>
  <si>
    <t>3aE6</t>
  </si>
  <si>
    <t>3aL2</t>
  </si>
  <si>
    <t>3aL3</t>
  </si>
  <si>
    <t>Modifies content to assure that students are able to work at their ability levels.</t>
  </si>
  <si>
    <t>Where their time and efforts are best used.</t>
  </si>
  <si>
    <t>3bL1</t>
  </si>
  <si>
    <t>3bPP5</t>
  </si>
  <si>
    <t>3bA5</t>
  </si>
  <si>
    <t>3bE5</t>
  </si>
  <si>
    <t>3bE6</t>
  </si>
  <si>
    <t>3bL2</t>
  </si>
  <si>
    <t>3bL3</t>
  </si>
  <si>
    <t xml:space="preserve">Aligns instruction with academic standards and student assessment results. </t>
  </si>
  <si>
    <t>Monitors instruction against student performance and makes real-time adjustments.</t>
  </si>
  <si>
    <t>3cL1</t>
  </si>
  <si>
    <t>3cL2</t>
  </si>
  <si>
    <t>3cL3</t>
  </si>
  <si>
    <t>Incorporates evidence-based strategies into lessons.</t>
  </si>
  <si>
    <t>3dL1</t>
  </si>
  <si>
    <t>3dP8</t>
  </si>
  <si>
    <t>3dA4</t>
  </si>
  <si>
    <t>3dL2</t>
  </si>
  <si>
    <t>3dL3</t>
  </si>
  <si>
    <t>Communicate effectively.</t>
  </si>
  <si>
    <t>3eL1</t>
  </si>
  <si>
    <t>3eNE4</t>
  </si>
  <si>
    <t>3eP6</t>
  </si>
  <si>
    <t>3eE5</t>
  </si>
  <si>
    <t>3eL2</t>
  </si>
  <si>
    <t>3eL3</t>
  </si>
  <si>
    <t>3fL1</t>
  </si>
  <si>
    <t>3fP5</t>
  </si>
  <si>
    <t>3fP6</t>
  </si>
  <si>
    <t>3fA5</t>
  </si>
  <si>
    <t>3fE4</t>
  </si>
  <si>
    <t>3fL2</t>
  </si>
  <si>
    <t>3fL3</t>
  </si>
  <si>
    <t>Communicates effectively with students.</t>
  </si>
  <si>
    <t>Participate in teams in ways that build trust and ownership of ideas among team members.</t>
  </si>
  <si>
    <t>3gL1</t>
  </si>
  <si>
    <t>3gP1</t>
  </si>
  <si>
    <t>3gP2</t>
  </si>
  <si>
    <t>3gP4</t>
  </si>
  <si>
    <t>3gP5</t>
  </si>
  <si>
    <t>3gL2</t>
  </si>
  <si>
    <t>3gL3</t>
  </si>
  <si>
    <t>3hL1</t>
  </si>
  <si>
    <t>3hP1</t>
  </si>
  <si>
    <t>3hP2</t>
  </si>
  <si>
    <t>3hP4</t>
  </si>
  <si>
    <t>3hP5</t>
  </si>
  <si>
    <t>3hP6</t>
  </si>
  <si>
    <t>3hL2</t>
  </si>
  <si>
    <t>3hL3</t>
  </si>
  <si>
    <t>Self-assess on a variety of skills and concepts.</t>
  </si>
  <si>
    <t>Articulate their personal strengths and needs based on self-assessment.</t>
  </si>
  <si>
    <t>4aL1</t>
  </si>
  <si>
    <t>4aNE5</t>
  </si>
  <si>
    <t>4aP6</t>
  </si>
  <si>
    <t>4aL2</t>
  </si>
  <si>
    <t>4aL3</t>
  </si>
  <si>
    <t>4aNE6</t>
  </si>
  <si>
    <t>Collects and analyzes student data to inform instruction.</t>
  </si>
  <si>
    <t>Uses data to:</t>
  </si>
  <si>
    <t>Support student learning.</t>
  </si>
  <si>
    <t>Lesson plans.</t>
  </si>
  <si>
    <t xml:space="preserve">Instructional strategies. </t>
  </si>
  <si>
    <t>Collects multiple examples of student work to determine student progress over time.</t>
  </si>
  <si>
    <t>4bL1</t>
  </si>
  <si>
    <t>4bA4</t>
  </si>
  <si>
    <t>4bA5</t>
  </si>
  <si>
    <t>4bE4</t>
  </si>
  <si>
    <t>4bL2</t>
  </si>
  <si>
    <t>4bL3</t>
  </si>
  <si>
    <t>4cL1</t>
  </si>
  <si>
    <t>4cL2</t>
  </si>
  <si>
    <t>4cL3</t>
  </si>
  <si>
    <t>Strengthens teaching practice by adapting instructional practices based on colleague feedback and other types of performance data.</t>
  </si>
  <si>
    <t>5aL1</t>
  </si>
  <si>
    <t>5aL2</t>
  </si>
  <si>
    <t>5aL3</t>
  </si>
  <si>
    <t>Supports school goals and initiatives.</t>
  </si>
  <si>
    <t>5bL1</t>
  </si>
  <si>
    <t>5bPP4</t>
  </si>
  <si>
    <t>5bPP5</t>
  </si>
  <si>
    <t>5bPP6</t>
  </si>
  <si>
    <t>5bP4</t>
  </si>
  <si>
    <t>5bA4</t>
  </si>
  <si>
    <t>5bE4</t>
  </si>
  <si>
    <t>5bL2</t>
  </si>
  <si>
    <t>5bL3</t>
  </si>
  <si>
    <t>5bNE4</t>
  </si>
  <si>
    <t>Support student growth and development.</t>
  </si>
  <si>
    <t>Leads professional growth and development activities whenever possible.</t>
  </si>
  <si>
    <t>5cL1</t>
  </si>
  <si>
    <t>5cL2</t>
  </si>
  <si>
    <t>5cL3</t>
  </si>
  <si>
    <t>5dL1</t>
  </si>
  <si>
    <t>5dE4</t>
  </si>
  <si>
    <t>5dL2</t>
  </si>
  <si>
    <t>5dL3</t>
  </si>
  <si>
    <t>Maintains confidentiality of student records as required by law.</t>
  </si>
  <si>
    <t>Adheres to standards of professional practice.</t>
  </si>
  <si>
    <t>Inform practice.</t>
  </si>
  <si>
    <t>Does this apply?</t>
  </si>
  <si>
    <t>Basic</t>
  </si>
  <si>
    <t>Instructional objectives appropriate for students.</t>
  </si>
  <si>
    <t>1aNE6</t>
  </si>
  <si>
    <t>Implements lesson plans based on:</t>
  </si>
  <si>
    <t>1aPP7</t>
  </si>
  <si>
    <t>Collaborates with other school staff to vertically and horizontally align, articulate, and deliver the approved curriculum.</t>
  </si>
  <si>
    <t>Perform at a level consistent with or above expectations.</t>
  </si>
  <si>
    <t>Demonstrates an understanding of literacy content and skills.</t>
  </si>
  <si>
    <t>1bPP7</t>
  </si>
  <si>
    <t>1bA5</t>
  </si>
  <si>
    <t>1bA6</t>
  </si>
  <si>
    <t>1bA7</t>
  </si>
  <si>
    <t>Meet or exceed expectations for:</t>
  </si>
  <si>
    <t>1bA8</t>
  </si>
  <si>
    <t xml:space="preserve">Oral communication. </t>
  </si>
  <si>
    <t>1beA9</t>
  </si>
  <si>
    <t xml:space="preserve"> To new/unfamiliar material.</t>
  </si>
  <si>
    <t>1bsPP14</t>
  </si>
  <si>
    <t>1bsPP15</t>
  </si>
  <si>
    <t>1bsPP16</t>
  </si>
  <si>
    <t>1bsA9</t>
  </si>
  <si>
    <t>Presents concepts:</t>
  </si>
  <si>
    <t>1cmPP6</t>
  </si>
  <si>
    <t>1cmPP7</t>
  </si>
  <si>
    <t>1cmPP8</t>
  </si>
  <si>
    <t>In sequence.</t>
  </si>
  <si>
    <t>In a manner appropriate to students' age and grade.</t>
  </si>
  <si>
    <t xml:space="preserve"> Helps students understand mathematics as a discipline.</t>
  </si>
  <si>
    <t>Demonstrate mathematical thinking by explaining their thinking to each other and to their teacher.</t>
  </si>
  <si>
    <t>Employs a variety of instructional strategies to address student needs.</t>
  </si>
  <si>
    <t>A variety of explanations and multiple representations of concepts and ideas.</t>
  </si>
  <si>
    <t>A variety of inquiry methods to explore new ideas and theories.</t>
  </si>
  <si>
    <t>1dA10</t>
  </si>
  <si>
    <t>Discuss ideas and content that are intellectually challenging to them.</t>
  </si>
  <si>
    <t>Clarifies and elaborates on interdisciplinary connections for students.</t>
  </si>
  <si>
    <t>Accelerate their learning by elaborating on current lesson with connections to prior lessons within the content area and/or with other disciplines.</t>
  </si>
  <si>
    <t>1eA7</t>
  </si>
  <si>
    <t>Selects instructional materials and strategies based on their:</t>
  </si>
  <si>
    <t>1fNE7</t>
  </si>
  <si>
    <t>1fNE8</t>
  </si>
  <si>
    <t>Central contexts.</t>
  </si>
  <si>
    <t>Foundational evidence base.</t>
  </si>
  <si>
    <t>Links lessons to students' prior knowledge.</t>
  </si>
  <si>
    <t>Encourages and provides opportunities for students to make connections to prior learning.</t>
  </si>
  <si>
    <t>Delivers lessons and units and uses instructional strategies that:</t>
  </si>
  <si>
    <t>Delivers lessons and uses materials to ensure that students' backgrounds and contextual knowledge are considered.</t>
  </si>
  <si>
    <t>Provides opportunities for students to self-select tasks that accelerate their learning.</t>
  </si>
  <si>
    <t>Ask questions and solve problems that are relevant to them.</t>
  </si>
  <si>
    <t>Positive relationships between and among students.</t>
  </si>
  <si>
    <t>Empathy for each student.</t>
  </si>
  <si>
    <t>Respect their classmates and teacher(s).</t>
  </si>
  <si>
    <t>2bPP5</t>
  </si>
  <si>
    <t>Is welcoming to diverse family structures.</t>
  </si>
  <si>
    <t>Establishes processes that result in:</t>
  </si>
  <si>
    <t>2bP8</t>
  </si>
  <si>
    <t xml:space="preserve">A sense of community among students. </t>
  </si>
  <si>
    <t>Common goals for all students.</t>
  </si>
  <si>
    <t>Respect the uniqueness of fellow students.</t>
  </si>
  <si>
    <t>Implements lessons that reflect student interests.</t>
  </si>
  <si>
    <t>Encourages students to expand and enhance their learning.</t>
  </si>
  <si>
    <t>Ensures that all students participate in class activities.</t>
  </si>
  <si>
    <t>Discuss content and make connections between current lesson and their interests.</t>
  </si>
  <si>
    <t>Help fellow classmates by offering support.</t>
  </si>
  <si>
    <t>Provides clear and accurate feedback to parents and significant adults regarding student needs and progress.</t>
  </si>
  <si>
    <t>Discuss student performance with the teacher.</t>
  </si>
  <si>
    <t>Participate in school-based activities.</t>
  </si>
  <si>
    <t>Partner with the teacher to support student strengths and address next steps for learning.</t>
  </si>
  <si>
    <t>Studies recent/current research to expand personal knowledge of how students learn.</t>
  </si>
  <si>
    <t>How they learn best.</t>
  </si>
  <si>
    <t>Assesses required skills.</t>
  </si>
  <si>
    <t>Makes sure students meet learning objectives while increasing mastery levels.</t>
  </si>
  <si>
    <t>Individualizes instructional approach to meet unique needs of each student.</t>
  </si>
  <si>
    <t>Embrace new and unique ways of learning as they are introduced through research-based lessons.</t>
  </si>
  <si>
    <t>Employs strategies and procedures to ensure that students have equitable access to available technology.</t>
  </si>
  <si>
    <t>Has high expectations for all students.</t>
  </si>
  <si>
    <t>Holds students accountable for their learning.</t>
  </si>
  <si>
    <t>Ensures that students perform at levels meeting or exceeding expectations.</t>
  </si>
  <si>
    <t>Help set their learning objectives.</t>
  </si>
  <si>
    <t>Fulfill their assigned roles within the team.</t>
  </si>
  <si>
    <t>Assume leadership roles in their teams.</t>
  </si>
  <si>
    <t xml:space="preserve">Encourages students to communicate effectively. </t>
  </si>
  <si>
    <t xml:space="preserve">Teaches students to be effective communicators. </t>
  </si>
  <si>
    <t>Use academic language in spoken and written work.</t>
  </si>
  <si>
    <t>Assesses learning outcomes appropriately.</t>
  </si>
  <si>
    <t xml:space="preserve">Implements appropriate strategies for assigning grades. </t>
  </si>
  <si>
    <t>Evaluates student performance based on multiple measures.</t>
  </si>
  <si>
    <t>Includes documentation of student progress toward mastery of state content standards in assessment plans.</t>
  </si>
  <si>
    <t>Assume ownership for:</t>
  </si>
  <si>
    <t>Monitoring their progress.</t>
  </si>
  <si>
    <t>Develops student learning plans based on:</t>
  </si>
  <si>
    <t>Multiple examples of student work.</t>
  </si>
  <si>
    <t>Other data points.</t>
  </si>
  <si>
    <t>Actively engages in professional development focused on:</t>
  </si>
  <si>
    <t>Implements performance feedback from supervisor and/or colleagues to improve practice.</t>
  </si>
  <si>
    <t>Addressing student needs.</t>
  </si>
  <si>
    <t>School and district initiatives.</t>
  </si>
  <si>
    <t>Meeting professional goals.</t>
  </si>
  <si>
    <t>Engages in professional development activities based on:</t>
  </si>
  <si>
    <t>Alignment with Colorado Academic Standards and school and district initiatives.</t>
  </si>
  <si>
    <t>Advocates for professional development that is evidence based and targeted toward improving student outcomes.</t>
  </si>
  <si>
    <t>Applies knowledge and skills learned through professional development to professional practice.</t>
  </si>
  <si>
    <t>Implements new and different instructional strategies based on current research and district initiatives.</t>
  </si>
  <si>
    <t>Adapts teaching skills to meet student needs.</t>
  </si>
  <si>
    <t>Develops and follows a long-term professional development plan.</t>
  </si>
  <si>
    <t>Implement new ideas to improve teaching and learning.</t>
  </si>
  <si>
    <t>Participates in school activities expected of all teachers.</t>
  </si>
  <si>
    <t>Works collaboratively for the benefit of students and families.</t>
  </si>
  <si>
    <t>Collaborates with school-based teams to leverage the skills and knowledge of colleagues and families.</t>
  </si>
  <si>
    <t>Initiates and leads collaborative activities that:</t>
  </si>
  <si>
    <t>Partner with families to coordinate learning between home and school.</t>
  </si>
  <si>
    <t>Shares expertise with colleagues.</t>
  </si>
  <si>
    <t>Supports the work of colleagues.</t>
  </si>
  <si>
    <t>Actively participates in activities designed to improve policies and procedures that affect school climate, family partnering, and student learning.</t>
  </si>
  <si>
    <t>Provide input into policies and procedures that affect school climate and student learning.</t>
  </si>
  <si>
    <t>Partner with families.</t>
  </si>
  <si>
    <t>Participates in district-wide decision making processes that impact the school community, including families</t>
  </si>
  <si>
    <t>Discusses potential revisions to policies and procedures with administrators to better address student, family, and school needs.</t>
  </si>
  <si>
    <t>Contributes to school and/or district committees to advocate for students and their families.</t>
  </si>
  <si>
    <t>Advocates for students and the school to external agencies and groups.</t>
  </si>
  <si>
    <t>Helps students understand the importance of ethical behavior as an individual and member of society.</t>
  </si>
  <si>
    <t>Demonstrate:</t>
  </si>
  <si>
    <t>Honesty.</t>
  </si>
  <si>
    <t>Respect for others.</t>
  </si>
  <si>
    <t>1bP7</t>
  </si>
  <si>
    <t>1beNE3</t>
  </si>
  <si>
    <t>1beP6</t>
  </si>
  <si>
    <t>1bsP6</t>
  </si>
  <si>
    <t>2aP5</t>
  </si>
  <si>
    <t>2bP9</t>
  </si>
  <si>
    <t>3bPP6</t>
  </si>
  <si>
    <t>3dPP5</t>
  </si>
  <si>
    <t>3dA5</t>
  </si>
  <si>
    <t>3dE8</t>
  </si>
  <si>
    <t>3ePP5</t>
  </si>
  <si>
    <t>3fE5</t>
  </si>
  <si>
    <t>3gPP5</t>
  </si>
  <si>
    <t>3gP3</t>
  </si>
  <si>
    <t>4bNE6</t>
  </si>
  <si>
    <t>4bNE7</t>
  </si>
  <si>
    <t>4bPP7</t>
  </si>
  <si>
    <t>4bPP8</t>
  </si>
  <si>
    <t>5bNE5</t>
  </si>
  <si>
    <t>5bPP7</t>
  </si>
  <si>
    <t>5cPP4</t>
  </si>
  <si>
    <t>5dPP4</t>
  </si>
  <si>
    <t>5dE5</t>
  </si>
  <si>
    <t>5dE6</t>
  </si>
  <si>
    <t>1cPP5</t>
  </si>
  <si>
    <t>No Basic practices apply</t>
  </si>
  <si>
    <t>Standard 1 Score</t>
  </si>
  <si>
    <t>Standard 1 Rating</t>
  </si>
  <si>
    <t>Standard 2 Score</t>
  </si>
  <si>
    <t>Standard 2 Rating</t>
  </si>
  <si>
    <t>Standard 5 Score</t>
  </si>
  <si>
    <t>Standard 5 Rating</t>
  </si>
  <si>
    <t>Standard 4 Score</t>
  </si>
  <si>
    <t>Standard 4 Rating</t>
  </si>
  <si>
    <t>Standard 3 Score</t>
  </si>
  <si>
    <t>Standard 3 Rating</t>
  </si>
  <si>
    <t>Weights must equal 100%</t>
  </si>
  <si>
    <t>Errors</t>
  </si>
  <si>
    <t>Element has not been completed</t>
  </si>
  <si>
    <t>No Score</t>
  </si>
  <si>
    <t>Element Completion</t>
  </si>
  <si>
    <t>1a</t>
  </si>
  <si>
    <t>1b</t>
  </si>
  <si>
    <t>1c</t>
  </si>
  <si>
    <t>1d</t>
  </si>
  <si>
    <t>1e</t>
  </si>
  <si>
    <t>1f</t>
  </si>
  <si>
    <t>Click here to revisit element</t>
  </si>
  <si>
    <t>Need to revisit element</t>
  </si>
  <si>
    <t xml:space="preserve">No Score can be given because the box "No Basic practices apply" is checked along with a "Basic" professional practice.  </t>
  </si>
  <si>
    <t>2a</t>
  </si>
  <si>
    <t>2b</t>
  </si>
  <si>
    <t>2c</t>
  </si>
  <si>
    <t>2d</t>
  </si>
  <si>
    <t>2e</t>
  </si>
  <si>
    <t>2f</t>
  </si>
  <si>
    <t>3a</t>
  </si>
  <si>
    <t>3b</t>
  </si>
  <si>
    <t>3c</t>
  </si>
  <si>
    <t>3d</t>
  </si>
  <si>
    <t>3e</t>
  </si>
  <si>
    <t>3f</t>
  </si>
  <si>
    <t>3g</t>
  </si>
  <si>
    <t>3h</t>
  </si>
  <si>
    <t>4a</t>
  </si>
  <si>
    <t>4b</t>
  </si>
  <si>
    <t>4c</t>
  </si>
  <si>
    <t>5a</t>
  </si>
  <si>
    <t>5b</t>
  </si>
  <si>
    <t>5c</t>
  </si>
  <si>
    <t>5d</t>
  </si>
  <si>
    <t>ER</t>
  </si>
  <si>
    <t>Error</t>
  </si>
  <si>
    <t>No Professional Practices have been selected.</t>
  </si>
  <si>
    <t>BF</t>
  </si>
  <si>
    <t>NS</t>
  </si>
  <si>
    <t>Growth 1</t>
  </si>
  <si>
    <t>Growth 2</t>
  </si>
  <si>
    <t>Growth 3</t>
  </si>
  <si>
    <t>Growth 4</t>
  </si>
  <si>
    <t>Growth 5</t>
  </si>
  <si>
    <t>Growth 6</t>
  </si>
  <si>
    <t>Growth 7</t>
  </si>
  <si>
    <t>Standard 6 Final Score-3</t>
  </si>
  <si>
    <t>Standard 6 Final Score-540</t>
  </si>
  <si>
    <t>Standard 6</t>
  </si>
  <si>
    <t>Selecting and Weighting Measures of Student Learning</t>
  </si>
  <si>
    <t>Position:</t>
  </si>
  <si>
    <t>Name of Assessment Measure</t>
  </si>
  <si>
    <t>Weight</t>
  </si>
  <si>
    <t>Justification for weight</t>
  </si>
  <si>
    <t>Attribution Collective / Individual</t>
  </si>
  <si>
    <t>Please Select</t>
  </si>
  <si>
    <t>Professional Practices</t>
  </si>
  <si>
    <t>Total Weight</t>
  </si>
  <si>
    <t>Scoring Measures of Student Learning</t>
  </si>
  <si>
    <t>Attribution</t>
  </si>
  <si>
    <t>Name of Measure</t>
  </si>
  <si>
    <t>Percentage of Evaluation</t>
  </si>
  <si>
    <t>Assessment Type used in the measure (please select --&gt;)</t>
  </si>
  <si>
    <t>Description of Measure</t>
  </si>
  <si>
    <t>Much Less Than Expected</t>
  </si>
  <si>
    <t>Less Than Expected</t>
  </si>
  <si>
    <t>Expected</t>
  </si>
  <si>
    <t>Above Expected</t>
  </si>
  <si>
    <t>Criteria for each rating category</t>
  </si>
  <si>
    <t>Type of assessment used in the measure (please select) ---&gt;</t>
  </si>
  <si>
    <t xml:space="preserve">Expected </t>
  </si>
  <si>
    <t>Points</t>
  </si>
  <si>
    <t>=SERIES(,'Selecting Measures'!$B$25:$B$32,'Selecting Measures'!$H$25:$H$32,1)</t>
  </si>
  <si>
    <t>Professional Practices = other 50%</t>
  </si>
  <si>
    <t>Final Score 3pt</t>
  </si>
  <si>
    <t>Measure of Student Learning Score 540pt</t>
  </si>
  <si>
    <t>Growth</t>
  </si>
  <si>
    <t>Ratings</t>
  </si>
  <si>
    <t>Types of Measures</t>
  </si>
  <si>
    <t>Pre-Populated Rating Criteria</t>
  </si>
  <si>
    <t>CGM</t>
  </si>
  <si>
    <t>Median Growth Percentile below 30</t>
  </si>
  <si>
    <t>Other</t>
  </si>
  <si>
    <t>Growth 1 Name</t>
  </si>
  <si>
    <t>Growth 1 Much less scale</t>
  </si>
  <si>
    <t>Growth 1 less scale</t>
  </si>
  <si>
    <t>Growth 1 expected scale</t>
  </si>
  <si>
    <t>Growth 1 more scale</t>
  </si>
  <si>
    <t>Growth 2 Name</t>
  </si>
  <si>
    <t>Growth 2 Much less scale</t>
  </si>
  <si>
    <t>Growth 2 less scale</t>
  </si>
  <si>
    <t>Growth 2 expected scale</t>
  </si>
  <si>
    <t>Growth 2 more scale</t>
  </si>
  <si>
    <t>Growth 3 Name</t>
  </si>
  <si>
    <t>Growth 3 Much less scale</t>
  </si>
  <si>
    <t>Growth 3 less scale</t>
  </si>
  <si>
    <t>Growth 3 expected scale</t>
  </si>
  <si>
    <t>Growth 3 more scale</t>
  </si>
  <si>
    <t>Growth 4 Name</t>
  </si>
  <si>
    <t>Growth 4 Much less scale</t>
  </si>
  <si>
    <t>Growth 4 less scale</t>
  </si>
  <si>
    <t>Growth 4 expected scale</t>
  </si>
  <si>
    <t>Growth 4 more scale</t>
  </si>
  <si>
    <t>Growth 5 Name</t>
  </si>
  <si>
    <t>Growth 5 Much less scale</t>
  </si>
  <si>
    <t>Growth 5 less scale</t>
  </si>
  <si>
    <t>Growth 5 expected scale</t>
  </si>
  <si>
    <t>Growth 5 more scale</t>
  </si>
  <si>
    <t>Growth 6 Name</t>
  </si>
  <si>
    <t>Growth 6 Much less scale</t>
  </si>
  <si>
    <t>Growth 6 less scale</t>
  </si>
  <si>
    <t>Growth 6 expected scale</t>
  </si>
  <si>
    <t>Growth 6 more scale</t>
  </si>
  <si>
    <t>Growth 7 Name</t>
  </si>
  <si>
    <t>Growth 7 Much less scale</t>
  </si>
  <si>
    <t>Growth 7 less scale</t>
  </si>
  <si>
    <t>Growth 7 expected scale</t>
  </si>
  <si>
    <t>Growth 7 more scale</t>
  </si>
  <si>
    <t>Growth 1 percentage</t>
  </si>
  <si>
    <t>Growth 2 percentage</t>
  </si>
  <si>
    <t>Growth 3 percentage</t>
  </si>
  <si>
    <t>Growth 4 percentage</t>
  </si>
  <si>
    <t>Growth 5 percentage</t>
  </si>
  <si>
    <t>Growth 6 percentage</t>
  </si>
  <si>
    <t>Growth 7 percentage</t>
  </si>
  <si>
    <t>Growth 1 attribution</t>
  </si>
  <si>
    <t>Growth 2 attribution</t>
  </si>
  <si>
    <t>Growth 3 attribution</t>
  </si>
  <si>
    <t>Growth 4 attribution</t>
  </si>
  <si>
    <t>Growth 5 attribution</t>
  </si>
  <si>
    <t>Growth 6 attribution</t>
  </si>
  <si>
    <t>Growth 7 attribution</t>
  </si>
  <si>
    <t>score</t>
  </si>
  <si>
    <t>1 element</t>
  </si>
  <si>
    <t>2 standard</t>
  </si>
  <si>
    <t>3 custom</t>
  </si>
  <si>
    <t>ST1Percent</t>
  </si>
  <si>
    <t>ST2Percent</t>
  </si>
  <si>
    <t>ST3Percent</t>
  </si>
  <si>
    <t>ST4Percent</t>
  </si>
  <si>
    <t>ST5Percent</t>
  </si>
  <si>
    <t>PPOverallRating</t>
  </si>
  <si>
    <t>ST6FinalScore-540</t>
  </si>
  <si>
    <t>ST6FinalScore-3</t>
  </si>
  <si>
    <t>PPOveralScore-540</t>
  </si>
  <si>
    <t>More Than Expected</t>
  </si>
  <si>
    <t>Median Growth Percentile 1st to 34th</t>
  </si>
  <si>
    <t>Median Growth Percentile 50th to 64th</t>
  </si>
  <si>
    <t>Median Growth Percentile 65th to 99th</t>
  </si>
  <si>
    <t xml:space="preserve">Description:
</t>
  </si>
  <si>
    <t xml:space="preserve">Instructions:
</t>
  </si>
  <si>
    <t xml:space="preserve">Professional Practice Standards
</t>
  </si>
  <si>
    <t xml:space="preserve">Standard 1b and 1c
</t>
  </si>
  <si>
    <t xml:space="preserve">"No Basic Practices Apply" button
</t>
  </si>
  <si>
    <t xml:space="preserve">Measures of Student Learning Standard
</t>
  </si>
  <si>
    <t xml:space="preserve">Saving and Printing
</t>
  </si>
  <si>
    <t xml:space="preserve">"Revisit element" button
</t>
  </si>
  <si>
    <t>The Measurement Profile "Pie" and related percentages will be created in real time as you identify measures and select representative weights.</t>
  </si>
  <si>
    <t>User input is required for fields highlighted in yellow. Fields highlighted in white imply that the information has already been defined.</t>
  </si>
  <si>
    <t>More information needed (the cell will change colors once information is entered)</t>
  </si>
  <si>
    <t>OK  (information has been entered)</t>
  </si>
  <si>
    <t xml:space="preserve">Please contact us with any suggestions for change / improvement of this tool. </t>
  </si>
  <si>
    <t>Collecting, reporting, and analyzing multiple evaluations</t>
  </si>
  <si>
    <t xml:space="preserve">There may be times in which an evaluee does not demonstrate any professional practices within the Basic category.  If this is the case, then please click on the blue box at the bottom of the basic category titled "No Basic Practices Apply".  The software will now recognize this element as being complete instead of blank.
</t>
  </si>
  <si>
    <t>CDE has designed a simple tool to automate the aggregation of multiple evaluations.  This tool will be released with future versions of the electronic system.  Please feel free to contact the Educator Effectiveness team for more information about this system.</t>
  </si>
  <si>
    <t xml:space="preserve">There may be times when the user wants to note that the evaluation is not complete and would like to revisit the element.  If this is the case, than click on the blue "Click here to revisit element" right above the rating for that element.  This will create a yellow note on both the standard page and the report page to help remind the user to revisit the element and complete the scoring. 
</t>
  </si>
  <si>
    <t>CDE Educator Effectiveness website</t>
  </si>
  <si>
    <t xml:space="preserve">Standards 1b and 1c each have elements that apply to all teachers as well as elements that  apply only to teachers who teach specific subjects and grade levels.   Please make sure to click on the red box titled "click here if this applies" when a teacher falls into one of these categories.  The rubric will automatically adjust the scoring to account for the additional professional practices in the element.   Checking this box essentially adds additional professional practices to this element based on the subject and grade levels taught.
</t>
  </si>
  <si>
    <t>2. Click on the "Position" Box and type in the position of the individual or group of individuals that this measurement profile could be used for.</t>
  </si>
  <si>
    <t xml:space="preserve">3. Fill in the remaining information in the boxes below.  Helpful text will "pop up" if you hover your mouse over cells that have red triangles on them. </t>
  </si>
  <si>
    <r>
      <rPr>
        <sz val="11"/>
        <color rgb="FFC00000"/>
        <rFont val="Calibri"/>
        <family val="2"/>
        <scheme val="minor"/>
      </rPr>
      <t>Save your file!</t>
    </r>
    <r>
      <rPr>
        <sz val="11"/>
        <color rgb="FFFF0000"/>
        <rFont val="Calibri"/>
        <family val="2"/>
        <scheme val="minor"/>
      </rPr>
      <t xml:space="preserve"> </t>
    </r>
    <r>
      <rPr>
        <sz val="11"/>
        <color theme="1"/>
        <rFont val="Calibri"/>
        <family val="2"/>
        <scheme val="minor"/>
      </rPr>
      <t xml:space="preserve"> Select “Save As” Excel Workbook. Choose the desired location to store your file and change the name of the file to include the name of the individual who is being evaluated. Each person that you evaluate should have their own Excel file.  Each Workbook will contain ONE record for one person.  </t>
    </r>
    <r>
      <rPr>
        <sz val="11"/>
        <color rgb="FFC00000"/>
        <rFont val="Calibri"/>
        <family val="2"/>
        <scheme val="minor"/>
      </rPr>
      <t xml:space="preserve">When working with multiple evaluations, </t>
    </r>
    <r>
      <rPr>
        <u/>
        <sz val="11"/>
        <color rgb="FFC00000"/>
        <rFont val="Calibri"/>
        <family val="2"/>
        <scheme val="minor"/>
      </rPr>
      <t>save each file separately.</t>
    </r>
    <r>
      <rPr>
        <sz val="11"/>
        <color theme="1"/>
        <rFont val="Calibri"/>
        <family val="2"/>
        <scheme val="minor"/>
      </rPr>
      <t xml:space="preserve">  You can continue to use the initial workbook as a beginning template.    
</t>
    </r>
  </si>
  <si>
    <t>comment or other</t>
  </si>
  <si>
    <t>Problem solve</t>
  </si>
  <si>
    <t>Data-Spec</t>
  </si>
  <si>
    <t>Uses lesson plans that reflect:</t>
  </si>
  <si>
    <t>Interact with the rigorous and challenging content.</t>
  </si>
  <si>
    <t>Adjusting content to students' skill levels.</t>
  </si>
  <si>
    <t xml:space="preserve">Integrating literacy skills and knowledge into lessons. </t>
  </si>
  <si>
    <t>Written communication.</t>
  </si>
  <si>
    <t>Critical thinking.</t>
  </si>
  <si>
    <t>1ba8</t>
  </si>
  <si>
    <t>…and</t>
  </si>
  <si>
    <t xml:space="preserve"> Of sufficient duration to accelerate learning.</t>
  </si>
  <si>
    <t>Intensive.</t>
  </si>
  <si>
    <t>While communicating during unstructured time.</t>
  </si>
  <si>
    <t>Exceed teacher's expectations for students of their age, grade, and/or ability levels in:</t>
  </si>
  <si>
    <t>Integrates literacy skills into lesssons, including:</t>
  </si>
  <si>
    <t>Provides instruction that is:</t>
  </si>
  <si>
    <t>Of sufficient duration to accelerate learning.</t>
  </si>
  <si>
    <t>While communicating during the school day.</t>
  </si>
  <si>
    <t>Development of computational skills.</t>
  </si>
  <si>
    <t>Comprehensive.</t>
  </si>
  <si>
    <t>Engages students in:</t>
  </si>
  <si>
    <t>Implements instructional strategies to ensure that instruction:</t>
  </si>
  <si>
    <t>Integrates literacy skills across content areas.</t>
  </si>
  <si>
    <t>Make connections to prior learning to understand current content.</t>
  </si>
  <si>
    <t xml:space="preserve">Designs instruction to address learning needs of all students. </t>
  </si>
  <si>
    <t>Challenges and supports students to learn to their greatest ability.</t>
  </si>
  <si>
    <t>Holds students accountable for adherence to school and/or class rules.</t>
  </si>
  <si>
    <t>Uses assessment results to guide adjustments to instruction.</t>
  </si>
  <si>
    <t>Monitor their progress toward achieving teacher's high expectations.</t>
  </si>
  <si>
    <t>Teaches and provides opportunities 
for students to apply 
literacy skills.</t>
  </si>
  <si>
    <t>Advocates for the inclusion of teachers and families in education and government decision-making processes.</t>
  </si>
  <si>
    <t>Weighting Selection</t>
  </si>
  <si>
    <t>verified</t>
  </si>
  <si>
    <t>END</t>
  </si>
  <si>
    <t>Median Growth Percentile 35th to 49th</t>
  </si>
  <si>
    <t>N/A</t>
  </si>
  <si>
    <t>Not Applicable</t>
  </si>
  <si>
    <t>Note:  You cannot select both Elementary and Secondary responsibilities.  Please select the most applicable responsibility.</t>
  </si>
  <si>
    <t>*Note that is is just an example of what a user might see</t>
  </si>
  <si>
    <t>*</t>
  </si>
  <si>
    <t>It is ok to leave some measures blank.  The minimum number required is two.</t>
  </si>
  <si>
    <t>Comments are Necessary for Ratings of Basic or Partially Proficent</t>
  </si>
  <si>
    <r>
      <t xml:space="preserve">When the workbook is opened, the user is directed to the </t>
    </r>
    <r>
      <rPr>
        <sz val="11"/>
        <color rgb="FFFF0000"/>
        <rFont val="Calibri"/>
        <family val="2"/>
        <scheme val="minor"/>
      </rPr>
      <t xml:space="preserve">Instructions </t>
    </r>
    <r>
      <rPr>
        <sz val="11"/>
        <rFont val="Calibri"/>
        <family val="2"/>
        <scheme val="minor"/>
      </rPr>
      <t>tab.</t>
    </r>
    <r>
      <rPr>
        <sz val="11"/>
        <color theme="1"/>
        <rFont val="Calibri"/>
        <family val="2"/>
        <scheme val="minor"/>
      </rPr>
      <t xml:space="preserve">  At the bottom of the workbook there are tabs that will be used to input the information in each standard.  Go to the  </t>
    </r>
    <r>
      <rPr>
        <sz val="11"/>
        <color rgb="FF7030A0"/>
        <rFont val="Calibri"/>
        <family val="2"/>
        <scheme val="minor"/>
      </rPr>
      <t xml:space="preserve">Report </t>
    </r>
    <r>
      <rPr>
        <sz val="11"/>
        <rFont val="Calibri"/>
        <family val="2"/>
        <scheme val="minor"/>
      </rPr>
      <t>tab</t>
    </r>
    <r>
      <rPr>
        <sz val="11"/>
        <color rgb="FF7030A0"/>
        <rFont val="Calibri"/>
        <family val="2"/>
        <scheme val="minor"/>
      </rPr>
      <t xml:space="preserve"> </t>
    </r>
    <r>
      <rPr>
        <sz val="11"/>
        <color theme="1"/>
        <rFont val="Calibri"/>
        <family val="2"/>
        <scheme val="minor"/>
      </rPr>
      <t>to input initial information as well as compile an overall report for a final summary . After you select your district from the</t>
    </r>
    <r>
      <rPr>
        <i/>
        <sz val="11"/>
        <color theme="1"/>
        <rFont val="Calibri"/>
        <family val="2"/>
        <scheme val="minor"/>
      </rPr>
      <t xml:space="preserve"> School District Name</t>
    </r>
    <r>
      <rPr>
        <sz val="11"/>
        <color theme="1"/>
        <rFont val="Calibri"/>
        <family val="2"/>
        <scheme val="minor"/>
      </rPr>
      <t xml:space="preserve"> drop down, you will select the school within that district in the </t>
    </r>
    <r>
      <rPr>
        <i/>
        <sz val="11"/>
        <color theme="1"/>
        <rFont val="Calibri"/>
        <family val="2"/>
        <scheme val="minor"/>
      </rPr>
      <t>School Name</t>
    </r>
    <r>
      <rPr>
        <sz val="11"/>
        <color theme="1"/>
        <rFont val="Calibri"/>
        <family val="2"/>
        <scheme val="minor"/>
      </rPr>
      <t xml:space="preserve"> drop down list. If none of the school names are appropriate for this evaluation, select </t>
    </r>
    <r>
      <rPr>
        <i/>
        <sz val="11"/>
        <color theme="1"/>
        <rFont val="Calibri"/>
        <family val="2"/>
        <scheme val="minor"/>
      </rPr>
      <t>Other</t>
    </r>
    <r>
      <rPr>
        <sz val="11"/>
        <color theme="1"/>
        <rFont val="Calibri"/>
        <family val="2"/>
        <scheme val="minor"/>
      </rPr>
      <t>. In that case, enter the school name and/or an explanation of the special condition in the</t>
    </r>
    <r>
      <rPr>
        <sz val="11"/>
        <color rgb="FFC00000"/>
        <rFont val="Calibri"/>
        <family val="2"/>
        <scheme val="minor"/>
      </rPr>
      <t xml:space="preserve"> special condition</t>
    </r>
    <r>
      <rPr>
        <sz val="11"/>
        <color theme="1"/>
        <rFont val="Calibri"/>
        <family val="2"/>
        <scheme val="minor"/>
      </rPr>
      <t xml:space="preserve"> data entry field.   
</t>
    </r>
  </si>
  <si>
    <r>
      <t>Each</t>
    </r>
    <r>
      <rPr>
        <sz val="11"/>
        <color rgb="FF226839"/>
        <rFont val="Calibri"/>
        <family val="2"/>
        <scheme val="minor"/>
      </rPr>
      <t xml:space="preserve"> S</t>
    </r>
    <r>
      <rPr>
        <sz val="11"/>
        <color rgb="FF2C884B"/>
        <rFont val="Calibri"/>
        <family val="2"/>
        <scheme val="minor"/>
      </rPr>
      <t xml:space="preserve">tandard </t>
    </r>
    <r>
      <rPr>
        <sz val="11"/>
        <rFont val="Calibri"/>
        <family val="2"/>
        <scheme val="minor"/>
      </rPr>
      <t>tab</t>
    </r>
    <r>
      <rPr>
        <u/>
        <sz val="11"/>
        <rFont val="Calibri"/>
        <family val="2"/>
        <scheme val="minor"/>
      </rPr>
      <t xml:space="preserve"> </t>
    </r>
    <r>
      <rPr>
        <sz val="11"/>
        <color theme="1"/>
        <rFont val="Calibri"/>
        <family val="2"/>
        <scheme val="minor"/>
      </rPr>
      <t xml:space="preserve">contains all elements and professional practices as well as a summary report at the bottom.  Click on each professional practice that is found to be “True”.  Non-Observable practices are colored in </t>
    </r>
    <r>
      <rPr>
        <sz val="11"/>
        <color rgb="FF0065B0"/>
        <rFont val="Calibri"/>
        <family val="2"/>
        <scheme val="minor"/>
      </rPr>
      <t>blue.</t>
    </r>
    <r>
      <rPr>
        <sz val="11"/>
        <color theme="1"/>
        <rFont val="Calibri"/>
        <family val="2"/>
        <scheme val="minor"/>
      </rPr>
      <t xml:space="preserve">  Once a professional practice is selected, a check mark will appear.  This means the corresponding element is evident.  Clicking the practice again will clear the check mark.  Once a practice  is checked, it is automatically entered into each calculation and all corresponding ratings will be adjusted.  To input comments, simply click on the appropriate box and begin typing.  Each standard comment box will automatically populate in the summary portion of that standard.  There is limited space (3-4 lines) in each comment section.  The text will still be saved but may not be visible in the designated cell.   
</t>
    </r>
  </si>
  <si>
    <r>
      <t xml:space="preserve">The entire workbook can be printed as well as individual sheets. </t>
    </r>
    <r>
      <rPr>
        <sz val="11"/>
        <color rgb="FFC00000"/>
        <rFont val="Calibri"/>
        <family val="2"/>
        <scheme val="minor"/>
      </rPr>
      <t xml:space="preserve">NOTE: This file is very large and it is recommended that you print only the </t>
    </r>
    <r>
      <rPr>
        <sz val="11"/>
        <color rgb="FF7030A0"/>
        <rFont val="Calibri"/>
        <family val="2"/>
        <scheme val="minor"/>
      </rPr>
      <t>Report</t>
    </r>
    <r>
      <rPr>
        <sz val="11"/>
        <color rgb="FFC00000"/>
        <rFont val="Calibri"/>
        <family val="2"/>
        <scheme val="minor"/>
      </rPr>
      <t xml:space="preserve"> Tab instead of all of the tabs. </t>
    </r>
    <r>
      <rPr>
        <sz val="11"/>
        <color theme="1"/>
        <rFont val="Calibri"/>
        <family val="2"/>
        <scheme val="minor"/>
      </rPr>
      <t xml:space="preserve">  The Report tab is only 5-6 pages.  The black portion around the sheets will NOT print.   
</t>
    </r>
  </si>
  <si>
    <t>Discuss strengths and next steps regarding their learning with their teacher(s).</t>
  </si>
  <si>
    <t>Provide supports that facilitate engagement.</t>
  </si>
  <si>
    <t>State summative (e.g., TCAP, Access, COACT)</t>
  </si>
  <si>
    <t>State growth (e.g., TCAP Colorado Growth Model)</t>
  </si>
  <si>
    <t>District summative (e.g., District-developed end of course exam)</t>
  </si>
  <si>
    <t>District interim (e.g., District-developed benchmark exams)</t>
  </si>
  <si>
    <t>District custom (e.g., District-developed course final)</t>
  </si>
  <si>
    <t>Vendor summative (e.g., AP)</t>
  </si>
  <si>
    <t>Vendor interim (e.g., Star)</t>
  </si>
  <si>
    <t>Content Area for this measure (please select --&gt;)</t>
  </si>
  <si>
    <t xml:space="preserve">Reading </t>
  </si>
  <si>
    <t>Writing</t>
  </si>
  <si>
    <t>Language Arts</t>
  </si>
  <si>
    <t>Mathematics</t>
  </si>
  <si>
    <t>Science</t>
  </si>
  <si>
    <t>Social Studies</t>
  </si>
  <si>
    <t>Visual Arts</t>
  </si>
  <si>
    <t>Theater/Drama</t>
  </si>
  <si>
    <t>Music</t>
  </si>
  <si>
    <t>Career and Technical Education</t>
  </si>
  <si>
    <t>Business</t>
  </si>
  <si>
    <t>Technology</t>
  </si>
  <si>
    <t>World Languages</t>
  </si>
  <si>
    <t>Oral Communication</t>
  </si>
  <si>
    <t>Written Communication</t>
  </si>
  <si>
    <t>Health</t>
  </si>
  <si>
    <t>Physical Education</t>
  </si>
  <si>
    <t>English Language Development</t>
  </si>
  <si>
    <t>Gifted and Talented</t>
  </si>
  <si>
    <t>Mild/moderate Special Education</t>
  </si>
  <si>
    <t>Center-based Special Education</t>
  </si>
  <si>
    <t>Intervention</t>
  </si>
  <si>
    <t xml:space="preserve">Opportunities to review prior learning. </t>
  </si>
  <si>
    <r>
      <t>C</t>
    </r>
    <r>
      <rPr>
        <b/>
        <sz val="10"/>
        <rFont val="Arial"/>
        <family val="2"/>
      </rPr>
      <t>onnections to specific learning objectives and approved curriculum.</t>
    </r>
    <r>
      <rPr>
        <b/>
        <sz val="10"/>
        <color rgb="FFFF0000"/>
        <rFont val="Arial"/>
        <family val="2"/>
      </rPr>
      <t xml:space="preserve"> </t>
    </r>
  </si>
  <si>
    <t xml:space="preserve">Apply literacy skills to understand complex materials.
</t>
  </si>
  <si>
    <t>Integrates literacy connections into lessons regardless of content being taught.</t>
  </si>
  <si>
    <r>
      <rPr>
        <b/>
        <sz val="10"/>
        <color rgb="FFFF0000"/>
        <rFont val="Arial"/>
        <family val="2"/>
      </rPr>
      <t>E</t>
    </r>
    <r>
      <rPr>
        <b/>
        <sz val="10"/>
        <color indexed="8"/>
        <rFont val="Arial"/>
        <family val="2"/>
      </rPr>
      <t>ncourages students to make math connections across content.</t>
    </r>
  </si>
  <si>
    <t xml:space="preserve">Models mathematical thinking.
</t>
  </si>
  <si>
    <t>1cmPP9</t>
  </si>
  <si>
    <t>Make connections between other disciplines and/or content areas and the current lesson.</t>
  </si>
  <si>
    <r>
      <t xml:space="preserve">Apply literacy </t>
    </r>
    <r>
      <rPr>
        <b/>
        <sz val="10"/>
        <color rgb="FFFF0000"/>
        <rFont val="Arial"/>
        <family val="2"/>
      </rPr>
      <t>skills</t>
    </r>
    <r>
      <rPr>
        <b/>
        <sz val="10"/>
        <rFont val="Arial"/>
        <family val="2"/>
      </rPr>
      <t xml:space="preserve"> across academic content areas.</t>
    </r>
  </si>
  <si>
    <t>Apply math skills across academic content areas.</t>
  </si>
  <si>
    <t>1eA8</t>
  </si>
  <si>
    <t>THE TEACHER creates a classroom environment that facilitates:</t>
  </si>
  <si>
    <t xml:space="preserve">Mutual respect. </t>
  </si>
  <si>
    <t xml:space="preserve">Creates a classroom environment conducive to learning. </t>
  </si>
  <si>
    <t>Are respectful.</t>
  </si>
  <si>
    <t>Demonstrate mutual support.</t>
  </si>
  <si>
    <t>2aE5</t>
  </si>
  <si>
    <t>Creates a classroom environment in which diversity is used to further student learning.</t>
  </si>
  <si>
    <r>
      <rPr>
        <b/>
        <sz val="10"/>
        <rFont val="Arial"/>
        <family val="2"/>
      </rPr>
      <t>Uses instructional approaches and materials that reflect</t>
    </r>
    <r>
      <rPr>
        <b/>
        <sz val="10"/>
        <color rgb="FFFF0000"/>
        <rFont val="Arial"/>
        <family val="2"/>
      </rPr>
      <t xml:space="preserve"> diverse backgrounds and experiences.</t>
    </r>
  </si>
  <si>
    <r>
      <rPr>
        <b/>
        <sz val="10"/>
        <color rgb="FFFF0000"/>
        <rFont val="Arial"/>
        <family val="2"/>
      </rPr>
      <t>S</t>
    </r>
    <r>
      <rPr>
        <b/>
        <sz val="10"/>
        <color indexed="8"/>
        <rFont val="Arial"/>
        <family val="2"/>
      </rPr>
      <t>eek a variety of perspectives to complete group assignments.</t>
    </r>
  </si>
  <si>
    <r>
      <rPr>
        <b/>
        <sz val="10"/>
        <color rgb="FFFF0000"/>
        <rFont val="Arial"/>
        <family val="2"/>
      </rPr>
      <t>E</t>
    </r>
    <r>
      <rPr>
        <b/>
        <sz val="10"/>
        <rFont val="Arial"/>
        <family val="2"/>
      </rPr>
      <t>ngage</t>
    </r>
    <r>
      <rPr>
        <b/>
        <sz val="10"/>
        <color indexed="8"/>
        <rFont val="Arial"/>
        <family val="2"/>
      </rPr>
      <t xml:space="preserve"> in collaborative learning and </t>
    </r>
    <r>
      <rPr>
        <b/>
        <sz val="10"/>
        <rFont val="Arial"/>
        <family val="2"/>
      </rPr>
      <t>group processes</t>
    </r>
    <r>
      <rPr>
        <b/>
        <sz val="10"/>
        <color indexed="8"/>
        <rFont val="Arial"/>
        <family val="2"/>
      </rPr>
      <t>.</t>
    </r>
  </si>
  <si>
    <r>
      <t xml:space="preserve">Adapts </t>
    </r>
    <r>
      <rPr>
        <b/>
        <sz val="10"/>
        <color rgb="FFFF0000"/>
        <rFont val="Arial"/>
        <family val="2"/>
      </rPr>
      <t xml:space="preserve">learning environment </t>
    </r>
    <r>
      <rPr>
        <b/>
        <sz val="10"/>
        <color indexed="8"/>
        <rFont val="Arial"/>
        <family val="2"/>
      </rPr>
      <t>to address individual student needs.</t>
    </r>
  </si>
  <si>
    <t xml:space="preserve">Implements recommendations of specialists and colleagues to address student needs. </t>
  </si>
  <si>
    <t>2dPP5</t>
  </si>
  <si>
    <r>
      <t xml:space="preserve">Solicits </t>
    </r>
    <r>
      <rPr>
        <b/>
        <sz val="10"/>
        <color rgb="FFFF0000"/>
        <rFont val="Arial"/>
        <family val="2"/>
      </rPr>
      <t>additional</t>
    </r>
    <r>
      <rPr>
        <b/>
        <sz val="10"/>
        <color indexed="8"/>
        <rFont val="Arial"/>
        <family val="2"/>
      </rPr>
      <t xml:space="preserve"> input from </t>
    </r>
    <r>
      <rPr>
        <b/>
        <sz val="10"/>
        <rFont val="Arial"/>
        <family val="2"/>
      </rPr>
      <t>colleagues to</t>
    </r>
    <r>
      <rPr>
        <b/>
        <sz val="10"/>
        <color rgb="FF00B050"/>
        <rFont val="Arial"/>
        <family val="2"/>
      </rPr>
      <t xml:space="preserve"> </t>
    </r>
    <r>
      <rPr>
        <b/>
        <sz val="10"/>
        <color rgb="FFFF0000"/>
        <rFont val="Arial"/>
        <family val="2"/>
      </rPr>
      <t>better</t>
    </r>
    <r>
      <rPr>
        <b/>
        <sz val="10"/>
        <color indexed="8"/>
        <rFont val="Arial"/>
        <family val="2"/>
      </rPr>
      <t xml:space="preserve"> understand students' learning needs.</t>
    </r>
  </si>
  <si>
    <t>Articulating their learning needs to their teacher and/or parent.</t>
  </si>
  <si>
    <t>Communicating freely and openly with teachers about circumstances that affect their classroom performance.</t>
  </si>
  <si>
    <r>
      <t xml:space="preserve">Apply coping skills </t>
    </r>
    <r>
      <rPr>
        <b/>
        <sz val="10"/>
        <color rgb="FFFF0000"/>
        <rFont val="Arial"/>
        <family val="2"/>
      </rPr>
      <t>such as self-reflection, self-regulation and persistence</t>
    </r>
    <r>
      <rPr>
        <b/>
        <sz val="10"/>
        <color indexed="8"/>
        <rFont val="Arial"/>
        <family val="2"/>
      </rPr>
      <t xml:space="preserve"> to classroom situations.</t>
    </r>
  </si>
  <si>
    <t>Applies knowledge of current developmental science to address student needs.</t>
  </si>
  <si>
    <r>
      <t xml:space="preserve">Has </t>
    </r>
    <r>
      <rPr>
        <b/>
        <sz val="10"/>
        <color rgb="FFFF0000"/>
        <rFont val="Arial"/>
        <family val="2"/>
      </rPr>
      <t>specific</t>
    </r>
    <r>
      <rPr>
        <b/>
        <sz val="10"/>
        <color indexed="8"/>
        <rFont val="Arial"/>
        <family val="2"/>
      </rPr>
      <t xml:space="preserve"> student outcomes in mind for each lesson.</t>
    </r>
  </si>
  <si>
    <r>
      <t xml:space="preserve">Confer with the teacher to achieve learning </t>
    </r>
    <r>
      <rPr>
        <b/>
        <sz val="10"/>
        <color rgb="FFFF0000"/>
        <rFont val="Arial"/>
        <family val="2"/>
      </rPr>
      <t>objectives</t>
    </r>
    <r>
      <rPr>
        <b/>
        <sz val="10"/>
        <color indexed="8"/>
        <rFont val="Arial"/>
        <family val="2"/>
      </rPr>
      <t>.</t>
    </r>
  </si>
  <si>
    <r>
      <t>Initiate activities to a</t>
    </r>
    <r>
      <rPr>
        <b/>
        <sz val="10"/>
        <rFont val="Arial"/>
        <family val="2"/>
      </rPr>
      <t>ddress their learning strengths and next steps.</t>
    </r>
  </si>
  <si>
    <r>
      <t xml:space="preserve">Monitors the use of </t>
    </r>
    <r>
      <rPr>
        <b/>
        <sz val="10"/>
        <color rgb="FFFF0000"/>
        <rFont val="Arial"/>
        <family val="2"/>
      </rPr>
      <t>available</t>
    </r>
    <r>
      <rPr>
        <b/>
        <sz val="10"/>
        <rFont val="Arial"/>
        <family val="2"/>
      </rPr>
      <t xml:space="preserve"> technology in the classroom.</t>
    </r>
  </si>
  <si>
    <r>
      <rPr>
        <b/>
        <sz val="10"/>
        <color rgb="FFFF0000"/>
        <rFont val="Arial"/>
        <family val="2"/>
      </rPr>
      <t>V</t>
    </r>
    <r>
      <rPr>
        <b/>
        <sz val="10"/>
        <color indexed="8"/>
        <rFont val="Arial"/>
        <family val="2"/>
      </rPr>
      <t>irtual or face-to-face learning activities.</t>
    </r>
  </si>
  <si>
    <t>Real world applications.</t>
  </si>
  <si>
    <t>Use available technology to engage in:</t>
  </si>
  <si>
    <r>
      <rPr>
        <b/>
        <sz val="10"/>
        <color rgb="FFFF0000"/>
        <rFont val="Arial"/>
        <family val="2"/>
      </rPr>
      <t>T</t>
    </r>
    <r>
      <rPr>
        <b/>
        <sz val="10"/>
        <color indexed="8"/>
        <rFont val="Arial"/>
        <family val="2"/>
      </rPr>
      <t>eaches higher-order thinking and problem-solving skills.</t>
    </r>
  </si>
  <si>
    <r>
      <t xml:space="preserve">Seek opportunities to </t>
    </r>
    <r>
      <rPr>
        <b/>
        <sz val="10"/>
        <color rgb="FFFF0000"/>
        <rFont val="Arial"/>
        <family val="2"/>
      </rPr>
      <t>expand and enhance</t>
    </r>
    <r>
      <rPr>
        <b/>
        <sz val="10"/>
        <color indexed="8"/>
        <rFont val="Arial"/>
        <family val="2"/>
      </rPr>
      <t xml:space="preserve"> their problem-solving and higher-order skills.</t>
    </r>
  </si>
  <si>
    <r>
      <t xml:space="preserve">Adjusts team composition based on </t>
    </r>
    <r>
      <rPr>
        <b/>
        <sz val="10"/>
        <color rgb="FFFF0000"/>
        <rFont val="Arial"/>
        <family val="2"/>
      </rPr>
      <t>learning</t>
    </r>
    <r>
      <rPr>
        <b/>
        <sz val="10"/>
        <color indexed="8"/>
        <rFont val="Arial"/>
        <family val="2"/>
      </rPr>
      <t xml:space="preserve"> objectives and student needs.</t>
    </r>
  </si>
  <si>
    <t>Provides actionable, timely, specific and individualized feedback about the quality of student work to:</t>
  </si>
  <si>
    <t>Families and significant adults.</t>
  </si>
  <si>
    <t>Other professionals who work with students.</t>
  </si>
  <si>
    <t>Teaches students to use feedback in their learning.</t>
  </si>
  <si>
    <t>p</t>
  </si>
  <si>
    <t>3hP8</t>
  </si>
  <si>
    <t>3hP7</t>
  </si>
  <si>
    <r>
      <t>Confers with school administrators</t>
    </r>
    <r>
      <rPr>
        <b/>
        <sz val="10"/>
        <color rgb="FFFF0000"/>
        <rFont val="Arial"/>
        <family val="2"/>
      </rPr>
      <t>, other school leaders and/or decision making teams</t>
    </r>
    <r>
      <rPr>
        <b/>
        <sz val="10"/>
        <color indexed="8"/>
        <rFont val="Arial"/>
        <family val="2"/>
      </rPr>
      <t xml:space="preserve"> to improve teacher working and student learning conditions.</t>
    </r>
  </si>
  <si>
    <t>Advocates for students and families and other significant adults using a variety of communication tools and strategies.</t>
  </si>
  <si>
    <r>
      <t xml:space="preserve">Acknowledgements:   </t>
    </r>
    <r>
      <rPr>
        <b/>
        <sz val="11"/>
        <color theme="1"/>
        <rFont val="Calibri"/>
        <family val="2"/>
        <scheme val="minor"/>
      </rPr>
      <t xml:space="preserve">
</t>
    </r>
  </si>
  <si>
    <t>THE TEACHER:</t>
  </si>
  <si>
    <t>STUDENTS:</t>
  </si>
  <si>
    <t>STUDENTS routinely:</t>
  </si>
  <si>
    <t>Provides instructional support that enhances students':</t>
  </si>
  <si>
    <t>Critical thinking and reasoning.</t>
  </si>
  <si>
    <t>Information literacy.</t>
  </si>
  <si>
    <t>Literacy skill development.</t>
  </si>
  <si>
    <t>To new/unfamiliar material.</t>
  </si>
  <si>
    <t>Provides a balance of teaching for conceptual understanding and teaching for procedural fluency.</t>
  </si>
  <si>
    <t>Solve problems in a variety of ways.</t>
  </si>
  <si>
    <t>Breaks down concepts into instructional parts and teaches each part using appropriate, effective strategies and/or tools.</t>
  </si>
  <si>
    <t>Uses instructional materials that are accurate and appropriate for the lesson being taught.</t>
  </si>
  <si>
    <t>Emphasizes key concepts and connects them to other powerful ideas within the content area.</t>
  </si>
  <si>
    <t>Connects lessons to other disciplines and/or content areas.</t>
  </si>
  <si>
    <t>Articulates content and interdisciplinary connections.</t>
  </si>
  <si>
    <r>
      <rPr>
        <b/>
        <sz val="10"/>
        <rFont val="Arial"/>
        <family val="2"/>
      </rPr>
      <t>Relevance</t>
    </r>
    <r>
      <rPr>
        <b/>
        <sz val="10"/>
        <color rgb="FF00B050"/>
        <rFont val="Arial"/>
        <family val="2"/>
      </rPr>
      <t xml:space="preserve"> </t>
    </r>
    <r>
      <rPr>
        <b/>
        <sz val="10"/>
        <color rgb="FFFF0000"/>
        <rFont val="Arial"/>
        <family val="2"/>
      </rPr>
      <t>to students.</t>
    </r>
  </si>
  <si>
    <t>Interact with materials that are relevant to them.</t>
  </si>
  <si>
    <t>Creates a classroom environment which values diverse perspectives.</t>
  </si>
  <si>
    <t>Establishes a nurturing and caring relationship with each student.</t>
  </si>
  <si>
    <t>Coordinates flow of information between families and colleagues who provide student services.</t>
  </si>
  <si>
    <t>Provides clear expectations to guide student classroom behavior.</t>
  </si>
  <si>
    <t>Puts procedures in place to maximize instructional time.</t>
  </si>
  <si>
    <t>Makes maximum use of instructional time.</t>
  </si>
  <si>
    <t>Stay on task during class periods.</t>
  </si>
  <si>
    <t>Seek materials and resources appropriate for their personal approach to learning.</t>
  </si>
  <si>
    <t>Encourages students to take academic risks.</t>
  </si>
  <si>
    <t>Monitor their level of engagement.</t>
  </si>
  <si>
    <t>Makes connections between student data and research-based practices.</t>
  </si>
  <si>
    <t>Uses available technology to facilitate classroom instruction.</t>
  </si>
  <si>
    <t>Sets student expectations at a level that challenges students.</t>
  </si>
  <si>
    <t>Incorporates critical thinking and problem-solving skills.</t>
  </si>
  <si>
    <t>Challenges all students to learn to their greatest ability.</t>
  </si>
  <si>
    <t>Includes all students in individual and group activities.</t>
  </si>
  <si>
    <t>Involves students in monitoring their learning.</t>
  </si>
  <si>
    <t>Students.</t>
  </si>
  <si>
    <t>Applies knowledge of how students learn and their prior knowledge to the development of:</t>
  </si>
  <si>
    <t>Initiates collaborative activities with colleagues to:</t>
  </si>
  <si>
    <t>Student needs</t>
  </si>
  <si>
    <t>Providing relevant content that addresses students' interests.</t>
  </si>
  <si>
    <t>Integrates literacy skills into lessons and assignments, including:</t>
  </si>
  <si>
    <t>Apply literacy skills (reading, writing, speaking and listening):</t>
  </si>
  <si>
    <t>Exceed teacher's expectations for students of their age, grade and/or ability level in:</t>
  </si>
  <si>
    <t xml:space="preserve">Build on the skills and knowledge learned in the classroom to engage in more complex concepts, ideas and theories. </t>
  </si>
  <si>
    <r>
      <rPr>
        <b/>
        <sz val="10"/>
        <rFont val="Arial"/>
        <family val="2"/>
      </rPr>
      <t>Employs</t>
    </r>
    <r>
      <rPr>
        <b/>
        <sz val="10"/>
        <color indexed="8"/>
        <rFont val="Arial"/>
        <family val="2"/>
      </rPr>
      <t xml:space="preserve"> instructional strategies that include literacy, numeracy, and language development across content areas.</t>
    </r>
  </si>
  <si>
    <t>1fB9</t>
  </si>
  <si>
    <r>
      <t xml:space="preserve">Help students connect to their learning by linking </t>
    </r>
    <r>
      <rPr>
        <b/>
        <sz val="10"/>
        <color rgb="FFFF0000"/>
        <rFont val="Arial"/>
        <family val="2"/>
      </rPr>
      <t>the current lesson</t>
    </r>
    <r>
      <rPr>
        <b/>
        <sz val="10"/>
        <color indexed="8"/>
        <rFont val="Arial"/>
        <family val="2"/>
      </rPr>
      <t xml:space="preserve"> with prior knowledge, experiences and/or cultural contexts.</t>
    </r>
  </si>
  <si>
    <t>…and THE STUDENTS' interactions with their teacher(s) and each other:</t>
  </si>
  <si>
    <r>
      <t xml:space="preserve">Actively </t>
    </r>
    <r>
      <rPr>
        <b/>
        <sz val="10"/>
        <rFont val="Arial"/>
        <family val="2"/>
      </rPr>
      <t>engage</t>
    </r>
    <r>
      <rPr>
        <b/>
        <sz val="10"/>
        <color indexed="8"/>
        <rFont val="Arial"/>
        <family val="2"/>
      </rPr>
      <t xml:space="preserve"> in classroom activities.</t>
    </r>
  </si>
  <si>
    <t>STUDENTS advocate for themselves by:</t>
  </si>
  <si>
    <t>Maintains respectful relationships with students, their families and/or significant adults.</t>
  </si>
  <si>
    <t>Seek to understand:</t>
  </si>
  <si>
    <t>Collaborates with colleagues with expertise in developmental science to improve the quality of instruction.</t>
  </si>
  <si>
    <t>Builds on the interrelatedness of students’ intellectual, social and emotional development.</t>
  </si>
  <si>
    <r>
      <rPr>
        <b/>
        <sz val="10"/>
        <color rgb="FFFF0000"/>
        <rFont val="Arial"/>
        <family val="2"/>
      </rPr>
      <t>Implement</t>
    </r>
    <r>
      <rPr>
        <b/>
        <sz val="10"/>
        <color indexed="8"/>
        <rFont val="Arial"/>
        <family val="2"/>
      </rPr>
      <t xml:space="preserve"> ideas to improve teaching and learning.</t>
    </r>
  </si>
  <si>
    <t>Advocates for improvements to teaching, learning and leadership through collaboration with professional organizations or local, state and/or national entities.</t>
  </si>
  <si>
    <t>Models ethical behavior, including honesty, integrity, fair treatment and respect for others.</t>
  </si>
  <si>
    <t>Maintains confidentiality of student, family and fellow teacher interactions as well as student data.</t>
  </si>
  <si>
    <t>FAMILIES AND SIGNIFICANT ADULTS:</t>
  </si>
  <si>
    <t>DATA2014T</t>
  </si>
  <si>
    <t>growth writ</t>
  </si>
  <si>
    <t>dist sum LA</t>
  </si>
  <si>
    <t>Select tasks that demonstrate transfer of knowledge to other theories, ideas, and/or content.</t>
  </si>
  <si>
    <t>Varies group size, composition and tasks to create opportunities for students to interact and learn from each other.</t>
  </si>
  <si>
    <t>Information gathered from students, families and colleagues.</t>
  </si>
  <si>
    <t>fair treatment</t>
  </si>
  <si>
    <t>Interpreting the rubric</t>
  </si>
  <si>
    <t>CDE User's Guide</t>
  </si>
  <si>
    <t>The excel version can not mimic the user's guide entirely. Formatting in the excel version will not always match formatting in the user's guide (spacing etc.) .  Please refer to the official CDE user's guide regarding how to score and interpret the rubric.</t>
  </si>
  <si>
    <r>
      <t xml:space="preserve">The electronic evaluation system has been designed to make the evaluation process easier when inputting and analyzing the information.  The electronic system will designate the appropriate rating for each element, standard, and final rating.  </t>
    </r>
    <r>
      <rPr>
        <u/>
        <sz val="11"/>
        <color theme="1"/>
        <rFont val="Calibri"/>
        <family val="2"/>
        <scheme val="minor"/>
      </rPr>
      <t>This Excel version will only properly work when opened within Microsoft Excel 2010 or higher</t>
    </r>
    <r>
      <rPr>
        <sz val="11"/>
        <color theme="1"/>
        <rFont val="Calibri"/>
        <family val="2"/>
        <scheme val="minor"/>
      </rPr>
      <t xml:space="preserve">.  This system will not work in another spreadsheet software.  Users with older version of Excel are encouraged to upgrade to a newer version or use the State Online Performance Management system. 
</t>
    </r>
  </si>
  <si>
    <t>Measure of Student Learning -  1</t>
  </si>
  <si>
    <t>Evidence &amp; Comments  on Measure of Student Learning -  1</t>
  </si>
  <si>
    <t>Measure of Student Learning -  2</t>
  </si>
  <si>
    <t>Evidence &amp; Comments  on Measure of Student Learning -  2</t>
  </si>
  <si>
    <t>Measure of Student Learning -  3</t>
  </si>
  <si>
    <t>Evidence &amp; Comments  on Measure of Student Learning -  3</t>
  </si>
  <si>
    <t>Measure of Student Learning -  4</t>
  </si>
  <si>
    <t>Evidence &amp; Comments  on Measure of Student Learning -  4</t>
  </si>
  <si>
    <t>Measure of Student Learning -  5</t>
  </si>
  <si>
    <t>Evidence &amp; Comments  on Measure of Student Learning -  5</t>
  </si>
  <si>
    <t>Measure of Student Learning -  6</t>
  </si>
  <si>
    <t>Evidence &amp; Comments  on Measure of Student Learning -  6</t>
  </si>
  <si>
    <t>Measure of Student Learning -  7</t>
  </si>
  <si>
    <t>Evidence &amp; Comments  on Measure of Student Learning -  7</t>
  </si>
  <si>
    <t>District Performance Framework (DPF)</t>
  </si>
  <si>
    <t>School Performance Framework (SPF)</t>
  </si>
  <si>
    <t>School summative (e.g., School-developed end of course exam)</t>
  </si>
  <si>
    <t>School interim (e.g., School-developed benchmark exams)</t>
  </si>
  <si>
    <t>Classroom interim (e.g., Classroom-developed benchmark exams)</t>
  </si>
  <si>
    <t>Classroom summative (e.g., Classroom-developed end of course exam)</t>
  </si>
  <si>
    <t>Classroom custom (e.g., Classroom Developed Assessment)</t>
  </si>
  <si>
    <t>School custom (e.g., School Developed Course Assessment)</t>
  </si>
  <si>
    <t>Measure of Student Learning Tool</t>
  </si>
  <si>
    <t>For planning purposes only.  Not for evalaution purposes</t>
  </si>
  <si>
    <t>5. The user should define  both the measures to be used as well as the weights for each measure in the  Selecting  tab before clicking on the  Scoring Tab.  Information entered in the " Selecting" tab is used to pre-populate fields in the Scoring Measures Tab.</t>
  </si>
  <si>
    <t>Authors:  Sed Keller (Colorado Department of Education)</t>
  </si>
  <si>
    <t>Special thanks: Chris Vance, Bob Snead, Patrick Mount and Paul Jebe</t>
  </si>
  <si>
    <t>The Final Measure of Student Learning Score Is Displayed At The Bottom Of This Sheet</t>
  </si>
  <si>
    <t>Student Measure of Student Learning Rating</t>
  </si>
  <si>
    <t>MSL-TOOL-10-8-14</t>
  </si>
  <si>
    <r>
      <t xml:space="preserve">1. Click on the  </t>
    </r>
    <r>
      <rPr>
        <sz val="11"/>
        <color theme="4"/>
        <rFont val="Calibri"/>
        <family val="2"/>
        <scheme val="minor"/>
      </rPr>
      <t>Selecting tab</t>
    </r>
    <r>
      <rPr>
        <sz val="11"/>
        <color theme="1"/>
        <rFont val="Calibri"/>
        <family val="2"/>
        <scheme val="minor"/>
      </rPr>
      <t xml:space="preserve"> to describe measures of student learning and provide justification for weights.</t>
    </r>
  </si>
  <si>
    <r>
      <t xml:space="preserve">4. Click on the  </t>
    </r>
    <r>
      <rPr>
        <sz val="12"/>
        <color theme="4"/>
        <rFont val="Calibri"/>
        <family val="2"/>
        <scheme val="minor"/>
      </rPr>
      <t>Scoring tab</t>
    </r>
    <r>
      <rPr>
        <sz val="12"/>
        <color theme="1"/>
        <rFont val="Calibri"/>
        <family val="2"/>
        <scheme val="minor"/>
      </rPr>
      <t xml:space="preserve"> to provide criteria for scoring each selected measure.  The bottom of this tab will report out a final Measures of Student Learning score based on the ratings and weights.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</si>
</sst>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8"/>
      <name val="Calibri"/>
      <family val="2"/>
    </font>
    <font>
      <sz val="9.5"/>
      <color indexed="8"/>
      <name val="Times New Roman"/>
      <family val="1"/>
    </font>
    <font>
      <b/>
      <sz val="9.5"/>
      <color indexed="8"/>
      <name val="Times New Roman"/>
      <family val="1"/>
    </font>
    <font>
      <b/>
      <sz val="12"/>
      <color indexed="8"/>
      <name val="Calibri"/>
      <family val="2"/>
    </font>
    <font>
      <sz val="9.5"/>
      <color indexed="19"/>
      <name val="Times New Roman"/>
      <family val="1"/>
    </font>
    <font>
      <b/>
      <sz val="9.5"/>
      <color indexed="8"/>
      <name val="Times New Roman"/>
      <family val="1"/>
    </font>
    <font>
      <sz val="9.5"/>
      <color indexed="8"/>
      <name val="Times New Roman"/>
      <family val="1"/>
    </font>
    <font>
      <b/>
      <sz val="10"/>
      <color indexed="8"/>
      <name val="Times New Roman"/>
      <family val="1"/>
    </font>
    <font>
      <sz val="10"/>
      <color indexed="8"/>
      <name val="Times New Roman"/>
      <family val="1"/>
    </font>
    <font>
      <b/>
      <sz val="8"/>
      <color indexed="8"/>
      <name val="Times New Roman"/>
      <family val="1"/>
    </font>
    <font>
      <sz val="12"/>
      <color indexed="8"/>
      <name val="Calibri"/>
      <family val="2"/>
    </font>
    <font>
      <sz val="9.5"/>
      <color indexed="8"/>
      <name val="Cambria"/>
      <family val="1"/>
    </font>
    <font>
      <b/>
      <sz val="8"/>
      <color indexed="19"/>
      <name val="Times New Roman"/>
      <family val="1"/>
    </font>
    <font>
      <b/>
      <sz val="12"/>
      <color indexed="8"/>
      <name val="Times New Roman"/>
      <family val="1"/>
    </font>
    <font>
      <sz val="12"/>
      <color indexed="8"/>
      <name val="Times New Roman"/>
      <family val="1"/>
    </font>
    <font>
      <b/>
      <sz val="9"/>
      <color indexed="8"/>
      <name val="Times New Roman"/>
      <family val="1"/>
    </font>
    <font>
      <sz val="9"/>
      <color indexed="8"/>
      <name val="Times New Roman"/>
      <family val="1"/>
    </font>
    <font>
      <b/>
      <sz val="12"/>
      <color indexed="8"/>
      <name val="Calibri"/>
      <family val="2"/>
    </font>
    <font>
      <b/>
      <sz val="12"/>
      <color indexed="19"/>
      <name val="Times New Roman"/>
      <family val="1"/>
    </font>
    <font>
      <sz val="18"/>
      <color indexed="8"/>
      <name val="Times New Roman"/>
      <family val="1"/>
    </font>
    <font>
      <b/>
      <sz val="9.5"/>
      <color indexed="8"/>
      <name val="Cambria"/>
      <family val="1"/>
    </font>
    <font>
      <sz val="10"/>
      <name val="Verdana"/>
      <family val="2"/>
    </font>
    <font>
      <sz val="10"/>
      <name val="Verdana"/>
      <family val="2"/>
    </font>
    <font>
      <sz val="12"/>
      <color theme="1"/>
      <name val="Calibri"/>
      <family val="2"/>
      <scheme val="minor"/>
    </font>
    <font>
      <sz val="11"/>
      <color theme="1"/>
      <name val="Calibri"/>
      <family val="2"/>
      <scheme val="minor"/>
    </font>
    <font>
      <u/>
      <sz val="12"/>
      <color theme="10"/>
      <name val="Calibri"/>
      <family val="2"/>
      <scheme val="minor"/>
    </font>
    <font>
      <sz val="9.5"/>
      <color theme="1"/>
      <name val="Calibri"/>
      <family val="2"/>
      <scheme val="minor"/>
    </font>
    <font>
      <sz val="12"/>
      <color theme="1"/>
      <name val="Times New Roman"/>
      <family val="1"/>
    </font>
    <font>
      <sz val="11"/>
      <color theme="1"/>
      <name val="Times New Roman"/>
      <family val="1"/>
    </font>
    <font>
      <b/>
      <sz val="9.5"/>
      <color indexed="8"/>
      <name val="Cambria"/>
      <family val="1"/>
      <scheme val="major"/>
    </font>
    <font>
      <b/>
      <sz val="9.5"/>
      <color theme="1"/>
      <name val="Cambria"/>
      <family val="1"/>
      <scheme val="major"/>
    </font>
    <font>
      <sz val="9.5"/>
      <color rgb="FF0070C0"/>
      <name val="Times New Roman"/>
      <family val="1"/>
    </font>
    <font>
      <sz val="10"/>
      <color rgb="FF0070C0"/>
      <name val="Calibri"/>
      <family val="2"/>
      <scheme val="minor"/>
    </font>
    <font>
      <sz val="10"/>
      <name val="Calibri"/>
      <family val="2"/>
      <scheme val="minor"/>
    </font>
    <font>
      <sz val="10"/>
      <color theme="1"/>
      <name val="Calibri"/>
      <family val="2"/>
      <scheme val="minor"/>
    </font>
    <font>
      <sz val="9.5"/>
      <color rgb="FF0070C0"/>
      <name val="Cambria"/>
      <family val="1"/>
    </font>
    <font>
      <sz val="9.5"/>
      <color indexed="8"/>
      <name val="Cambria"/>
      <family val="1"/>
      <scheme val="major"/>
    </font>
    <font>
      <sz val="9.5"/>
      <color theme="1"/>
      <name val="Cambria"/>
      <family val="1"/>
      <scheme val="major"/>
    </font>
    <font>
      <sz val="12"/>
      <name val="Calibri"/>
      <family val="2"/>
      <scheme val="minor"/>
    </font>
    <font>
      <b/>
      <sz val="7"/>
      <color theme="1"/>
      <name val="Times New Roman"/>
      <family val="1"/>
    </font>
    <font>
      <sz val="9"/>
      <color theme="1"/>
      <name val="Calibri"/>
      <family val="2"/>
      <scheme val="minor"/>
    </font>
    <font>
      <b/>
      <sz val="12"/>
      <color theme="1"/>
      <name val="Calibri"/>
      <family val="2"/>
      <scheme val="minor"/>
    </font>
    <font>
      <b/>
      <sz val="18"/>
      <color theme="1"/>
      <name val="Calibri"/>
      <family val="2"/>
      <scheme val="minor"/>
    </font>
    <font>
      <b/>
      <u/>
      <sz val="10"/>
      <color theme="1"/>
      <name val="Calibri"/>
      <family val="2"/>
      <scheme val="minor"/>
    </font>
    <font>
      <b/>
      <sz val="10"/>
      <color theme="1"/>
      <name val="Calibri"/>
      <family val="2"/>
      <scheme val="minor"/>
    </font>
    <font>
      <sz val="8"/>
      <color theme="1"/>
      <name val="Calibri"/>
      <family val="2"/>
      <scheme val="minor"/>
    </font>
    <font>
      <sz val="10"/>
      <color theme="0"/>
      <name val="Times New Roman"/>
      <family val="1"/>
    </font>
    <font>
      <sz val="12"/>
      <color theme="0"/>
      <name val="Calibri"/>
      <family val="2"/>
      <scheme val="minor"/>
    </font>
    <font>
      <sz val="9.5"/>
      <color theme="0"/>
      <name val="Times New Roman"/>
      <family val="1"/>
    </font>
    <font>
      <sz val="8"/>
      <color theme="0"/>
      <name val="Calibri"/>
      <family val="2"/>
      <scheme val="minor"/>
    </font>
    <font>
      <b/>
      <sz val="9"/>
      <color indexed="81"/>
      <name val="Tahoma"/>
      <family val="2"/>
    </font>
    <font>
      <b/>
      <sz val="16"/>
      <color indexed="8"/>
      <name val="Times New Roman"/>
      <family val="1"/>
    </font>
    <font>
      <sz val="9"/>
      <color theme="0"/>
      <name val="Calibri"/>
      <family val="2"/>
      <scheme val="minor"/>
    </font>
    <font>
      <sz val="16"/>
      <color theme="1"/>
      <name val="Calibri"/>
      <family val="2"/>
      <scheme val="minor"/>
    </font>
    <font>
      <sz val="16"/>
      <color indexed="8"/>
      <name val="Times New Roman"/>
      <family val="1"/>
    </font>
    <font>
      <b/>
      <sz val="12"/>
      <color theme="1"/>
      <name val="Times New Roman"/>
      <family val="1"/>
    </font>
    <font>
      <b/>
      <sz val="14"/>
      <color indexed="8"/>
      <name val="Calibri"/>
      <family val="2"/>
    </font>
    <font>
      <b/>
      <sz val="16"/>
      <color theme="1"/>
      <name val="Calibri"/>
      <family val="2"/>
      <scheme val="minor"/>
    </font>
    <font>
      <sz val="11"/>
      <color rgb="FFFF0000"/>
      <name val="Calibri"/>
      <family val="2"/>
      <scheme val="minor"/>
    </font>
    <font>
      <b/>
      <sz val="11"/>
      <color theme="1"/>
      <name val="Calibri"/>
      <family val="2"/>
      <scheme val="minor"/>
    </font>
    <font>
      <sz val="11"/>
      <color rgb="FF7030A0"/>
      <name val="Calibri"/>
      <family val="2"/>
      <scheme val="minor"/>
    </font>
    <font>
      <u/>
      <sz val="11"/>
      <color theme="1"/>
      <name val="Calibri"/>
      <family val="2"/>
      <scheme val="minor"/>
    </font>
    <font>
      <b/>
      <sz val="14"/>
      <color theme="1"/>
      <name val="Calibri"/>
      <family val="2"/>
      <scheme val="minor"/>
    </font>
    <font>
      <u/>
      <sz val="16"/>
      <color theme="10"/>
      <name val="Calibri"/>
      <family val="2"/>
      <scheme val="minor"/>
    </font>
    <font>
      <sz val="11"/>
      <color rgb="FF0065B0"/>
      <name val="Calibri"/>
      <family val="2"/>
      <scheme val="minor"/>
    </font>
    <font>
      <sz val="11"/>
      <color rgb="FF226839"/>
      <name val="Calibri"/>
      <family val="2"/>
      <scheme val="minor"/>
    </font>
    <font>
      <i/>
      <sz val="11"/>
      <color theme="1"/>
      <name val="Calibri"/>
      <family val="2"/>
      <scheme val="minor"/>
    </font>
    <font>
      <sz val="11"/>
      <color rgb="FFC00000"/>
      <name val="Calibri"/>
      <family val="2"/>
      <scheme val="minor"/>
    </font>
    <font>
      <u/>
      <sz val="11"/>
      <color rgb="FFC00000"/>
      <name val="Calibri"/>
      <family val="2"/>
      <scheme val="minor"/>
    </font>
    <font>
      <sz val="11"/>
      <name val="Calibri"/>
      <family val="2"/>
      <scheme val="minor"/>
    </font>
    <font>
      <sz val="10"/>
      <color rgb="FF3F3F76"/>
      <name val="Calibri"/>
      <family val="2"/>
      <scheme val="minor"/>
    </font>
    <font>
      <sz val="10"/>
      <color rgb="FFFA7D00"/>
      <name val="Calibri"/>
      <family val="2"/>
      <scheme val="minor"/>
    </font>
    <font>
      <b/>
      <sz val="10"/>
      <color rgb="FFFA7D00"/>
      <name val="Calibri"/>
      <family val="2"/>
      <scheme val="minor"/>
    </font>
    <font>
      <i/>
      <sz val="10"/>
      <color rgb="FF7F7F7F"/>
      <name val="Calibri"/>
      <family val="2"/>
      <scheme val="minor"/>
    </font>
    <font>
      <b/>
      <sz val="10"/>
      <color rgb="FF3F3F3F"/>
      <name val="Calibri"/>
      <family val="2"/>
      <scheme val="minor"/>
    </font>
    <font>
      <b/>
      <sz val="10"/>
      <color theme="0"/>
      <name val="Calibri"/>
      <family val="2"/>
      <scheme val="minor"/>
    </font>
    <font>
      <b/>
      <sz val="10"/>
      <color rgb="FF3F3F76"/>
      <name val="Calibri"/>
      <family val="2"/>
      <scheme val="minor"/>
    </font>
    <font>
      <sz val="10"/>
      <color rgb="FF9C0006"/>
      <name val="Calibri"/>
      <family val="2"/>
      <scheme val="minor"/>
    </font>
    <font>
      <sz val="10"/>
      <color rgb="FF006100"/>
      <name val="Calibri"/>
      <family val="2"/>
      <scheme val="minor"/>
    </font>
    <font>
      <sz val="10"/>
      <color rgb="FF9C6500"/>
      <name val="Calibri"/>
      <family val="2"/>
      <scheme val="minor"/>
    </font>
    <font>
      <b/>
      <sz val="10"/>
      <color theme="3" tint="-0.249977111117893"/>
      <name val="Calibri"/>
      <family val="2"/>
      <scheme val="minor"/>
    </font>
    <font>
      <sz val="11"/>
      <color rgb="FF2C884B"/>
      <name val="Calibri"/>
      <family val="2"/>
      <scheme val="minor"/>
    </font>
    <font>
      <u/>
      <sz val="11"/>
      <name val="Calibri"/>
      <family val="2"/>
      <scheme val="minor"/>
    </font>
    <font>
      <sz val="10"/>
      <name val="Arial"/>
      <family val="2"/>
    </font>
    <font>
      <b/>
      <sz val="10"/>
      <color indexed="8"/>
      <name val="Arial"/>
      <family val="2"/>
    </font>
    <font>
      <b/>
      <sz val="10"/>
      <name val="Arial"/>
      <family val="2"/>
    </font>
    <font>
      <b/>
      <sz val="10"/>
      <color rgb="FFFF0000"/>
      <name val="Arial"/>
      <family val="2"/>
    </font>
    <font>
      <b/>
      <sz val="10"/>
      <color rgb="FF00B050"/>
      <name val="Arial"/>
      <family val="2"/>
    </font>
    <font>
      <b/>
      <sz val="11"/>
      <color rgb="FFFF0000"/>
      <name val="Calibri"/>
      <family val="2"/>
      <scheme val="minor"/>
    </font>
    <font>
      <u/>
      <sz val="12"/>
      <color theme="1"/>
      <name val="Calibri"/>
      <family val="2"/>
      <scheme val="minor"/>
    </font>
    <font>
      <sz val="11"/>
      <color theme="4"/>
      <name val="Calibri"/>
      <family val="2"/>
      <scheme val="minor"/>
    </font>
    <font>
      <sz val="12"/>
      <color theme="4"/>
      <name val="Calibri"/>
      <family val="2"/>
      <scheme val="minor"/>
    </font>
  </fonts>
  <fills count="27">
    <fill>
      <patternFill patternType="none"/>
    </fill>
    <fill>
      <patternFill patternType="gray125"/>
    </fill>
    <fill>
      <patternFill patternType="solid">
        <fgColor indexed="31"/>
        <bgColor indexed="64"/>
      </patternFill>
    </fill>
    <fill>
      <patternFill patternType="solid">
        <fgColor indexed="29"/>
        <bgColor indexed="64"/>
      </patternFill>
    </fill>
    <fill>
      <patternFill patternType="solid">
        <fgColor indexed="62"/>
        <bgColor indexed="64"/>
      </patternFill>
    </fill>
    <fill>
      <patternFill patternType="solid">
        <fgColor indexed="8"/>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bgColor indexed="64"/>
      </patternFill>
    </fill>
    <fill>
      <gradientFill degree="270">
        <stop position="0">
          <color theme="0"/>
        </stop>
        <stop position="1">
          <color theme="4"/>
        </stop>
      </gradientFill>
    </fill>
    <fill>
      <patternFill patternType="solid">
        <fgColor rgb="FFFFFF00"/>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0"/>
        <bgColor indexed="64"/>
      </patternFill>
    </fill>
    <fill>
      <patternFill patternType="solid">
        <fgColor rgb="FF95B6D2"/>
        <bgColor indexed="64"/>
      </patternFill>
    </fill>
    <fill>
      <patternFill patternType="solid">
        <fgColor rgb="FFFFC74E"/>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3" tint="-0.249977111117893"/>
        <bgColor indexed="64"/>
      </patternFill>
    </fill>
    <fill>
      <patternFill patternType="solid">
        <fgColor rgb="FFEF8747"/>
        <bgColor indexed="64"/>
      </patternFill>
    </fill>
    <fill>
      <patternFill patternType="solid">
        <fgColor theme="1"/>
        <bgColor auto="1"/>
      </patternFill>
    </fill>
  </fills>
  <borders count="3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style="thin">
        <color auto="1"/>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s>
  <cellStyleXfs count="193">
    <xf numFmtId="0" fontId="0" fillId="0" borderId="0"/>
    <xf numFmtId="0" fontId="43" fillId="0" borderId="0" applyNumberFormat="0" applyFill="0" applyBorder="0" applyAlignment="0" applyProtection="0"/>
    <xf numFmtId="0" fontId="42" fillId="0" borderId="0"/>
    <xf numFmtId="0" fontId="42" fillId="0" borderId="0"/>
    <xf numFmtId="0" fontId="42" fillId="0" borderId="0"/>
    <xf numFmtId="0" fontId="41" fillId="0" borderId="0"/>
    <xf numFmtId="0" fontId="41" fillId="0" borderId="0"/>
    <xf numFmtId="0" fontId="39" fillId="0" borderId="0"/>
    <xf numFmtId="0" fontId="40"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52" fillId="0" borderId="0"/>
    <xf numFmtId="0" fontId="96" fillId="17" borderId="0" applyNumberFormat="0" applyBorder="0" applyAlignment="0" applyProtection="0"/>
    <xf numFmtId="0" fontId="95" fillId="18" borderId="0" applyNumberFormat="0" applyBorder="0" applyAlignment="0" applyProtection="0"/>
    <xf numFmtId="0" fontId="97" fillId="19" borderId="0" applyNumberFormat="0" applyBorder="0" applyAlignment="0" applyProtection="0"/>
    <xf numFmtId="0" fontId="88" fillId="20" borderId="28" applyNumberFormat="0" applyAlignment="0" applyProtection="0"/>
    <xf numFmtId="0" fontId="92" fillId="21" borderId="29" applyNumberFormat="0" applyAlignment="0" applyProtection="0"/>
    <xf numFmtId="0" fontId="90" fillId="21" borderId="28" applyNumberFormat="0" applyAlignment="0" applyProtection="0"/>
    <xf numFmtId="0" fontId="89" fillId="0" borderId="30" applyNumberFormat="0" applyFill="0" applyAlignment="0" applyProtection="0"/>
    <xf numFmtId="0" fontId="52" fillId="23" borderId="32" applyNumberFormat="0" applyAlignment="0" applyProtection="0"/>
    <xf numFmtId="0" fontId="91" fillId="0" borderId="0" applyNumberFormat="0" applyFill="0" applyBorder="0" applyAlignment="0" applyProtection="0"/>
    <xf numFmtId="0" fontId="93" fillId="24" borderId="0"/>
    <xf numFmtId="0" fontId="94" fillId="25" borderId="28" applyAlignment="0" applyProtection="0"/>
    <xf numFmtId="0" fontId="93" fillId="22" borderId="31" applyNumberFormat="0" applyAlignment="0" applyProtection="0"/>
    <xf numFmtId="0" fontId="98" fillId="21" borderId="28"/>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1" fillId="0" borderId="0"/>
    <xf numFmtId="0" fontId="101" fillId="0" borderId="0"/>
    <xf numFmtId="0" fontId="6" fillId="0" borderId="0"/>
  </cellStyleXfs>
  <cellXfs count="462">
    <xf numFmtId="0" fontId="0" fillId="0" borderId="0" xfId="0"/>
    <xf numFmtId="0" fontId="0" fillId="2" borderId="1" xfId="0" applyFill="1" applyBorder="1"/>
    <xf numFmtId="0" fontId="0" fillId="0" borderId="1" xfId="0" applyBorder="1"/>
    <xf numFmtId="0" fontId="0" fillId="3" borderId="1" xfId="0" applyFill="1" applyBorder="1"/>
    <xf numFmtId="0" fontId="0" fillId="4" borderId="1" xfId="0" applyFill="1" applyBorder="1"/>
    <xf numFmtId="0" fontId="0" fillId="3" borderId="1" xfId="0" applyFill="1" applyBorder="1" applyProtection="1">
      <protection hidden="1"/>
    </xf>
    <xf numFmtId="0" fontId="0" fillId="4" borderId="1" xfId="0" applyFill="1" applyBorder="1" applyProtection="1">
      <protection hidden="1"/>
    </xf>
    <xf numFmtId="0" fontId="22" fillId="0" borderId="2" xfId="0" applyFont="1" applyBorder="1" applyAlignment="1">
      <alignment horizontal="center" vertical="center" wrapText="1"/>
    </xf>
    <xf numFmtId="0" fontId="0" fillId="0" borderId="0" xfId="0" applyProtection="1"/>
    <xf numFmtId="0" fontId="0" fillId="0" borderId="0" xfId="0" applyBorder="1" applyAlignment="1" applyProtection="1">
      <alignment horizontal="center"/>
    </xf>
    <xf numFmtId="0" fontId="26" fillId="0" borderId="0" xfId="0" applyFont="1"/>
    <xf numFmtId="0" fontId="0" fillId="0" borderId="0" xfId="0" applyBorder="1" applyAlignment="1">
      <alignment horizontal="left" wrapText="1"/>
    </xf>
    <xf numFmtId="0" fontId="0" fillId="0" borderId="0" xfId="0" applyBorder="1" applyAlignment="1">
      <alignment horizontal="center" wrapText="1"/>
    </xf>
    <xf numFmtId="0" fontId="29" fillId="0" borderId="0" xfId="5" applyFont="1" applyBorder="1" applyAlignment="1" applyProtection="1">
      <alignment vertical="top" wrapText="1"/>
    </xf>
    <xf numFmtId="0" fontId="0" fillId="0" borderId="0" xfId="0" applyAlignment="1">
      <alignment horizontal="left"/>
    </xf>
    <xf numFmtId="0" fontId="0" fillId="0" borderId="9" xfId="0" applyBorder="1" applyAlignment="1">
      <alignment horizontal="left"/>
    </xf>
    <xf numFmtId="0" fontId="29" fillId="0" borderId="9" xfId="5" applyFont="1" applyBorder="1" applyAlignment="1" applyProtection="1">
      <alignment vertical="top" wrapText="1"/>
    </xf>
    <xf numFmtId="0" fontId="24" fillId="0" borderId="0" xfId="5" applyFont="1" applyBorder="1" applyAlignment="1" applyProtection="1">
      <alignment vertical="center" wrapText="1"/>
    </xf>
    <xf numFmtId="0" fontId="0" fillId="0" borderId="0" xfId="0" applyAlignment="1">
      <alignment horizontal="center"/>
    </xf>
    <xf numFmtId="0" fontId="0" fillId="0" borderId="0" xfId="0" applyAlignment="1"/>
    <xf numFmtId="0" fontId="0" fillId="2" borderId="1" xfId="0" applyFill="1" applyBorder="1" applyProtection="1"/>
    <xf numFmtId="0" fontId="0" fillId="0" borderId="1" xfId="0" applyBorder="1" applyProtection="1"/>
    <xf numFmtId="0" fontId="0" fillId="0" borderId="1" xfId="0" applyFill="1" applyBorder="1"/>
    <xf numFmtId="0" fontId="27" fillId="6" borderId="2"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21" fillId="0" borderId="0" xfId="0" applyFont="1"/>
    <xf numFmtId="0" fontId="0" fillId="0" borderId="12" xfId="0" applyBorder="1"/>
    <xf numFmtId="0" fontId="0" fillId="0" borderId="13" xfId="0" applyBorder="1"/>
    <xf numFmtId="0" fontId="21" fillId="0" borderId="14" xfId="0" applyFont="1" applyBorder="1"/>
    <xf numFmtId="0" fontId="21" fillId="0" borderId="15" xfId="0" applyFont="1" applyBorder="1"/>
    <xf numFmtId="0" fontId="0" fillId="0" borderId="14" xfId="0" applyBorder="1"/>
    <xf numFmtId="0" fontId="0" fillId="0" borderId="15" xfId="0" applyBorder="1"/>
    <xf numFmtId="0" fontId="0" fillId="0" borderId="16" xfId="0" applyBorder="1"/>
    <xf numFmtId="0" fontId="0" fillId="0" borderId="17" xfId="0" applyBorder="1"/>
    <xf numFmtId="0" fontId="24" fillId="0" borderId="10" xfId="0" applyFont="1" applyBorder="1" applyAlignment="1">
      <alignment vertical="center" wrapText="1"/>
    </xf>
    <xf numFmtId="0" fontId="0" fillId="0" borderId="10" xfId="0" applyBorder="1"/>
    <xf numFmtId="0" fontId="33" fillId="6" borderId="10" xfId="0" applyFont="1" applyFill="1" applyBorder="1" applyAlignment="1">
      <alignment vertical="center" wrapText="1"/>
    </xf>
    <xf numFmtId="0" fontId="23" fillId="6" borderId="10" xfId="0" applyFont="1" applyFill="1" applyBorder="1" applyAlignment="1">
      <alignment vertical="center" wrapText="1"/>
    </xf>
    <xf numFmtId="0" fontId="34" fillId="0" borderId="10" xfId="0" applyFont="1" applyBorder="1" applyAlignment="1">
      <alignment vertical="center" wrapText="1"/>
    </xf>
    <xf numFmtId="9" fontId="0" fillId="0" borderId="0" xfId="0" applyNumberFormat="1"/>
    <xf numFmtId="0" fontId="35" fillId="0" borderId="0" xfId="0" applyFont="1"/>
    <xf numFmtId="0" fontId="28" fillId="0" borderId="0" xfId="0" applyFont="1" applyAlignment="1">
      <alignment wrapText="1"/>
    </xf>
    <xf numFmtId="0" fontId="28" fillId="0" borderId="0" xfId="0" applyFont="1"/>
    <xf numFmtId="0" fontId="26" fillId="0" borderId="0" xfId="0" applyFont="1" applyAlignment="1">
      <alignment vertical="center"/>
    </xf>
    <xf numFmtId="0" fontId="0" fillId="0" borderId="0" xfId="0" applyBorder="1" applyAlignment="1">
      <alignment horizontal="left" wrapText="1"/>
    </xf>
    <xf numFmtId="0" fontId="0" fillId="0" borderId="0" xfId="0" applyBorder="1" applyAlignment="1">
      <alignment horizontal="center" wrapText="1"/>
    </xf>
    <xf numFmtId="0" fontId="0" fillId="0" borderId="9" xfId="0" applyBorder="1" applyAlignment="1">
      <alignment horizontal="center" wrapText="1"/>
    </xf>
    <xf numFmtId="0" fontId="0" fillId="0" borderId="9" xfId="0" applyBorder="1"/>
    <xf numFmtId="0" fontId="38" fillId="0" borderId="0" xfId="5" applyFont="1" applyBorder="1" applyAlignment="1" applyProtection="1">
      <alignment vertical="top" wrapText="1"/>
    </xf>
    <xf numFmtId="0" fontId="0" fillId="0" borderId="0" xfId="0" applyBorder="1" applyAlignment="1">
      <alignment horizontal="center" wrapText="1"/>
    </xf>
    <xf numFmtId="0" fontId="0" fillId="0" borderId="1" xfId="0" applyFill="1" applyBorder="1" applyProtection="1">
      <protection hidden="1"/>
    </xf>
    <xf numFmtId="0" fontId="19" fillId="0" borderId="0" xfId="5" applyFont="1" applyFill="1" applyBorder="1" applyAlignment="1" applyProtection="1">
      <alignment vertical="center" wrapText="1"/>
    </xf>
    <xf numFmtId="0" fontId="0" fillId="7" borderId="1" xfId="0" applyFill="1" applyBorder="1"/>
    <xf numFmtId="0" fontId="0" fillId="7" borderId="1" xfId="0" applyFill="1" applyBorder="1" applyProtection="1">
      <protection hidden="1"/>
    </xf>
    <xf numFmtId="0" fontId="0" fillId="7" borderId="1" xfId="0" applyFill="1" applyBorder="1" applyProtection="1"/>
    <xf numFmtId="0" fontId="0" fillId="2" borderId="18" xfId="0" applyFill="1" applyBorder="1"/>
    <xf numFmtId="0" fontId="0" fillId="2" borderId="18" xfId="0" applyFill="1" applyBorder="1" applyProtection="1"/>
    <xf numFmtId="0" fontId="0" fillId="0" borderId="0" xfId="0" applyBorder="1" applyAlignment="1">
      <alignment horizontal="center" wrapText="1"/>
    </xf>
    <xf numFmtId="0" fontId="0" fillId="7" borderId="18" xfId="0" applyFill="1" applyBorder="1"/>
    <xf numFmtId="0" fontId="0" fillId="7" borderId="18" xfId="0" applyFill="1" applyBorder="1" applyProtection="1"/>
    <xf numFmtId="0" fontId="44" fillId="0" borderId="0" xfId="0" applyFont="1" applyAlignment="1"/>
    <xf numFmtId="0" fontId="20" fillId="0" borderId="0" xfId="5" applyFont="1" applyBorder="1" applyAlignment="1" applyProtection="1">
      <alignment vertical="center" wrapText="1"/>
    </xf>
    <xf numFmtId="0" fontId="19" fillId="0" borderId="0" xfId="5" applyFont="1" applyBorder="1" applyAlignment="1" applyProtection="1">
      <alignment vertical="center" wrapText="1"/>
    </xf>
    <xf numFmtId="0" fontId="0" fillId="0" borderId="0" xfId="0" applyBorder="1" applyAlignment="1">
      <alignment horizontal="center" wrapText="1"/>
    </xf>
    <xf numFmtId="0" fontId="45" fillId="0" borderId="0" xfId="0" applyFont="1"/>
    <xf numFmtId="0" fontId="0" fillId="8" borderId="1" xfId="0" applyFill="1" applyBorder="1"/>
    <xf numFmtId="0" fontId="0" fillId="8" borderId="1" xfId="0" applyFill="1" applyBorder="1" applyProtection="1"/>
    <xf numFmtId="0" fontId="0" fillId="0" borderId="0" xfId="0" applyBorder="1" applyAlignment="1">
      <alignment horizontal="center" wrapText="1"/>
    </xf>
    <xf numFmtId="0" fontId="44" fillId="0" borderId="0" xfId="0" applyFont="1"/>
    <xf numFmtId="0" fontId="46" fillId="0" borderId="0" xfId="0" applyFont="1"/>
    <xf numFmtId="0" fontId="47" fillId="0" borderId="0" xfId="5" applyFont="1" applyBorder="1" applyAlignment="1" applyProtection="1">
      <alignment vertical="center" wrapText="1"/>
    </xf>
    <xf numFmtId="0" fontId="48" fillId="0" borderId="0" xfId="0" applyFont="1"/>
    <xf numFmtId="0" fontId="0" fillId="9" borderId="0" xfId="0" applyFill="1" applyProtection="1"/>
    <xf numFmtId="0" fontId="0" fillId="0" borderId="0" xfId="0" applyBorder="1" applyAlignment="1" applyProtection="1">
      <alignment horizontal="center"/>
      <protection locked="0"/>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center" wrapText="1"/>
    </xf>
    <xf numFmtId="0" fontId="50" fillId="0" borderId="0" xfId="5" applyFont="1" applyFill="1" applyBorder="1" applyAlignment="1">
      <alignment horizontal="left"/>
    </xf>
    <xf numFmtId="0" fontId="51" fillId="0" borderId="0" xfId="7" applyFont="1" applyFill="1" applyBorder="1" applyAlignment="1">
      <alignment horizontal="left"/>
    </xf>
    <xf numFmtId="0" fontId="51" fillId="0" borderId="0" xfId="7" applyFont="1" applyFill="1" applyBorder="1" applyAlignment="1">
      <alignment horizontal="left"/>
    </xf>
    <xf numFmtId="0" fontId="51" fillId="0" borderId="0" xfId="7" applyFont="1" applyFill="1" applyBorder="1" applyAlignment="1">
      <alignment horizontal="left"/>
    </xf>
    <xf numFmtId="0" fontId="51" fillId="0" borderId="0" xfId="7" applyFont="1" applyFill="1" applyBorder="1" applyAlignment="1">
      <alignment horizontal="left"/>
    </xf>
    <xf numFmtId="0" fontId="51" fillId="0" borderId="0" xfId="7" applyFont="1" applyFill="1" applyBorder="1" applyAlignment="1">
      <alignment horizontal="left"/>
    </xf>
    <xf numFmtId="0" fontId="51" fillId="0" borderId="0" xfId="7" applyFont="1" applyFill="1" applyBorder="1" applyAlignment="1">
      <alignment horizontal="left"/>
    </xf>
    <xf numFmtId="0" fontId="51" fillId="0" borderId="0" xfId="7" applyFont="1" applyFill="1" applyBorder="1" applyAlignment="1">
      <alignment horizontal="left"/>
    </xf>
    <xf numFmtId="0" fontId="51" fillId="0" borderId="0" xfId="7" applyFont="1" applyBorder="1" applyAlignment="1">
      <alignment horizontal="left"/>
    </xf>
    <xf numFmtId="0" fontId="51" fillId="0" borderId="0" xfId="7" applyFont="1" applyFill="1" applyBorder="1" applyAlignment="1">
      <alignment horizontal="left"/>
    </xf>
    <xf numFmtId="0" fontId="51" fillId="0" borderId="0" xfId="7" applyFont="1" applyFill="1" applyBorder="1"/>
    <xf numFmtId="0" fontId="51" fillId="0" borderId="0" xfId="7" applyFont="1" applyBorder="1"/>
    <xf numFmtId="0" fontId="51" fillId="0" borderId="0" xfId="7" applyFont="1" applyFill="1" applyBorder="1"/>
    <xf numFmtId="0" fontId="51" fillId="0" borderId="0" xfId="7" applyFont="1" applyFill="1" applyBorder="1"/>
    <xf numFmtId="0" fontId="51" fillId="0" borderId="0" xfId="7" applyFont="1" applyFill="1" applyBorder="1"/>
    <xf numFmtId="0" fontId="51" fillId="0" borderId="0" xfId="7" applyFont="1" applyBorder="1"/>
    <xf numFmtId="0" fontId="51" fillId="0" borderId="0" xfId="7" applyFont="1" applyFill="1" applyBorder="1"/>
    <xf numFmtId="0" fontId="51" fillId="0" borderId="0" xfId="7" applyFont="1" applyFill="1" applyBorder="1" applyAlignment="1">
      <alignment horizontal="left"/>
    </xf>
    <xf numFmtId="0" fontId="51" fillId="0" borderId="0" xfId="7" applyFont="1" applyBorder="1" applyAlignment="1">
      <alignment horizontal="left"/>
    </xf>
    <xf numFmtId="0" fontId="51" fillId="0" borderId="0" xfId="7" applyFont="1" applyBorder="1" applyAlignment="1">
      <alignment horizontal="left"/>
    </xf>
    <xf numFmtId="0" fontId="51" fillId="0" borderId="0" xfId="7" applyFont="1" applyFill="1" applyBorder="1" applyAlignment="1">
      <alignment horizontal="left"/>
    </xf>
    <xf numFmtId="0" fontId="51" fillId="0" borderId="0" xfId="7" applyFont="1" applyFill="1" applyBorder="1"/>
    <xf numFmtId="0" fontId="51" fillId="0" borderId="0" xfId="7" applyFont="1" applyFill="1" applyBorder="1" applyAlignment="1">
      <alignment horizontal="left"/>
    </xf>
    <xf numFmtId="0" fontId="51" fillId="0" borderId="0" xfId="7" applyFont="1" applyBorder="1" applyAlignment="1">
      <alignment horizontal="left"/>
    </xf>
    <xf numFmtId="0" fontId="0" fillId="0" borderId="0" xfId="0" applyBorder="1" applyAlignment="1">
      <alignment horizontal="center" wrapText="1"/>
    </xf>
    <xf numFmtId="0" fontId="51" fillId="0" borderId="0" xfId="8" applyFont="1" applyBorder="1" applyAlignment="1">
      <alignment horizontal="left"/>
    </xf>
    <xf numFmtId="0" fontId="51" fillId="0" borderId="0" xfId="8" applyFont="1" applyBorder="1" applyAlignment="1">
      <alignment horizontal="left"/>
    </xf>
    <xf numFmtId="0" fontId="52" fillId="0" borderId="0" xfId="5" applyFont="1" applyBorder="1" applyAlignment="1">
      <alignment horizontal="left"/>
    </xf>
    <xf numFmtId="0" fontId="51" fillId="0" borderId="0" xfId="7" applyFont="1" applyFill="1" applyBorder="1" applyAlignment="1">
      <alignment horizontal="left"/>
    </xf>
    <xf numFmtId="0" fontId="52" fillId="0" borderId="0" xfId="5" applyFont="1" applyFill="1" applyBorder="1" applyAlignment="1">
      <alignment horizontal="left"/>
    </xf>
    <xf numFmtId="0" fontId="51" fillId="0" borderId="0" xfId="7" applyFont="1" applyBorder="1" applyAlignment="1">
      <alignment horizontal="left"/>
    </xf>
    <xf numFmtId="0" fontId="51" fillId="0" borderId="0" xfId="7" applyFont="1" applyBorder="1" applyAlignment="1">
      <alignment horizontal="left"/>
    </xf>
    <xf numFmtId="0" fontId="51" fillId="0" borderId="0" xfId="7" applyFont="1" applyBorder="1" applyAlignment="1">
      <alignment horizontal="left"/>
    </xf>
    <xf numFmtId="0" fontId="52" fillId="0" borderId="0" xfId="5" applyFont="1" applyBorder="1" applyAlignment="1">
      <alignment horizontal="left"/>
    </xf>
    <xf numFmtId="0" fontId="51" fillId="0" borderId="0" xfId="7" applyFont="1" applyBorder="1" applyAlignment="1">
      <alignment horizontal="left"/>
    </xf>
    <xf numFmtId="0" fontId="51" fillId="0" borderId="0" xfId="7" applyFont="1" applyBorder="1" applyAlignment="1">
      <alignment horizontal="left"/>
    </xf>
    <xf numFmtId="0" fontId="51" fillId="0" borderId="0" xfId="7" applyFont="1" applyBorder="1" applyAlignment="1">
      <alignment horizontal="left"/>
    </xf>
    <xf numFmtId="0" fontId="51" fillId="0" borderId="0" xfId="7" applyFont="1" applyFill="1" applyBorder="1"/>
    <xf numFmtId="0" fontId="51" fillId="0" borderId="0" xfId="7" applyFont="1" applyBorder="1" applyAlignment="1">
      <alignment horizontal="left"/>
    </xf>
    <xf numFmtId="0" fontId="0" fillId="0" borderId="0" xfId="0" applyBorder="1" applyAlignment="1">
      <alignment horizontal="center" wrapText="1"/>
    </xf>
    <xf numFmtId="0" fontId="53" fillId="0" borderId="0" xfId="5" applyFont="1" applyBorder="1" applyAlignment="1" applyProtection="1">
      <alignment vertical="top" wrapText="1"/>
    </xf>
    <xf numFmtId="0" fontId="51" fillId="0" borderId="0" xfId="8" applyFont="1" applyFill="1" applyBorder="1" applyAlignment="1">
      <alignment horizontal="left"/>
    </xf>
    <xf numFmtId="0" fontId="51" fillId="0" borderId="0" xfId="8" applyFont="1" applyFill="1" applyBorder="1" applyAlignment="1">
      <alignment horizontal="left"/>
    </xf>
    <xf numFmtId="0" fontId="51" fillId="0" borderId="0" xfId="8" applyFont="1" applyBorder="1" applyAlignment="1">
      <alignment horizontal="left"/>
    </xf>
    <xf numFmtId="0" fontId="51" fillId="0" borderId="0" xfId="8" applyFont="1" applyBorder="1" applyAlignment="1">
      <alignment horizontal="left"/>
    </xf>
    <xf numFmtId="0" fontId="51" fillId="0" borderId="0" xfId="8" applyFont="1" applyBorder="1" applyAlignment="1">
      <alignment horizontal="left"/>
    </xf>
    <xf numFmtId="0" fontId="50" fillId="0" borderId="0" xfId="7" applyFont="1" applyFill="1" applyBorder="1" applyAlignment="1">
      <alignment horizontal="left"/>
    </xf>
    <xf numFmtId="0" fontId="50" fillId="0" borderId="0" xfId="7" applyFont="1" applyFill="1" applyBorder="1"/>
    <xf numFmtId="0" fontId="49" fillId="0" borderId="0" xfId="5" applyFont="1" applyBorder="1" applyAlignment="1" applyProtection="1">
      <alignment vertical="center" wrapText="1"/>
    </xf>
    <xf numFmtId="0" fontId="52" fillId="0" borderId="0" xfId="5" applyFont="1" applyBorder="1" applyAlignment="1">
      <alignment horizontal="left"/>
    </xf>
    <xf numFmtId="0" fontId="52" fillId="0" borderId="0" xfId="5" applyFont="1" applyFill="1" applyBorder="1" applyAlignment="1">
      <alignment horizontal="left"/>
    </xf>
    <xf numFmtId="0" fontId="51" fillId="0" borderId="0" xfId="7" applyFont="1" applyFill="1" applyBorder="1" applyAlignment="1">
      <alignment horizontal="left"/>
    </xf>
    <xf numFmtId="0" fontId="51" fillId="0" borderId="0" xfId="7" applyFont="1" applyFill="1" applyBorder="1" applyAlignment="1">
      <alignment horizontal="left"/>
    </xf>
    <xf numFmtId="0" fontId="51" fillId="0" borderId="0" xfId="7" applyFont="1" applyBorder="1" applyAlignment="1">
      <alignment horizontal="left"/>
    </xf>
    <xf numFmtId="0" fontId="51" fillId="0" borderId="0" xfId="7" applyFont="1" applyBorder="1" applyAlignment="1">
      <alignment horizontal="left"/>
    </xf>
    <xf numFmtId="0" fontId="51" fillId="0" borderId="0" xfId="7" applyFont="1" applyBorder="1" applyAlignment="1">
      <alignment horizontal="left"/>
    </xf>
    <xf numFmtId="0" fontId="52" fillId="0" borderId="0" xfId="5" applyFont="1" applyBorder="1" applyAlignment="1">
      <alignment horizontal="left"/>
    </xf>
    <xf numFmtId="0" fontId="0" fillId="0" borderId="0" xfId="0" applyBorder="1" applyAlignment="1">
      <alignment horizontal="center" wrapText="1"/>
    </xf>
    <xf numFmtId="0" fontId="50" fillId="11" borderId="0" xfId="7" applyFont="1" applyFill="1" applyBorder="1" applyAlignment="1">
      <alignment horizontal="left"/>
    </xf>
    <xf numFmtId="0" fontId="54" fillId="0" borderId="0" xfId="5" applyFont="1" applyBorder="1" applyAlignment="1" applyProtection="1">
      <alignment vertical="center" wrapText="1"/>
    </xf>
    <xf numFmtId="0" fontId="49" fillId="0" borderId="0" xfId="5" applyFont="1" applyFill="1" applyBorder="1" applyAlignment="1" applyProtection="1">
      <alignment vertical="center" wrapText="1"/>
    </xf>
    <xf numFmtId="0" fontId="55" fillId="0" borderId="0" xfId="0" applyFont="1"/>
    <xf numFmtId="0" fontId="51" fillId="0" borderId="0" xfId="7" applyFont="1" applyBorder="1" applyAlignment="1">
      <alignment horizontal="left"/>
    </xf>
    <xf numFmtId="0" fontId="51" fillId="0" borderId="0" xfId="7" applyFont="1" applyFill="1" applyBorder="1"/>
    <xf numFmtId="0" fontId="51" fillId="0" borderId="0" xfId="7" applyFont="1" applyFill="1" applyBorder="1"/>
    <xf numFmtId="0" fontId="51" fillId="0" borderId="0" xfId="7" applyFont="1" applyFill="1" applyBorder="1" applyAlignment="1">
      <alignment horizontal="left"/>
    </xf>
    <xf numFmtId="0" fontId="51" fillId="0" borderId="0" xfId="7" applyFont="1" applyBorder="1" applyAlignment="1">
      <alignment horizontal="left"/>
    </xf>
    <xf numFmtId="0" fontId="51" fillId="0" borderId="0" xfId="7" applyFont="1" applyFill="1" applyBorder="1"/>
    <xf numFmtId="0" fontId="51" fillId="0" borderId="0" xfId="7" applyFont="1" applyBorder="1" applyAlignment="1">
      <alignment horizontal="left"/>
    </xf>
    <xf numFmtId="0" fontId="51" fillId="0" borderId="0" xfId="7" applyFont="1" applyBorder="1" applyAlignment="1">
      <alignment horizontal="left"/>
    </xf>
    <xf numFmtId="0" fontId="51" fillId="0" borderId="0" xfId="7" applyFont="1" applyFill="1" applyBorder="1"/>
    <xf numFmtId="0" fontId="51" fillId="0" borderId="0" xfId="7" applyFont="1" applyFill="1" applyBorder="1" applyAlignment="1">
      <alignment horizontal="left"/>
    </xf>
    <xf numFmtId="0" fontId="51" fillId="0" borderId="0" xfId="7" applyFont="1" applyBorder="1" applyAlignment="1">
      <alignment horizontal="left"/>
    </xf>
    <xf numFmtId="0" fontId="51" fillId="0" borderId="0" xfId="7" applyFont="1" applyBorder="1" applyAlignment="1">
      <alignment horizontal="left"/>
    </xf>
    <xf numFmtId="0" fontId="51" fillId="0" borderId="0" xfId="7" applyFont="1" applyBorder="1" applyAlignment="1">
      <alignment horizontal="left"/>
    </xf>
    <xf numFmtId="0" fontId="52" fillId="0" borderId="0" xfId="5" applyFont="1" applyBorder="1" applyAlignment="1">
      <alignment horizontal="left"/>
    </xf>
    <xf numFmtId="0" fontId="51" fillId="0" borderId="0" xfId="7" applyFont="1" applyFill="1" applyBorder="1" applyAlignment="1">
      <alignment horizontal="left"/>
    </xf>
    <xf numFmtId="0" fontId="51" fillId="0" borderId="0" xfId="7" applyFont="1" applyFill="1" applyBorder="1"/>
    <xf numFmtId="0" fontId="51" fillId="0" borderId="0" xfId="7" applyFont="1" applyFill="1" applyBorder="1"/>
    <xf numFmtId="0" fontId="51" fillId="0" borderId="0" xfId="7" applyFont="1" applyFill="1" applyBorder="1" applyAlignment="1">
      <alignment horizontal="left"/>
    </xf>
    <xf numFmtId="0" fontId="51" fillId="0" borderId="0" xfId="7" applyFont="1" applyBorder="1" applyAlignment="1">
      <alignment horizontal="left"/>
    </xf>
    <xf numFmtId="0" fontId="51" fillId="0" borderId="0" xfId="7" applyFont="1" applyBorder="1" applyAlignment="1">
      <alignment horizontal="left"/>
    </xf>
    <xf numFmtId="0" fontId="51" fillId="0" borderId="0" xfId="7" applyFont="1" applyFill="1" applyBorder="1" applyAlignment="1">
      <alignment horizontal="left"/>
    </xf>
    <xf numFmtId="0" fontId="51" fillId="0" borderId="0" xfId="7" applyFont="1" applyBorder="1" applyAlignment="1">
      <alignment horizontal="left"/>
    </xf>
    <xf numFmtId="0" fontId="52" fillId="0" borderId="0" xfId="5" applyFont="1" applyFill="1" applyBorder="1" applyAlignment="1">
      <alignment horizontal="left"/>
    </xf>
    <xf numFmtId="0" fontId="51" fillId="0" borderId="0" xfId="7" applyFont="1" applyFill="1" applyBorder="1" applyAlignment="1">
      <alignment horizontal="left"/>
    </xf>
    <xf numFmtId="0" fontId="51" fillId="0" borderId="0" xfId="7" applyFont="1" applyBorder="1" applyAlignment="1">
      <alignment horizontal="left"/>
    </xf>
    <xf numFmtId="0" fontId="51" fillId="0" borderId="0" xfId="7" applyFont="1" applyBorder="1" applyAlignment="1">
      <alignment horizontal="left"/>
    </xf>
    <xf numFmtId="0" fontId="51" fillId="0" borderId="0" xfId="7" applyFont="1" applyFill="1" applyBorder="1" applyAlignment="1">
      <alignment horizontal="left"/>
    </xf>
    <xf numFmtId="0" fontId="51" fillId="0" borderId="0" xfId="7" applyFont="1" applyBorder="1" applyAlignment="1">
      <alignment horizontal="left"/>
    </xf>
    <xf numFmtId="0" fontId="52" fillId="0" borderId="0" xfId="5" applyFont="1" applyBorder="1" applyAlignment="1">
      <alignment horizontal="left"/>
    </xf>
    <xf numFmtId="0" fontId="51" fillId="0" borderId="0" xfId="7" applyFont="1" applyFill="1" applyBorder="1" applyAlignment="1">
      <alignment horizontal="left"/>
    </xf>
    <xf numFmtId="0" fontId="51" fillId="0" borderId="0" xfId="7" applyFont="1" applyBorder="1" applyAlignment="1">
      <alignment horizontal="left"/>
    </xf>
    <xf numFmtId="0" fontId="51" fillId="0" borderId="0" xfId="7" applyFont="1" applyBorder="1" applyAlignment="1">
      <alignment horizontal="left"/>
    </xf>
    <xf numFmtId="0" fontId="52" fillId="0" borderId="0" xfId="5" applyFont="1" applyBorder="1" applyAlignment="1">
      <alignment horizontal="left"/>
    </xf>
    <xf numFmtId="0" fontId="51" fillId="0" borderId="0" xfId="7" applyFont="1" applyFill="1" applyBorder="1" applyAlignment="1">
      <alignment horizontal="left"/>
    </xf>
    <xf numFmtId="0" fontId="52" fillId="0" borderId="0" xfId="5" applyFont="1" applyBorder="1" applyAlignment="1">
      <alignment horizontal="left"/>
    </xf>
    <xf numFmtId="0" fontId="51" fillId="0" borderId="0" xfId="7" applyFont="1" applyFill="1" applyBorder="1"/>
    <xf numFmtId="0" fontId="51" fillId="0" borderId="0" xfId="7" applyFont="1" applyBorder="1" applyAlignment="1">
      <alignment horizontal="left"/>
    </xf>
    <xf numFmtId="0" fontId="51" fillId="0" borderId="0" xfId="7" applyFont="1" applyBorder="1" applyAlignment="1">
      <alignment horizontal="left"/>
    </xf>
    <xf numFmtId="0" fontId="51" fillId="0" borderId="0" xfId="7" applyFont="1" applyBorder="1" applyAlignment="1">
      <alignment horizontal="left"/>
    </xf>
    <xf numFmtId="0" fontId="51" fillId="0" borderId="0" xfId="7" applyFont="1" applyFill="1" applyBorder="1"/>
    <xf numFmtId="0" fontId="51" fillId="0" borderId="0" xfId="7" applyFont="1" applyFill="1" applyBorder="1" applyAlignment="1">
      <alignment horizontal="left"/>
    </xf>
    <xf numFmtId="0" fontId="0" fillId="0" borderId="0" xfId="0" applyAlignment="1" applyProtection="1">
      <alignment wrapText="1"/>
    </xf>
    <xf numFmtId="0" fontId="38" fillId="0" borderId="0" xfId="5" applyFont="1" applyFill="1" applyBorder="1" applyAlignment="1" applyProtection="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52" fillId="0" borderId="0" xfId="7" applyFont="1" applyFill="1" applyBorder="1"/>
    <xf numFmtId="0" fontId="0" fillId="0" borderId="0" xfId="0" applyBorder="1" applyAlignment="1">
      <alignment horizontal="left" wrapText="1"/>
    </xf>
    <xf numFmtId="0" fontId="0" fillId="0" borderId="0" xfId="0" applyBorder="1" applyAlignment="1">
      <alignment horizontal="center" wrapText="1"/>
    </xf>
    <xf numFmtId="0" fontId="0" fillId="12" borderId="1" xfId="0" applyFill="1" applyBorder="1"/>
    <xf numFmtId="0" fontId="0" fillId="12" borderId="1" xfId="0" applyFill="1" applyBorder="1" applyProtection="1"/>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center" wrapText="1"/>
    </xf>
    <xf numFmtId="0" fontId="0" fillId="13" borderId="18" xfId="0" applyFill="1" applyBorder="1"/>
    <xf numFmtId="0" fontId="0" fillId="13" borderId="18" xfId="0" applyFill="1" applyBorder="1" applyProtection="1">
      <protection hidden="1"/>
    </xf>
    <xf numFmtId="0" fontId="0" fillId="0" borderId="0" xfId="0" applyBorder="1" applyAlignment="1">
      <alignment horizontal="center" wrapText="1"/>
    </xf>
    <xf numFmtId="0" fontId="0" fillId="9" borderId="0" xfId="0" applyFill="1"/>
    <xf numFmtId="0" fontId="31" fillId="10" borderId="3" xfId="0" applyFont="1" applyFill="1" applyBorder="1" applyAlignment="1" applyProtection="1">
      <alignment horizontal="center" vertical="center" wrapText="1"/>
    </xf>
    <xf numFmtId="0" fontId="0" fillId="0" borderId="0" xfId="0" applyBorder="1" applyAlignment="1">
      <alignment horizontal="center" wrapText="1"/>
    </xf>
    <xf numFmtId="0" fontId="16" fillId="0" borderId="0" xfId="9" applyProtection="1"/>
    <xf numFmtId="0" fontId="0" fillId="0" borderId="0" xfId="0" applyBorder="1" applyProtection="1"/>
    <xf numFmtId="0" fontId="16" fillId="5" borderId="0" xfId="10" applyFill="1" applyProtection="1"/>
    <xf numFmtId="0" fontId="61" fillId="0" borderId="0" xfId="0" applyFont="1" applyBorder="1" applyAlignment="1" applyProtection="1"/>
    <xf numFmtId="0" fontId="52" fillId="0" borderId="0" xfId="0" applyFont="1" applyBorder="1" applyAlignment="1"/>
    <xf numFmtId="0" fontId="0" fillId="0" borderId="0" xfId="0" applyBorder="1" applyAlignment="1" applyProtection="1">
      <protection locked="0"/>
    </xf>
    <xf numFmtId="0" fontId="62" fillId="0" borderId="0" xfId="0" applyFont="1" applyAlignment="1" applyProtection="1">
      <alignment wrapText="1"/>
    </xf>
    <xf numFmtId="0" fontId="62" fillId="0" borderId="0" xfId="0" applyFont="1" applyAlignment="1" applyProtection="1">
      <alignment horizontal="center" wrapText="1"/>
    </xf>
    <xf numFmtId="0" fontId="16" fillId="5" borderId="0" xfId="10" applyFill="1" applyProtection="1">
      <protection hidden="1"/>
    </xf>
    <xf numFmtId="0" fontId="26" fillId="0" borderId="22" xfId="0" applyFont="1" applyBorder="1" applyAlignment="1">
      <alignment horizontal="left" vertical="center" wrapText="1"/>
    </xf>
    <xf numFmtId="0" fontId="26" fillId="0" borderId="24" xfId="0" applyFont="1" applyBorder="1" applyAlignment="1" applyProtection="1">
      <alignment horizontal="left" vertical="center" wrapText="1"/>
      <protection locked="0"/>
    </xf>
    <xf numFmtId="2" fontId="63" fillId="14" borderId="1" xfId="0" applyNumberFormat="1" applyFont="1" applyFill="1" applyBorder="1" applyProtection="1">
      <protection locked="0"/>
    </xf>
    <xf numFmtId="164" fontId="63" fillId="14" borderId="1" xfId="0" applyNumberFormat="1" applyFont="1" applyFill="1" applyBorder="1" applyProtection="1">
      <protection locked="0"/>
    </xf>
    <xf numFmtId="164" fontId="16" fillId="5" borderId="0" xfId="10" applyNumberFormat="1" applyFill="1" applyProtection="1">
      <protection hidden="1"/>
    </xf>
    <xf numFmtId="0" fontId="64" fillId="0" borderId="0" xfId="0" applyFont="1" applyBorder="1" applyAlignment="1" applyProtection="1">
      <alignment horizontal="left" vertical="center" wrapText="1"/>
      <protection hidden="1"/>
    </xf>
    <xf numFmtId="2" fontId="65" fillId="0" borderId="0" xfId="0" applyNumberFormat="1" applyFont="1" applyBorder="1" applyProtection="1">
      <protection hidden="1"/>
    </xf>
    <xf numFmtId="0" fontId="66" fillId="0" borderId="0" xfId="0" applyFont="1" applyBorder="1" applyAlignment="1" applyProtection="1">
      <alignment vertical="center" wrapText="1"/>
      <protection hidden="1"/>
    </xf>
    <xf numFmtId="164" fontId="67" fillId="0" borderId="0" xfId="0" applyNumberFormat="1" applyFont="1" applyBorder="1" applyProtection="1">
      <protection hidden="1"/>
    </xf>
    <xf numFmtId="0" fontId="19" fillId="0" borderId="0" xfId="0" applyFont="1" applyBorder="1" applyAlignment="1" applyProtection="1">
      <alignment vertical="center" wrapText="1"/>
      <protection hidden="1"/>
    </xf>
    <xf numFmtId="0" fontId="0" fillId="0" borderId="0" xfId="0" applyProtection="1">
      <protection hidden="1"/>
    </xf>
    <xf numFmtId="2" fontId="63" fillId="0" borderId="0" xfId="0" applyNumberFormat="1" applyFont="1" applyBorder="1" applyProtection="1"/>
    <xf numFmtId="0" fontId="0" fillId="0" borderId="0" xfId="0" applyAlignment="1" applyProtection="1">
      <alignment horizontal="center"/>
    </xf>
    <xf numFmtId="0" fontId="0" fillId="0" borderId="4" xfId="0" applyBorder="1" applyProtection="1"/>
    <xf numFmtId="0" fontId="16" fillId="0" borderId="0" xfId="10" applyProtection="1"/>
    <xf numFmtId="0" fontId="58" fillId="9" borderId="3" xfId="0" applyFont="1" applyFill="1" applyBorder="1" applyAlignment="1" applyProtection="1">
      <alignment horizontal="center" vertical="center" wrapText="1"/>
    </xf>
    <xf numFmtId="0" fontId="58" fillId="9" borderId="6" xfId="0" applyFont="1" applyFill="1" applyBorder="1" applyAlignment="1" applyProtection="1">
      <alignment horizontal="center" vertical="center" wrapText="1"/>
    </xf>
    <xf numFmtId="0" fontId="19" fillId="9" borderId="6" xfId="0" applyFont="1" applyFill="1" applyBorder="1" applyAlignment="1" applyProtection="1">
      <alignment horizontal="left" vertical="top" wrapText="1"/>
      <protection locked="0"/>
    </xf>
    <xf numFmtId="0" fontId="19" fillId="9" borderId="7" xfId="0" applyFont="1" applyFill="1" applyBorder="1" applyAlignment="1" applyProtection="1">
      <alignment horizontal="left" vertical="top" wrapText="1"/>
      <protection locked="0"/>
    </xf>
    <xf numFmtId="0" fontId="32" fillId="0" borderId="3" xfId="0" applyFont="1" applyFill="1" applyBorder="1" applyAlignment="1" applyProtection="1">
      <alignment horizontal="left" vertical="center" wrapText="1"/>
    </xf>
    <xf numFmtId="164" fontId="59" fillId="0" borderId="7" xfId="0" applyNumberFormat="1" applyFont="1" applyBorder="1" applyAlignment="1" applyProtection="1">
      <alignment horizontal="left"/>
      <protection hidden="1"/>
    </xf>
    <xf numFmtId="0" fontId="31" fillId="15" borderId="3" xfId="0" applyFont="1" applyFill="1" applyBorder="1" applyAlignment="1" applyProtection="1">
      <alignment horizontal="center" vertical="center" wrapText="1"/>
    </xf>
    <xf numFmtId="0" fontId="31" fillId="15" borderId="6" xfId="0" applyFont="1" applyFill="1" applyBorder="1" applyAlignment="1" applyProtection="1">
      <alignment horizontal="center" vertical="center" wrapText="1"/>
    </xf>
    <xf numFmtId="0" fontId="16" fillId="5" borderId="0" xfId="10" applyFont="1" applyFill="1" applyProtection="1">
      <protection hidden="1"/>
    </xf>
    <xf numFmtId="164" fontId="59" fillId="0" borderId="7" xfId="0" applyNumberFormat="1" applyFont="1" applyBorder="1" applyAlignment="1">
      <alignment horizontal="left"/>
    </xf>
    <xf numFmtId="0" fontId="27" fillId="10" borderId="21" xfId="0" applyFont="1" applyFill="1" applyBorder="1" applyAlignment="1" applyProtection="1">
      <alignment horizontal="center" vertical="center" wrapText="1"/>
    </xf>
    <xf numFmtId="0" fontId="27" fillId="10" borderId="21" xfId="0" applyFont="1" applyFill="1" applyBorder="1" applyAlignment="1" applyProtection="1">
      <alignment horizontal="center" vertical="center"/>
    </xf>
    <xf numFmtId="0" fontId="62" fillId="0" borderId="0" xfId="0" applyFont="1" applyBorder="1" applyProtection="1"/>
    <xf numFmtId="0" fontId="62" fillId="0" borderId="0" xfId="0" applyFont="1" applyBorder="1" applyAlignment="1" applyProtection="1">
      <alignment horizontal="center" wrapText="1"/>
    </xf>
    <xf numFmtId="0" fontId="52" fillId="0" borderId="1" xfId="0" applyFont="1" applyBorder="1" applyAlignment="1" applyProtection="1">
      <alignment wrapText="1"/>
    </xf>
    <xf numFmtId="164" fontId="63" fillId="14" borderId="1" xfId="0" applyNumberFormat="1" applyFont="1" applyFill="1" applyBorder="1" applyProtection="1"/>
    <xf numFmtId="0" fontId="19" fillId="0" borderId="0" xfId="0" applyFont="1" applyBorder="1" applyAlignment="1" applyProtection="1">
      <alignment horizontal="center" vertical="center" wrapText="1"/>
    </xf>
    <xf numFmtId="0" fontId="65" fillId="0" borderId="0" xfId="0" applyFont="1" applyBorder="1" applyProtection="1"/>
    <xf numFmtId="0" fontId="66" fillId="0" borderId="0" xfId="0" applyFont="1" applyBorder="1" applyAlignment="1" applyProtection="1">
      <alignment vertical="center" wrapText="1"/>
    </xf>
    <xf numFmtId="164" fontId="67" fillId="14" borderId="1" xfId="0" applyNumberFormat="1" applyFont="1" applyFill="1" applyBorder="1" applyProtection="1"/>
    <xf numFmtId="0" fontId="19" fillId="0" borderId="0" xfId="0" applyFont="1" applyBorder="1" applyAlignment="1" applyProtection="1">
      <alignment vertical="center" wrapText="1"/>
    </xf>
    <xf numFmtId="0" fontId="0" fillId="9" borderId="0" xfId="0" applyFill="1" applyProtection="1">
      <protection hidden="1"/>
    </xf>
    <xf numFmtId="0" fontId="0" fillId="9" borderId="4" xfId="0" applyFill="1" applyBorder="1" applyProtection="1">
      <protection hidden="1"/>
    </xf>
    <xf numFmtId="0" fontId="0" fillId="0" borderId="0" xfId="0" applyBorder="1" applyAlignment="1" applyProtection="1">
      <alignment horizontal="center"/>
      <protection hidden="1"/>
    </xf>
    <xf numFmtId="0" fontId="28" fillId="0" borderId="0" xfId="0" applyFont="1" applyProtection="1">
      <protection hidden="1"/>
    </xf>
    <xf numFmtId="0" fontId="16" fillId="9" borderId="0" xfId="10" applyFill="1" applyProtection="1">
      <protection hidden="1"/>
    </xf>
    <xf numFmtId="0" fontId="16" fillId="0" borderId="0" xfId="10" applyProtection="1">
      <protection hidden="1"/>
    </xf>
    <xf numFmtId="0" fontId="0" fillId="9" borderId="4" xfId="0" applyFill="1" applyBorder="1" applyProtection="1"/>
    <xf numFmtId="0" fontId="16" fillId="9" borderId="0" xfId="10" applyFill="1" applyProtection="1"/>
    <xf numFmtId="10" fontId="0" fillId="0" borderId="0" xfId="0" applyNumberFormat="1"/>
    <xf numFmtId="0" fontId="0" fillId="0" borderId="0" xfId="0"/>
    <xf numFmtId="0" fontId="0" fillId="4" borderId="1" xfId="0" applyFill="1" applyBorder="1"/>
    <xf numFmtId="0" fontId="0" fillId="0" borderId="1" xfId="0" applyFill="1" applyBorder="1" applyProtection="1">
      <protection hidden="1"/>
    </xf>
    <xf numFmtId="0" fontId="16" fillId="5" borderId="0" xfId="10" applyFill="1" applyProtection="1">
      <protection hidden="1"/>
    </xf>
    <xf numFmtId="1" fontId="0" fillId="0" borderId="0" xfId="0" applyNumberFormat="1"/>
    <xf numFmtId="2" fontId="0" fillId="0" borderId="0" xfId="0" applyNumberFormat="1" applyProtection="1"/>
    <xf numFmtId="0" fontId="28" fillId="0" borderId="0" xfId="0" applyFont="1" applyAlignment="1">
      <alignment wrapText="1"/>
    </xf>
    <xf numFmtId="0" fontId="28" fillId="0" borderId="0" xfId="0" applyFont="1"/>
    <xf numFmtId="10" fontId="0" fillId="0" borderId="0" xfId="0" applyNumberFormat="1"/>
    <xf numFmtId="0" fontId="0" fillId="0" borderId="1" xfId="0" applyBorder="1" applyAlignment="1">
      <alignment wrapText="1"/>
    </xf>
    <xf numFmtId="0" fontId="0" fillId="16" borderId="18" xfId="0" applyFill="1" applyBorder="1" applyAlignment="1">
      <alignment wrapText="1"/>
    </xf>
    <xf numFmtId="0" fontId="0" fillId="0" borderId="0" xfId="0" applyAlignment="1">
      <alignment vertical="center" wrapText="1"/>
    </xf>
    <xf numFmtId="0" fontId="43" fillId="0" borderId="0" xfId="1" applyAlignment="1">
      <alignment horizontal="center"/>
    </xf>
    <xf numFmtId="0" fontId="43" fillId="0" borderId="0" xfId="1" applyAlignment="1">
      <alignment horizontal="left"/>
    </xf>
    <xf numFmtId="0" fontId="17" fillId="0" borderId="0" xfId="40" applyFont="1" applyAlignment="1" applyProtection="1">
      <alignment vertical="center"/>
    </xf>
    <xf numFmtId="0" fontId="12" fillId="0" borderId="0" xfId="40" applyAlignment="1" applyProtection="1">
      <alignment vertical="center"/>
    </xf>
    <xf numFmtId="0" fontId="12" fillId="5" borderId="0" xfId="40" applyFill="1" applyProtection="1"/>
    <xf numFmtId="0" fontId="12" fillId="0" borderId="0" xfId="40" applyProtection="1"/>
    <xf numFmtId="0" fontId="12" fillId="0" borderId="0" xfId="40" applyBorder="1" applyProtection="1"/>
    <xf numFmtId="0" fontId="12" fillId="0" borderId="0" xfId="40" applyBorder="1" applyAlignment="1" applyProtection="1">
      <alignment horizontal="left" vertical="top" wrapText="1"/>
    </xf>
    <xf numFmtId="0" fontId="79" fillId="0" borderId="0" xfId="40" applyFont="1" applyBorder="1" applyAlignment="1" applyProtection="1">
      <alignment horizontal="left" vertical="top" wrapText="1"/>
    </xf>
    <xf numFmtId="0" fontId="77" fillId="0" borderId="0" xfId="40" applyFont="1" applyBorder="1" applyAlignment="1" applyProtection="1">
      <alignment horizontal="left" vertical="top" wrapText="1"/>
    </xf>
    <xf numFmtId="0" fontId="12" fillId="0" borderId="0" xfId="40" applyFont="1" applyBorder="1" applyAlignment="1" applyProtection="1">
      <alignment vertical="top" wrapText="1"/>
    </xf>
    <xf numFmtId="0" fontId="77" fillId="0" borderId="0" xfId="40" applyFont="1" applyBorder="1" applyAlignment="1" applyProtection="1">
      <alignment vertical="top" wrapText="1"/>
    </xf>
    <xf numFmtId="0" fontId="12" fillId="0" borderId="0" xfId="40" applyBorder="1" applyAlignment="1" applyProtection="1">
      <alignment vertical="top" wrapText="1"/>
    </xf>
    <xf numFmtId="0" fontId="12" fillId="0" borderId="0" xfId="40" applyFont="1" applyBorder="1" applyAlignment="1" applyProtection="1">
      <alignment horizontal="left" vertical="top" wrapText="1"/>
    </xf>
    <xf numFmtId="0" fontId="87" fillId="0" borderId="0" xfId="40" applyFont="1" applyBorder="1" applyAlignment="1" applyProtection="1">
      <alignment vertical="top" wrapText="1"/>
    </xf>
    <xf numFmtId="0" fontId="0" fillId="0" borderId="0" xfId="0" applyAlignment="1"/>
    <xf numFmtId="0" fontId="0" fillId="0" borderId="0" xfId="0" applyBorder="1" applyAlignment="1">
      <alignment horizontal="center" wrapText="1"/>
    </xf>
    <xf numFmtId="0" fontId="0" fillId="0" borderId="33" xfId="0" applyFill="1" applyBorder="1"/>
    <xf numFmtId="0" fontId="0" fillId="0" borderId="0" xfId="0"/>
    <xf numFmtId="0" fontId="0" fillId="0" borderId="0" xfId="0"/>
    <xf numFmtId="0" fontId="12" fillId="0" borderId="0" xfId="40" applyBorder="1" applyAlignment="1" applyProtection="1">
      <alignment horizontal="left" vertical="top" wrapText="1"/>
    </xf>
    <xf numFmtId="0" fontId="79" fillId="0" borderId="0" xfId="40" applyFont="1" applyBorder="1" applyAlignment="1" applyProtection="1">
      <alignment horizontal="left" vertical="top" wrapText="1"/>
    </xf>
    <xf numFmtId="0" fontId="77" fillId="0" borderId="0" xfId="40" applyFont="1" applyAlignment="1" applyProtection="1">
      <alignment vertical="center"/>
    </xf>
    <xf numFmtId="0" fontId="57" fillId="14" borderId="0" xfId="0" applyFont="1" applyFill="1" applyBorder="1" applyAlignment="1" applyProtection="1">
      <alignment horizontal="right" vertical="center" wrapText="1"/>
    </xf>
    <xf numFmtId="0" fontId="57" fillId="14" borderId="0" xfId="0" applyFont="1" applyFill="1" applyBorder="1" applyAlignment="1" applyProtection="1">
      <alignment vertical="center" wrapText="1"/>
    </xf>
    <xf numFmtId="0" fontId="9" fillId="0" borderId="0" xfId="40" applyFont="1" applyProtection="1"/>
    <xf numFmtId="0" fontId="0" fillId="0" borderId="0" xfId="0" applyBorder="1" applyAlignment="1">
      <alignment horizontal="center" wrapText="1"/>
    </xf>
    <xf numFmtId="2" fontId="31" fillId="10" borderId="7" xfId="0" applyNumberFormat="1" applyFont="1" applyFill="1" applyBorder="1" applyAlignment="1" applyProtection="1">
      <alignment horizontal="left" vertical="center" shrinkToFit="1"/>
    </xf>
    <xf numFmtId="0" fontId="0" fillId="0" borderId="0" xfId="0" applyBorder="1" applyAlignment="1">
      <alignment horizontal="center" wrapText="1"/>
    </xf>
    <xf numFmtId="0" fontId="0" fillId="0" borderId="0" xfId="0" applyBorder="1" applyAlignment="1">
      <alignment horizontal="center" wrapText="1"/>
    </xf>
    <xf numFmtId="0" fontId="104" fillId="0" borderId="33" xfId="191" applyFont="1" applyBorder="1" applyAlignment="1">
      <alignment horizontal="left" vertical="center" wrapText="1"/>
    </xf>
    <xf numFmtId="0" fontId="52" fillId="0" borderId="0" xfId="5" applyFont="1" applyFill="1" applyBorder="1" applyAlignment="1">
      <alignment horizontal="left" wrapText="1"/>
    </xf>
    <xf numFmtId="0" fontId="104" fillId="0" borderId="33" xfId="191" applyFont="1" applyBorder="1" applyAlignment="1">
      <alignment horizontal="left" vertical="center" wrapText="1"/>
    </xf>
    <xf numFmtId="0" fontId="104" fillId="0" borderId="33" xfId="191" applyFont="1" applyBorder="1" applyAlignment="1">
      <alignment horizontal="left" vertical="center" wrapText="1"/>
    </xf>
    <xf numFmtId="0" fontId="51" fillId="0" borderId="0" xfId="7" applyFont="1" applyBorder="1" applyAlignment="1">
      <alignment horizontal="left" wrapText="1"/>
    </xf>
    <xf numFmtId="0" fontId="102" fillId="0" borderId="33" xfId="191" applyFont="1" applyBorder="1" applyAlignment="1">
      <alignment horizontal="left" vertical="center" wrapText="1"/>
    </xf>
    <xf numFmtId="0" fontId="103" fillId="0" borderId="33" xfId="191" applyFont="1" applyBorder="1" applyAlignment="1">
      <alignment horizontal="left" vertical="center" wrapText="1"/>
    </xf>
    <xf numFmtId="0" fontId="104" fillId="0" borderId="33" xfId="191" applyFont="1" applyBorder="1" applyAlignment="1">
      <alignment horizontal="left" vertical="center" wrapText="1"/>
    </xf>
    <xf numFmtId="0" fontId="104" fillId="0" borderId="33" xfId="191" applyFont="1" applyBorder="1" applyAlignment="1">
      <alignment horizontal="left" wrapText="1"/>
    </xf>
    <xf numFmtId="0" fontId="102" fillId="0" borderId="33" xfId="191" applyFont="1" applyBorder="1" applyAlignment="1">
      <alignment horizontal="left" vertical="center" wrapText="1"/>
    </xf>
    <xf numFmtId="0" fontId="106" fillId="0" borderId="0" xfId="191" applyFont="1" applyBorder="1" applyAlignment="1">
      <alignment horizontal="left" wrapText="1"/>
    </xf>
    <xf numFmtId="0" fontId="104"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4" fillId="0" borderId="33" xfId="190" applyFont="1" applyBorder="1" applyAlignment="1">
      <alignment horizontal="left" wrapText="1"/>
    </xf>
    <xf numFmtId="0" fontId="106" fillId="0" borderId="0" xfId="191" applyFont="1" applyBorder="1" applyAlignment="1">
      <alignment horizontal="left" wrapText="1"/>
    </xf>
    <xf numFmtId="0" fontId="104"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6" fillId="0" borderId="0" xfId="191" applyFont="1" applyBorder="1" applyAlignment="1">
      <alignment horizontal="left" wrapText="1"/>
    </xf>
    <xf numFmtId="0" fontId="104"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3"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4" fillId="0" borderId="33" xfId="190" applyFont="1" applyBorder="1" applyAlignment="1">
      <alignment horizontal="left" vertical="center" wrapText="1"/>
    </xf>
    <xf numFmtId="0" fontId="102" fillId="0" borderId="33" xfId="191" applyFont="1" applyBorder="1" applyAlignment="1">
      <alignment horizontal="left" vertical="center" wrapText="1"/>
    </xf>
    <xf numFmtId="0" fontId="102" fillId="0" borderId="33" xfId="190" applyFont="1" applyBorder="1" applyAlignment="1">
      <alignment horizontal="left" vertical="center" wrapText="1"/>
    </xf>
    <xf numFmtId="0" fontId="102" fillId="0" borderId="33" xfId="190" applyFont="1" applyBorder="1" applyAlignment="1">
      <alignment horizontal="left" vertical="center" wrapText="1"/>
    </xf>
    <xf numFmtId="0" fontId="5" fillId="0" borderId="0" xfId="0" applyFont="1"/>
    <xf numFmtId="0" fontId="12" fillId="0" borderId="0" xfId="40" applyBorder="1" applyAlignment="1" applyProtection="1">
      <alignment horizontal="left" vertical="top" wrapText="1"/>
    </xf>
    <xf numFmtId="0" fontId="12" fillId="0" borderId="0" xfId="40" applyFont="1" applyBorder="1" applyAlignment="1" applyProtection="1">
      <alignment horizontal="left" vertical="top" wrapText="1"/>
    </xf>
    <xf numFmtId="0" fontId="4" fillId="0" borderId="0" xfId="40" applyFont="1" applyBorder="1" applyAlignment="1" applyProtection="1">
      <alignment horizontal="left" vertical="top" wrapText="1"/>
    </xf>
    <xf numFmtId="0" fontId="3" fillId="9" borderId="0" xfId="10" applyFont="1" applyFill="1" applyProtection="1">
      <protection hidden="1"/>
    </xf>
    <xf numFmtId="0" fontId="42" fillId="9" borderId="0" xfId="3" applyFill="1" applyProtection="1"/>
    <xf numFmtId="0" fontId="31" fillId="26" borderId="3" xfId="0" applyFont="1" applyFill="1" applyBorder="1" applyAlignment="1" applyProtection="1">
      <alignment horizontal="center" vertical="center" wrapText="1"/>
    </xf>
    <xf numFmtId="1" fontId="31" fillId="26" borderId="7" xfId="0" applyNumberFormat="1" applyFont="1" applyFill="1" applyBorder="1" applyAlignment="1" applyProtection="1">
      <alignment horizontal="center" vertical="center" shrinkToFit="1"/>
    </xf>
    <xf numFmtId="0" fontId="2" fillId="0" borderId="0" xfId="40" applyFont="1" applyAlignment="1" applyProtection="1">
      <alignment vertical="center"/>
    </xf>
    <xf numFmtId="0" fontId="79" fillId="0" borderId="0" xfId="40" applyFont="1" applyBorder="1" applyAlignment="1" applyProtection="1">
      <alignment horizontal="left" vertical="top" wrapText="1"/>
    </xf>
    <xf numFmtId="0" fontId="17" fillId="0" borderId="0" xfId="40" applyFont="1" applyAlignment="1" applyProtection="1">
      <alignment vertical="center" wrapText="1"/>
    </xf>
    <xf numFmtId="0" fontId="0" fillId="0" borderId="0" xfId="0" applyAlignment="1">
      <alignment vertical="center" wrapText="1"/>
    </xf>
    <xf numFmtId="0" fontId="81" fillId="0" borderId="0" xfId="1" applyFont="1" applyAlignment="1" applyProtection="1">
      <alignment horizontal="left" vertical="center" wrapText="1"/>
    </xf>
    <xf numFmtId="0" fontId="77" fillId="0" borderId="0" xfId="40" applyFont="1" applyBorder="1" applyAlignment="1" applyProtection="1">
      <alignment horizontal="left" vertical="top" wrapText="1"/>
    </xf>
    <xf numFmtId="0" fontId="4" fillId="0" borderId="0" xfId="40" applyFont="1" applyBorder="1" applyAlignment="1" applyProtection="1">
      <alignment horizontal="left" vertical="top" wrapText="1"/>
    </xf>
    <xf numFmtId="0" fontId="12" fillId="0" borderId="0" xfId="40" applyBorder="1" applyAlignment="1" applyProtection="1">
      <alignment horizontal="left" vertical="top" wrapText="1"/>
    </xf>
    <xf numFmtId="0" fontId="8" fillId="0" borderId="0" xfId="40" applyFont="1" applyBorder="1" applyAlignment="1" applyProtection="1">
      <alignment horizontal="left" vertical="top" wrapText="1"/>
    </xf>
    <xf numFmtId="0" fontId="75" fillId="0" borderId="0" xfId="40" applyFont="1" applyBorder="1" applyAlignment="1" applyProtection="1">
      <alignment horizontal="left" vertical="top" wrapText="1"/>
    </xf>
    <xf numFmtId="0" fontId="12" fillId="0" borderId="0" xfId="40" applyFont="1" applyBorder="1" applyAlignment="1" applyProtection="1">
      <alignment horizontal="left" vertical="top" wrapText="1"/>
    </xf>
    <xf numFmtId="0" fontId="0" fillId="0" borderId="0" xfId="0" applyBorder="1" applyAlignment="1">
      <alignment wrapText="1"/>
    </xf>
    <xf numFmtId="0" fontId="2" fillId="0" borderId="0" xfId="40" applyFont="1" applyBorder="1" applyAlignment="1" applyProtection="1">
      <alignment horizontal="left" vertical="top" wrapText="1"/>
    </xf>
    <xf numFmtId="0" fontId="0" fillId="0" borderId="0" xfId="0" applyBorder="1" applyAlignment="1"/>
    <xf numFmtId="0" fontId="56" fillId="0" borderId="22" xfId="0" applyFont="1" applyBorder="1" applyAlignment="1">
      <alignment wrapText="1"/>
    </xf>
    <xf numFmtId="0" fontId="56" fillId="0" borderId="23" xfId="0" applyFont="1" applyBorder="1" applyAlignment="1">
      <alignment wrapText="1"/>
    </xf>
    <xf numFmtId="0" fontId="56" fillId="0" borderId="24" xfId="0" applyFont="1" applyBorder="1" applyAlignment="1">
      <alignment wrapText="1"/>
    </xf>
    <xf numFmtId="0" fontId="107" fillId="0" borderId="0" xfId="0" applyFont="1" applyAlignment="1">
      <alignment horizontal="left" vertical="top" wrapText="1"/>
    </xf>
    <xf numFmtId="0" fontId="0" fillId="0" borderId="0" xfId="0" applyAlignment="1">
      <alignment horizontal="left" vertical="top" wrapText="1"/>
    </xf>
    <xf numFmtId="0" fontId="43" fillId="0" borderId="0" xfId="1" applyBorder="1" applyAlignment="1" applyProtection="1">
      <alignment horizontal="left" vertical="top" wrapText="1"/>
    </xf>
    <xf numFmtId="0" fontId="43" fillId="0" borderId="0" xfId="1" applyAlignment="1">
      <alignment horizontal="left" vertical="top" wrapText="1"/>
    </xf>
    <xf numFmtId="0" fontId="11" fillId="0" borderId="0" xfId="40" applyFont="1" applyAlignment="1" applyProtection="1">
      <alignment vertical="center" wrapText="1"/>
    </xf>
    <xf numFmtId="0" fontId="56" fillId="0" borderId="12" xfId="0" applyFont="1" applyBorder="1" applyAlignment="1">
      <alignment wrapText="1"/>
    </xf>
    <xf numFmtId="0" fontId="56" fillId="0" borderId="27" xfId="0" applyFont="1" applyBorder="1" applyAlignment="1">
      <alignment wrapText="1"/>
    </xf>
    <xf numFmtId="0" fontId="56" fillId="0" borderId="13" xfId="0" applyFont="1" applyBorder="1" applyAlignment="1">
      <alignment wrapText="1"/>
    </xf>
    <xf numFmtId="0" fontId="56" fillId="0" borderId="16" xfId="0" applyFont="1" applyBorder="1" applyAlignment="1">
      <alignment wrapText="1"/>
    </xf>
    <xf numFmtId="0" fontId="56" fillId="0" borderId="9" xfId="0" applyFont="1" applyBorder="1" applyAlignment="1">
      <alignment wrapText="1"/>
    </xf>
    <xf numFmtId="0" fontId="56" fillId="0" borderId="17" xfId="0" applyFont="1" applyBorder="1" applyAlignment="1">
      <alignment wrapText="1"/>
    </xf>
    <xf numFmtId="0" fontId="56" fillId="0" borderId="14" xfId="0" applyFont="1" applyBorder="1" applyAlignment="1">
      <alignment wrapText="1"/>
    </xf>
    <xf numFmtId="0" fontId="56" fillId="0" borderId="0" xfId="0" applyFont="1" applyBorder="1" applyAlignment="1">
      <alignment wrapText="1"/>
    </xf>
    <xf numFmtId="0" fontId="80" fillId="0" borderId="0" xfId="40" applyFont="1" applyBorder="1" applyAlignment="1" applyProtection="1">
      <alignment horizontal="left" vertical="top" wrapText="1"/>
    </xf>
    <xf numFmtId="0" fontId="43" fillId="0" borderId="0" xfId="1" applyAlignment="1">
      <alignment horizontal="center"/>
    </xf>
    <xf numFmtId="164" fontId="63" fillId="14" borderId="1" xfId="0" applyNumberFormat="1" applyFont="1" applyFill="1" applyBorder="1" applyAlignment="1" applyProtection="1">
      <alignment wrapText="1"/>
      <protection locked="0"/>
    </xf>
    <xf numFmtId="0" fontId="0" fillId="14" borderId="1" xfId="0" applyFill="1" applyBorder="1" applyAlignment="1" applyProtection="1">
      <alignment wrapText="1"/>
      <protection locked="0"/>
    </xf>
    <xf numFmtId="0" fontId="60" fillId="0" borderId="0" xfId="0" applyFont="1" applyAlignment="1" applyProtection="1">
      <alignment horizontal="center" vertical="center"/>
    </xf>
    <xf numFmtId="0" fontId="60" fillId="0" borderId="0" xfId="0" applyFont="1" applyAlignment="1">
      <alignment horizontal="center" vertical="center"/>
    </xf>
    <xf numFmtId="0" fontId="61" fillId="0" borderId="1" xfId="0" applyFont="1" applyBorder="1" applyAlignment="1" applyProtection="1"/>
    <xf numFmtId="0" fontId="52" fillId="0" borderId="1" xfId="0" applyFont="1" applyBorder="1" applyAlignment="1"/>
    <xf numFmtId="0" fontId="0" fillId="0" borderId="1" xfId="0" applyBorder="1" applyAlignment="1" applyProtection="1">
      <protection locked="0"/>
    </xf>
    <xf numFmtId="0" fontId="62" fillId="0" borderId="0" xfId="0" applyFont="1" applyBorder="1" applyAlignment="1" applyProtection="1">
      <alignment wrapText="1"/>
    </xf>
    <xf numFmtId="0" fontId="62" fillId="0" borderId="0" xfId="0" applyFont="1" applyAlignment="1">
      <alignment wrapText="1"/>
    </xf>
    <xf numFmtId="0" fontId="62" fillId="0" borderId="0" xfId="0" applyFont="1" applyAlignment="1" applyProtection="1">
      <alignment horizontal="center" wrapText="1"/>
    </xf>
    <xf numFmtId="0" fontId="62" fillId="0" borderId="0" xfId="0" applyFont="1" applyAlignment="1">
      <alignment horizontal="center" wrapText="1"/>
    </xf>
    <xf numFmtId="0" fontId="19" fillId="0" borderId="0" xfId="0" applyFont="1" applyBorder="1" applyAlignment="1">
      <alignment vertical="center" wrapText="1"/>
    </xf>
    <xf numFmtId="0" fontId="0" fillId="0" borderId="0" xfId="0" applyAlignment="1"/>
    <xf numFmtId="0" fontId="0" fillId="0" borderId="0" xfId="0" applyAlignment="1" applyProtection="1">
      <alignment horizontal="left"/>
    </xf>
    <xf numFmtId="0" fontId="32" fillId="15" borderId="3" xfId="0" applyFont="1" applyFill="1" applyBorder="1" applyAlignment="1" applyProtection="1">
      <alignment horizontal="left" vertical="center" wrapText="1"/>
    </xf>
    <xf numFmtId="0" fontId="0" fillId="15" borderId="7" xfId="0" applyFont="1" applyFill="1" applyBorder="1" applyAlignment="1">
      <alignment horizontal="left" vertical="center" wrapText="1"/>
    </xf>
    <xf numFmtId="0" fontId="59" fillId="0" borderId="3" xfId="0" applyFont="1" applyFill="1" applyBorder="1" applyAlignment="1" applyProtection="1">
      <protection hidden="1"/>
    </xf>
    <xf numFmtId="0" fontId="59" fillId="0" borderId="6" xfId="0" applyFont="1" applyFill="1" applyBorder="1" applyAlignment="1" applyProtection="1">
      <protection hidden="1"/>
    </xf>
    <xf numFmtId="0" fontId="0" fillId="0" borderId="3" xfId="0" applyFont="1" applyFill="1" applyBorder="1" applyAlignment="1" applyProtection="1"/>
    <xf numFmtId="0" fontId="0" fillId="0" borderId="6" xfId="0" applyFont="1" applyBorder="1" applyAlignment="1"/>
    <xf numFmtId="0" fontId="32" fillId="15" borderId="6" xfId="0" applyFont="1" applyFill="1" applyBorder="1" applyAlignment="1" applyProtection="1">
      <alignment horizontal="left" vertical="center" wrapText="1"/>
    </xf>
    <xf numFmtId="0" fontId="32" fillId="15" borderId="7" xfId="0" applyFont="1" applyFill="1" applyBorder="1" applyAlignment="1" applyProtection="1">
      <alignment horizontal="left" vertical="center" wrapText="1"/>
    </xf>
    <xf numFmtId="0" fontId="32" fillId="0" borderId="6" xfId="0" applyFont="1" applyFill="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32" fillId="14" borderId="3" xfId="0" applyFont="1" applyFill="1" applyBorder="1" applyAlignment="1" applyProtection="1">
      <alignment horizontal="left" vertical="center" wrapText="1"/>
      <protection locked="0"/>
    </xf>
    <xf numFmtId="0" fontId="0" fillId="14" borderId="6" xfId="0" applyFont="1" applyFill="1" applyBorder="1" applyAlignment="1" applyProtection="1">
      <alignment horizontal="left" vertical="center" wrapText="1"/>
      <protection locked="0"/>
    </xf>
    <xf numFmtId="0" fontId="0" fillId="14" borderId="7" xfId="0" applyFont="1" applyFill="1" applyBorder="1" applyAlignment="1" applyProtection="1">
      <alignment horizontal="left" vertical="center" wrapText="1"/>
      <protection locked="0"/>
    </xf>
    <xf numFmtId="0" fontId="69" fillId="15" borderId="3" xfId="0" applyFont="1" applyFill="1" applyBorder="1" applyAlignment="1" applyProtection="1">
      <alignment horizontal="center" vertical="center" wrapText="1"/>
    </xf>
    <xf numFmtId="0" fontId="69" fillId="15" borderId="6" xfId="0" applyFont="1" applyFill="1" applyBorder="1" applyAlignment="1" applyProtection="1">
      <alignment horizontal="center" vertical="center" wrapText="1"/>
    </xf>
    <xf numFmtId="0" fontId="69" fillId="15" borderId="7" xfId="0" applyFont="1" applyFill="1" applyBorder="1" applyAlignment="1" applyProtection="1">
      <alignment horizontal="center" vertical="center" wrapText="1"/>
    </xf>
    <xf numFmtId="0" fontId="70" fillId="5" borderId="0" xfId="10" applyFont="1" applyFill="1" applyAlignment="1" applyProtection="1">
      <alignment wrapText="1"/>
    </xf>
    <xf numFmtId="0" fontId="70" fillId="0" borderId="0" xfId="0" applyFont="1" applyAlignment="1" applyProtection="1">
      <alignment wrapText="1"/>
    </xf>
    <xf numFmtId="0" fontId="71" fillId="15" borderId="7" xfId="0" applyFont="1" applyFill="1" applyBorder="1" applyAlignment="1">
      <alignment horizontal="center" vertical="center" wrapText="1"/>
    </xf>
    <xf numFmtId="0" fontId="72" fillId="14" borderId="3" xfId="0" applyFont="1" applyFill="1" applyBorder="1" applyAlignment="1" applyProtection="1">
      <alignment horizontal="left" vertical="center" wrapText="1"/>
      <protection hidden="1"/>
    </xf>
    <xf numFmtId="0" fontId="71" fillId="14" borderId="6" xfId="0" applyFont="1" applyFill="1" applyBorder="1" applyAlignment="1" applyProtection="1">
      <alignment horizontal="left" vertical="center" wrapText="1"/>
      <protection hidden="1"/>
    </xf>
    <xf numFmtId="0" fontId="71" fillId="14" borderId="7" xfId="0" applyFont="1" applyFill="1" applyBorder="1" applyAlignment="1" applyProtection="1">
      <alignment horizontal="left" vertical="center" wrapText="1"/>
      <protection hidden="1"/>
    </xf>
    <xf numFmtId="0" fontId="73" fillId="0" borderId="6" xfId="0" applyFont="1" applyFill="1" applyBorder="1" applyAlignment="1" applyProtection="1">
      <alignment horizontal="left" vertical="center" wrapText="1"/>
      <protection hidden="1"/>
    </xf>
    <xf numFmtId="0" fontId="59" fillId="0" borderId="7" xfId="0" applyFont="1" applyFill="1" applyBorder="1" applyAlignment="1" applyProtection="1">
      <alignment horizontal="left" vertical="center" wrapText="1"/>
      <protection hidden="1"/>
    </xf>
    <xf numFmtId="0" fontId="0" fillId="0" borderId="3"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32" fillId="14" borderId="3" xfId="0" applyFont="1" applyFill="1" applyBorder="1" applyAlignment="1" applyProtection="1">
      <alignment horizontal="left" vertical="top" wrapText="1"/>
      <protection locked="0"/>
    </xf>
    <xf numFmtId="0" fontId="0" fillId="14" borderId="6" xfId="0" applyFont="1" applyFill="1" applyBorder="1" applyAlignment="1" applyProtection="1">
      <alignment horizontal="left" vertical="top" wrapText="1"/>
      <protection locked="0"/>
    </xf>
    <xf numFmtId="0" fontId="0" fillId="14" borderId="7" xfId="0" applyFont="1" applyFill="1" applyBorder="1" applyAlignment="1" applyProtection="1">
      <alignment horizontal="left" vertical="top" wrapText="1"/>
      <protection locked="0"/>
    </xf>
    <xf numFmtId="0" fontId="31" fillId="15" borderId="3" xfId="0" applyFont="1" applyFill="1" applyBorder="1" applyAlignment="1" applyProtection="1">
      <alignment horizontal="center" vertical="center" wrapText="1"/>
    </xf>
    <xf numFmtId="0" fontId="59" fillId="15" borderId="7" xfId="0" applyFont="1" applyFill="1" applyBorder="1" applyAlignment="1">
      <alignment horizontal="center" vertical="center" wrapText="1"/>
    </xf>
    <xf numFmtId="0" fontId="45" fillId="0" borderId="10" xfId="0" applyFont="1" applyBorder="1" applyAlignment="1" applyProtection="1">
      <alignment horizontal="left" vertical="center" wrapText="1"/>
    </xf>
    <xf numFmtId="0" fontId="0" fillId="0" borderId="10" xfId="0" applyFont="1" applyBorder="1" applyAlignment="1">
      <alignment horizontal="left" vertical="center" wrapText="1"/>
    </xf>
    <xf numFmtId="0" fontId="45" fillId="14" borderId="3" xfId="0" applyFont="1" applyFill="1" applyBorder="1" applyAlignment="1" applyProtection="1">
      <alignment horizontal="left" vertical="top" wrapText="1"/>
      <protection locked="0"/>
    </xf>
    <xf numFmtId="0" fontId="70" fillId="5" borderId="0" xfId="10" applyFont="1" applyFill="1" applyAlignment="1" applyProtection="1">
      <alignment horizontal="center" wrapText="1"/>
    </xf>
    <xf numFmtId="0" fontId="26" fillId="0" borderId="22" xfId="0" applyFont="1" applyBorder="1" applyAlignment="1" applyProtection="1">
      <alignment horizontal="left" vertical="center" wrapText="1"/>
    </xf>
    <xf numFmtId="0" fontId="26" fillId="0" borderId="24" xfId="0" applyFont="1" applyBorder="1" applyAlignment="1" applyProtection="1">
      <alignment horizontal="left" vertical="center" wrapText="1"/>
    </xf>
    <xf numFmtId="0" fontId="64" fillId="0" borderId="27" xfId="0" applyFont="1" applyBorder="1" applyAlignment="1" applyProtection="1">
      <alignment horizontal="left" vertical="center" wrapText="1"/>
    </xf>
    <xf numFmtId="0" fontId="0" fillId="0" borderId="0" xfId="0" applyBorder="1" applyProtection="1"/>
    <xf numFmtId="0" fontId="21" fillId="10" borderId="3" xfId="0" applyFont="1" applyFill="1" applyBorder="1" applyAlignment="1" applyProtection="1">
      <alignment horizontal="center" vertical="center"/>
    </xf>
    <xf numFmtId="0" fontId="21" fillId="10" borderId="6" xfId="0" applyFont="1" applyFill="1" applyBorder="1" applyAlignment="1" applyProtection="1">
      <alignment horizontal="center" vertical="center"/>
    </xf>
    <xf numFmtId="0" fontId="21" fillId="10" borderId="7" xfId="0" applyFont="1" applyFill="1" applyBorder="1" applyAlignment="1" applyProtection="1">
      <alignment horizontal="center" vertical="center"/>
    </xf>
    <xf numFmtId="0" fontId="74" fillId="10" borderId="3" xfId="0" applyFont="1" applyFill="1" applyBorder="1" applyAlignment="1" applyProtection="1">
      <alignment horizontal="center" vertical="center"/>
    </xf>
    <xf numFmtId="0" fontId="74" fillId="10" borderId="6" xfId="0" applyFont="1" applyFill="1" applyBorder="1" applyAlignment="1" applyProtection="1">
      <alignment horizontal="center" vertical="center"/>
    </xf>
    <xf numFmtId="0" fontId="74" fillId="10" borderId="7" xfId="0" applyFont="1" applyFill="1" applyBorder="1" applyAlignment="1" applyProtection="1">
      <alignment horizontal="center" vertical="center"/>
    </xf>
    <xf numFmtId="0" fontId="27" fillId="10" borderId="25" xfId="0" applyFont="1" applyFill="1" applyBorder="1" applyAlignment="1" applyProtection="1">
      <alignment horizontal="center" vertical="center" wrapText="1"/>
    </xf>
    <xf numFmtId="0" fontId="27" fillId="10" borderId="21" xfId="0" applyFont="1" applyFill="1" applyBorder="1" applyAlignment="1" applyProtection="1">
      <alignment horizontal="center" vertical="center" wrapText="1"/>
    </xf>
    <xf numFmtId="0" fontId="62" fillId="0" borderId="26" xfId="0" applyFont="1" applyBorder="1" applyAlignment="1" applyProtection="1"/>
    <xf numFmtId="0" fontId="62" fillId="0" borderId="21" xfId="0" applyFont="1" applyBorder="1" applyProtection="1"/>
    <xf numFmtId="0" fontId="0" fillId="0" borderId="0"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center" wrapText="1"/>
    </xf>
    <xf numFmtId="0" fontId="0" fillId="0" borderId="9" xfId="0" applyBorder="1" applyAlignment="1">
      <alignment horizontal="center" wrapText="1"/>
    </xf>
    <xf numFmtId="0" fontId="0" fillId="0" borderId="9" xfId="0" applyBorder="1" applyAlignment="1"/>
    <xf numFmtId="0" fontId="36" fillId="6" borderId="5" xfId="0" applyFont="1" applyFill="1" applyBorder="1" applyAlignment="1">
      <alignment horizontal="center" vertical="center" wrapText="1"/>
    </xf>
    <xf numFmtId="0" fontId="36" fillId="6" borderId="8"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37" fillId="6" borderId="19" xfId="0" applyFont="1" applyFill="1" applyBorder="1" applyAlignment="1">
      <alignment horizontal="center" vertical="center"/>
    </xf>
    <xf numFmtId="0" fontId="37" fillId="6" borderId="20" xfId="0" applyFont="1" applyFill="1" applyBorder="1" applyAlignment="1">
      <alignment horizontal="center" vertical="center"/>
    </xf>
    <xf numFmtId="0" fontId="37" fillId="6" borderId="11" xfId="0" applyFont="1" applyFill="1" applyBorder="1" applyAlignment="1">
      <alignment horizontal="center" vertical="center"/>
    </xf>
    <xf numFmtId="0" fontId="25" fillId="6" borderId="3" xfId="0" applyFont="1" applyFill="1" applyBorder="1" applyAlignment="1">
      <alignment horizontal="center" vertical="center" wrapText="1"/>
    </xf>
    <xf numFmtId="0" fontId="25" fillId="6" borderId="6"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1" fillId="0" borderId="0" xfId="40" applyFont="1" applyBorder="1" applyAlignment="1" applyProtection="1">
      <alignment horizontal="left" vertical="top" wrapText="1"/>
    </xf>
  </cellXfs>
  <cellStyles count="193">
    <cellStyle name="Bad 2" xfId="53"/>
    <cellStyle name="Calculation 2" xfId="57"/>
    <cellStyle name="Check Cell 2" xfId="63"/>
    <cellStyle name="Explanatory Text 2" xfId="60"/>
    <cellStyle name="Good 2" xfId="52"/>
    <cellStyle name="Header" xfId="61"/>
    <cellStyle name="Hyperlink" xfId="1" builtinId="8"/>
    <cellStyle name="Input 2" xfId="55"/>
    <cellStyle name="Input Header" xfId="62"/>
    <cellStyle name="Linked Cell 2" xfId="58"/>
    <cellStyle name="Neutral 2" xfId="54"/>
    <cellStyle name="Normal" xfId="0" builtinId="0"/>
    <cellStyle name="Normal 10" xfId="192"/>
    <cellStyle name="Normal 2" xfId="2"/>
    <cellStyle name="Normal 2 10" xfId="148"/>
    <cellStyle name="Normal 2 11" xfId="48"/>
    <cellStyle name="Normal 2 2" xfId="3"/>
    <cellStyle name="Normal 2 2 2" xfId="10"/>
    <cellStyle name="Normal 2 2 2 2" xfId="12"/>
    <cellStyle name="Normal 2 2 2 2 2" xfId="21"/>
    <cellStyle name="Normal 2 2 2 2 2 2" xfId="91"/>
    <cellStyle name="Normal 2 2 2 2 2 3" xfId="122"/>
    <cellStyle name="Normal 2 2 2 2 2 4" xfId="163"/>
    <cellStyle name="Normal 2 2 2 2 2 5" xfId="84"/>
    <cellStyle name="Normal 2 2 2 2 3" xfId="40"/>
    <cellStyle name="Normal 2 2 2 2 3 2" xfId="140"/>
    <cellStyle name="Normal 2 2 2 2 3 3" xfId="181"/>
    <cellStyle name="Normal 2 2 2 2 3 4" xfId="93"/>
    <cellStyle name="Normal 2 2 2 2 4" xfId="113"/>
    <cellStyle name="Normal 2 2 2 2 5" xfId="154"/>
    <cellStyle name="Normal 2 2 2 2 6" xfId="72"/>
    <cellStyle name="Normal 2 2 2 3" xfId="23"/>
    <cellStyle name="Normal 2 2 2 3 2" xfId="124"/>
    <cellStyle name="Normal 2 2 2 3 3" xfId="165"/>
    <cellStyle name="Normal 2 2 2 3 4" xfId="82"/>
    <cellStyle name="Normal 2 2 2 4" xfId="38"/>
    <cellStyle name="Normal 2 2 2 4 2" xfId="138"/>
    <cellStyle name="Normal 2 2 2 4 3" xfId="179"/>
    <cellStyle name="Normal 2 2 2 4 4" xfId="94"/>
    <cellStyle name="Normal 2 2 2 5" xfId="111"/>
    <cellStyle name="Normal 2 2 2 6" xfId="152"/>
    <cellStyle name="Normal 2 2 2 7" xfId="70"/>
    <cellStyle name="Normal 2 2 3" xfId="13"/>
    <cellStyle name="Normal 2 2 3 2" xfId="24"/>
    <cellStyle name="Normal 2 2 3 2 2" xfId="125"/>
    <cellStyle name="Normal 2 2 3 2 3" xfId="166"/>
    <cellStyle name="Normal 2 2 3 2 4" xfId="85"/>
    <cellStyle name="Normal 2 2 3 3" xfId="41"/>
    <cellStyle name="Normal 2 2 3 3 2" xfId="141"/>
    <cellStyle name="Normal 2 2 3 3 3" xfId="182"/>
    <cellStyle name="Normal 2 2 3 3 4" xfId="95"/>
    <cellStyle name="Normal 2 2 3 4" xfId="114"/>
    <cellStyle name="Normal 2 2 3 5" xfId="155"/>
    <cellStyle name="Normal 2 2 3 6" xfId="73"/>
    <cellStyle name="Normal 2 2 4" xfId="14"/>
    <cellStyle name="Normal 2 2 4 2" xfId="25"/>
    <cellStyle name="Normal 2 2 4 2 2" xfId="126"/>
    <cellStyle name="Normal 2 2 4 2 3" xfId="167"/>
    <cellStyle name="Normal 2 2 4 2 4" xfId="86"/>
    <cellStyle name="Normal 2 2 4 3" xfId="42"/>
    <cellStyle name="Normal 2 2 4 3 2" xfId="142"/>
    <cellStyle name="Normal 2 2 4 3 3" xfId="183"/>
    <cellStyle name="Normal 2 2 4 3 4" xfId="96"/>
    <cellStyle name="Normal 2 2 4 4" xfId="115"/>
    <cellStyle name="Normal 2 2 4 5" xfId="156"/>
    <cellStyle name="Normal 2 2 4 6" xfId="74"/>
    <cellStyle name="Normal 2 2 5" xfId="19"/>
    <cellStyle name="Normal 2 2 5 2" xfId="33"/>
    <cellStyle name="Normal 2 2 5 2 2" xfId="133"/>
    <cellStyle name="Normal 2 2 5 2 3" xfId="174"/>
    <cellStyle name="Normal 2 2 5 2 4" xfId="97"/>
    <cellStyle name="Normal 2 2 5 3" xfId="47"/>
    <cellStyle name="Normal 2 2 5 3 2" xfId="147"/>
    <cellStyle name="Normal 2 2 5 3 3" xfId="188"/>
    <cellStyle name="Normal 2 2 5 3 4" xfId="98"/>
    <cellStyle name="Normal 2 2 5 4" xfId="120"/>
    <cellStyle name="Normal 2 2 5 5" xfId="161"/>
    <cellStyle name="Normal 2 2 5 6" xfId="67"/>
    <cellStyle name="Normal 2 2 6" xfId="35"/>
    <cellStyle name="Normal 2 2 6 2" xfId="135"/>
    <cellStyle name="Normal 2 2 6 3" xfId="176"/>
    <cellStyle name="Normal 2 2 6 4" xfId="79"/>
    <cellStyle name="Normal 2 2 7" xfId="108"/>
    <cellStyle name="Normal 2 2 8" xfId="149"/>
    <cellStyle name="Normal 2 2 9" xfId="49"/>
    <cellStyle name="Normal 2 3" xfId="4"/>
    <cellStyle name="Normal 2 3 2" xfId="15"/>
    <cellStyle name="Normal 2 3 2 2" xfId="26"/>
    <cellStyle name="Normal 2 3 2 2 2" xfId="127"/>
    <cellStyle name="Normal 2 3 2 2 3" xfId="168"/>
    <cellStyle name="Normal 2 3 2 2 4" xfId="87"/>
    <cellStyle name="Normal 2 3 2 3" xfId="43"/>
    <cellStyle name="Normal 2 3 2 3 2" xfId="143"/>
    <cellStyle name="Normal 2 3 2 3 3" xfId="184"/>
    <cellStyle name="Normal 2 3 2 3 4" xfId="99"/>
    <cellStyle name="Normal 2 3 2 4" xfId="116"/>
    <cellStyle name="Normal 2 3 2 5" xfId="157"/>
    <cellStyle name="Normal 2 3 2 6" xfId="75"/>
    <cellStyle name="Normal 2 3 3" xfId="27"/>
    <cellStyle name="Normal 2 3 3 2" xfId="128"/>
    <cellStyle name="Normal 2 3 3 3" xfId="169"/>
    <cellStyle name="Normal 2 3 3 4" xfId="68"/>
    <cellStyle name="Normal 2 3 4" xfId="36"/>
    <cellStyle name="Normal 2 3 4 2" xfId="136"/>
    <cellStyle name="Normal 2 3 4 3" xfId="177"/>
    <cellStyle name="Normal 2 3 4 4" xfId="80"/>
    <cellStyle name="Normal 2 3 5" xfId="109"/>
    <cellStyle name="Normal 2 3 6" xfId="150"/>
    <cellStyle name="Normal 2 3 7" xfId="50"/>
    <cellStyle name="Normal 2 4" xfId="9"/>
    <cellStyle name="Normal 2 4 2" xfId="28"/>
    <cellStyle name="Normal 2 4 2 2" xfId="129"/>
    <cellStyle name="Normal 2 4 2 3" xfId="170"/>
    <cellStyle name="Normal 2 4 2 4" xfId="81"/>
    <cellStyle name="Normal 2 4 3" xfId="37"/>
    <cellStyle name="Normal 2 4 3 2" xfId="137"/>
    <cellStyle name="Normal 2 4 3 3" xfId="178"/>
    <cellStyle name="Normal 2 4 3 4" xfId="100"/>
    <cellStyle name="Normal 2 4 4" xfId="110"/>
    <cellStyle name="Normal 2 4 5" xfId="151"/>
    <cellStyle name="Normal 2 4 6" xfId="69"/>
    <cellStyle name="Normal 2 5" xfId="16"/>
    <cellStyle name="Normal 2 5 2" xfId="29"/>
    <cellStyle name="Normal 2 5 2 2" xfId="130"/>
    <cellStyle name="Normal 2 5 2 3" xfId="171"/>
    <cellStyle name="Normal 2 5 2 4" xfId="88"/>
    <cellStyle name="Normal 2 5 3" xfId="44"/>
    <cellStyle name="Normal 2 5 3 2" xfId="144"/>
    <cellStyle name="Normal 2 5 3 3" xfId="185"/>
    <cellStyle name="Normal 2 5 3 4" xfId="101"/>
    <cellStyle name="Normal 2 5 4" xfId="117"/>
    <cellStyle name="Normal 2 5 5" xfId="158"/>
    <cellStyle name="Normal 2 5 6" xfId="76"/>
    <cellStyle name="Normal 2 6" xfId="18"/>
    <cellStyle name="Normal 2 6 2" xfId="32"/>
    <cellStyle name="Normal 2 6 2 2" xfId="132"/>
    <cellStyle name="Normal 2 6 2 3" xfId="173"/>
    <cellStyle name="Normal 2 6 2 4" xfId="102"/>
    <cellStyle name="Normal 2 6 3" xfId="46"/>
    <cellStyle name="Normal 2 6 3 2" xfId="146"/>
    <cellStyle name="Normal 2 6 3 3" xfId="187"/>
    <cellStyle name="Normal 2 6 3 4" xfId="103"/>
    <cellStyle name="Normal 2 6 4" xfId="119"/>
    <cellStyle name="Normal 2 6 5" xfId="160"/>
    <cellStyle name="Normal 2 6 6" xfId="66"/>
    <cellStyle name="Normal 2 7" xfId="20"/>
    <cellStyle name="Normal 2 7 2" xfId="90"/>
    <cellStyle name="Normal 2 7 3" xfId="121"/>
    <cellStyle name="Normal 2 7 4" xfId="162"/>
    <cellStyle name="Normal 2 7 5" xfId="78"/>
    <cellStyle name="Normal 2 8" xfId="34"/>
    <cellStyle name="Normal 2 8 2" xfId="134"/>
    <cellStyle name="Normal 2 8 3" xfId="175"/>
    <cellStyle name="Normal 2 8 4" xfId="104"/>
    <cellStyle name="Normal 2 9" xfId="107"/>
    <cellStyle name="Normal 3" xfId="5"/>
    <cellStyle name="Normal 4" xfId="6"/>
    <cellStyle name="Normal 4 2" xfId="11"/>
    <cellStyle name="Normal 4 2 2" xfId="22"/>
    <cellStyle name="Normal 4 2 2 2" xfId="92"/>
    <cellStyle name="Normal 4 2 2 3" xfId="123"/>
    <cellStyle name="Normal 4 2 2 4" xfId="164"/>
    <cellStyle name="Normal 4 2 2 5" xfId="83"/>
    <cellStyle name="Normal 4 2 3" xfId="39"/>
    <cellStyle name="Normal 4 2 3 2" xfId="139"/>
    <cellStyle name="Normal 4 2 3 3" xfId="180"/>
    <cellStyle name="Normal 4 2 3 4" xfId="105"/>
    <cellStyle name="Normal 4 2 4" xfId="112"/>
    <cellStyle name="Normal 4 2 5" xfId="153"/>
    <cellStyle name="Normal 4 2 6" xfId="71"/>
    <cellStyle name="Normal 4 3" xfId="17"/>
    <cellStyle name="Normal 4 3 2" xfId="30"/>
    <cellStyle name="Normal 4 3 2 2" xfId="131"/>
    <cellStyle name="Normal 4 3 2 3" xfId="172"/>
    <cellStyle name="Normal 4 3 2 4" xfId="89"/>
    <cellStyle name="Normal 4 3 3" xfId="45"/>
    <cellStyle name="Normal 4 3 3 2" xfId="145"/>
    <cellStyle name="Normal 4 3 3 3" xfId="186"/>
    <cellStyle name="Normal 4 3 3 4" xfId="106"/>
    <cellStyle name="Normal 4 3 4" xfId="118"/>
    <cellStyle name="Normal 4 3 5" xfId="159"/>
    <cellStyle name="Normal 4 3 6" xfId="77"/>
    <cellStyle name="Normal 5" xfId="7"/>
    <cellStyle name="Normal 6" xfId="8"/>
    <cellStyle name="Normal 6 2" xfId="31"/>
    <cellStyle name="Normal 7" xfId="51"/>
    <cellStyle name="Normal 8" xfId="65"/>
    <cellStyle name="Normal 9" xfId="189"/>
    <cellStyle name="Normal_Sheet1" xfId="190"/>
    <cellStyle name="Normal_Sheet1 2" xfId="191"/>
    <cellStyle name="Note 2" xfId="59"/>
    <cellStyle name="Output 2" xfId="56"/>
    <cellStyle name="Unique Calculation" xfId="64"/>
  </cellStyles>
  <dxfs count="109">
    <dxf>
      <fill>
        <gradientFill degree="90">
          <stop position="0">
            <color theme="0"/>
          </stop>
          <stop position="1">
            <color rgb="FF00B050"/>
          </stop>
        </gradientFill>
      </fill>
    </dxf>
    <dxf>
      <fill>
        <gradientFill degree="90">
          <stop position="0">
            <color theme="0"/>
          </stop>
          <stop position="1">
            <color rgb="FF00B050"/>
          </stop>
        </gradientFill>
      </fill>
    </dxf>
    <dxf>
      <fill>
        <gradientFill degree="90">
          <stop position="0">
            <color theme="0"/>
          </stop>
          <stop position="1">
            <color rgb="FF00B050"/>
          </stop>
        </gradientFill>
      </fill>
    </dxf>
    <dxf>
      <fill>
        <gradientFill degree="270">
          <stop position="0">
            <color theme="0"/>
          </stop>
          <stop position="1">
            <color rgb="FFFFC000"/>
          </stop>
        </gradientFill>
      </fill>
    </dxf>
    <dxf>
      <fill>
        <gradientFill degree="270">
          <stop position="0">
            <color theme="0"/>
          </stop>
          <stop position="1">
            <color rgb="FFFF0000"/>
          </stop>
        </gradientFill>
      </fill>
    </dxf>
    <dxf>
      <fill>
        <gradientFill degree="90">
          <stop position="0">
            <color theme="0"/>
          </stop>
          <stop position="1">
            <color rgb="FF00B050"/>
          </stop>
        </gradientFill>
      </fill>
    </dxf>
    <dxf>
      <fill>
        <gradientFill degree="90">
          <stop position="0">
            <color theme="0"/>
          </stop>
          <stop position="1">
            <color rgb="FF00B050"/>
          </stop>
        </gradientFill>
      </fill>
    </dxf>
    <dxf>
      <fill>
        <gradientFill degree="90">
          <stop position="0">
            <color theme="0"/>
          </stop>
          <stop position="1">
            <color rgb="FF00B050"/>
          </stop>
        </gradientFill>
      </fill>
    </dxf>
    <dxf>
      <fill>
        <gradientFill degree="270">
          <stop position="0">
            <color theme="0"/>
          </stop>
          <stop position="1">
            <color rgb="FFFFC000"/>
          </stop>
        </gradientFill>
      </fill>
    </dxf>
    <dxf>
      <fill>
        <gradientFill degree="270">
          <stop position="0">
            <color theme="0"/>
          </stop>
          <stop position="1">
            <color rgb="FFFF0000"/>
          </stop>
        </gradientFill>
      </fill>
    </dxf>
    <dxf>
      <fill>
        <gradientFill degree="90">
          <stop position="0">
            <color theme="0"/>
          </stop>
          <stop position="1">
            <color rgb="FF00B050"/>
          </stop>
        </gradientFill>
      </fill>
    </dxf>
    <dxf>
      <fill>
        <gradientFill degree="90">
          <stop position="0">
            <color theme="0"/>
          </stop>
          <stop position="1">
            <color rgb="FF00B050"/>
          </stop>
        </gradientFill>
      </fill>
    </dxf>
    <dxf>
      <fill>
        <gradientFill degree="90">
          <stop position="0">
            <color theme="0"/>
          </stop>
          <stop position="1">
            <color rgb="FF00B050"/>
          </stop>
        </gradientFill>
      </fill>
    </dxf>
    <dxf>
      <fill>
        <gradientFill degree="270">
          <stop position="0">
            <color theme="0"/>
          </stop>
          <stop position="1">
            <color rgb="FFFFC000"/>
          </stop>
        </gradientFill>
      </fill>
    </dxf>
    <dxf>
      <fill>
        <gradientFill degree="270">
          <stop position="0">
            <color theme="0"/>
          </stop>
          <stop position="1">
            <color rgb="FFFF0000"/>
          </stop>
        </gradientFill>
      </fill>
    </dxf>
    <dxf>
      <fill>
        <gradientFill degree="90">
          <stop position="0">
            <color theme="0"/>
          </stop>
          <stop position="1">
            <color rgb="FF00B050"/>
          </stop>
        </gradientFill>
      </fill>
    </dxf>
    <dxf>
      <fill>
        <gradientFill degree="90">
          <stop position="0">
            <color theme="0"/>
          </stop>
          <stop position="1">
            <color rgb="FF00B050"/>
          </stop>
        </gradientFill>
      </fill>
    </dxf>
    <dxf>
      <fill>
        <gradientFill degree="90">
          <stop position="0">
            <color theme="0"/>
          </stop>
          <stop position="1">
            <color rgb="FF00B050"/>
          </stop>
        </gradientFill>
      </fill>
    </dxf>
    <dxf>
      <fill>
        <gradientFill degree="270">
          <stop position="0">
            <color theme="0"/>
          </stop>
          <stop position="1">
            <color rgb="FFFFC000"/>
          </stop>
        </gradientFill>
      </fill>
    </dxf>
    <dxf>
      <fill>
        <gradientFill degree="270">
          <stop position="0">
            <color theme="0"/>
          </stop>
          <stop position="1">
            <color rgb="FFFF0000"/>
          </stop>
        </gradientFill>
      </fill>
    </dxf>
    <dxf>
      <fill>
        <patternFill>
          <bgColor rgb="FFFFFF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C74E"/>
        </patternFill>
      </fill>
    </dxf>
    <dxf>
      <fill>
        <patternFill>
          <bgColor rgb="FFFFC74E"/>
        </patternFill>
      </fill>
    </dxf>
    <dxf>
      <fill>
        <patternFill>
          <bgColor rgb="FFFFC74E"/>
        </patternFill>
      </fill>
    </dxf>
    <dxf>
      <fill>
        <patternFill>
          <bgColor rgb="FFFFC74E"/>
        </patternFill>
      </fill>
    </dxf>
    <dxf>
      <fill>
        <patternFill>
          <bgColor rgb="FFFFC74E"/>
        </patternFill>
      </fill>
    </dxf>
    <dxf>
      <fill>
        <patternFill>
          <bgColor rgb="FFFFC74E"/>
        </patternFill>
      </fill>
    </dxf>
    <dxf>
      <fill>
        <patternFill>
          <bgColor rgb="FFFFC74E"/>
        </patternFill>
      </fill>
    </dxf>
    <dxf>
      <fill>
        <patternFill>
          <bgColor rgb="FFFFC74E"/>
        </patternFill>
      </fill>
    </dxf>
    <dxf>
      <font>
        <color rgb="FF9C0006"/>
      </font>
    </dxf>
    <dxf>
      <font>
        <color rgb="FF9C0006"/>
      </font>
      <fill>
        <patternFill patternType="none">
          <bgColor auto="1"/>
        </patternFill>
      </fill>
    </dxf>
    <dxf>
      <font>
        <color rgb="FF9C0006"/>
      </font>
    </dxf>
    <dxf>
      <fill>
        <patternFill>
          <bgColor rgb="FFFFC74E"/>
        </patternFill>
      </fill>
    </dxf>
    <dxf>
      <fill>
        <patternFill>
          <bgColor rgb="FFFFC74E"/>
        </patternFill>
      </fill>
    </dxf>
    <dxf>
      <font>
        <color rgb="FF9C0006"/>
      </font>
    </dxf>
    <dxf>
      <font>
        <color rgb="FF9C0006"/>
      </font>
      <fill>
        <patternFill patternType="none">
          <bgColor auto="1"/>
        </patternFill>
      </fill>
    </dxf>
    <dxf>
      <font>
        <color rgb="FF9C0006"/>
      </font>
    </dxf>
    <dxf>
      <fill>
        <patternFill>
          <bgColor rgb="FFFFC74E"/>
        </patternFill>
      </fill>
    </dxf>
    <dxf>
      <fill>
        <patternFill>
          <bgColor rgb="FFFFC74E"/>
        </patternFill>
      </fill>
    </dxf>
    <dxf>
      <fill>
        <patternFill>
          <bgColor rgb="FFFFC74E"/>
        </patternFill>
      </fill>
    </dxf>
    <dxf>
      <font>
        <color rgb="FF9C0006"/>
      </font>
    </dxf>
    <dxf>
      <font>
        <color rgb="FF9C0006"/>
      </font>
      <fill>
        <patternFill patternType="none">
          <bgColor auto="1"/>
        </patternFill>
      </fill>
    </dxf>
    <dxf>
      <font>
        <color rgb="FF9C0006"/>
      </font>
    </dxf>
    <dxf>
      <fill>
        <patternFill>
          <bgColor rgb="FFFFC74E"/>
        </patternFill>
      </fill>
    </dxf>
    <dxf>
      <fill>
        <patternFill>
          <bgColor rgb="FFFFC74E"/>
        </patternFill>
      </fill>
    </dxf>
    <dxf>
      <fill>
        <patternFill>
          <bgColor rgb="FFFFC74E"/>
        </patternFill>
      </fill>
    </dxf>
    <dxf>
      <font>
        <color rgb="FF9C0006"/>
      </font>
    </dxf>
    <dxf>
      <font>
        <color rgb="FF9C0006"/>
      </font>
      <fill>
        <patternFill patternType="none">
          <bgColor auto="1"/>
        </patternFill>
      </fill>
    </dxf>
    <dxf>
      <font>
        <color rgb="FF9C0006"/>
      </font>
    </dxf>
    <dxf>
      <fill>
        <patternFill>
          <bgColor rgb="FFFFC74E"/>
        </patternFill>
      </fill>
    </dxf>
    <dxf>
      <fill>
        <patternFill>
          <bgColor rgb="FFFFC74E"/>
        </patternFill>
      </fill>
    </dxf>
    <dxf>
      <fill>
        <patternFill>
          <bgColor rgb="FFFFC74E"/>
        </patternFill>
      </fill>
    </dxf>
    <dxf>
      <fill>
        <patternFill>
          <bgColor rgb="FFFFC74E"/>
        </patternFill>
      </fill>
    </dxf>
    <dxf>
      <font>
        <color rgb="FF9C0006"/>
      </font>
    </dxf>
    <dxf>
      <font>
        <color rgb="FF9C0006"/>
      </font>
      <fill>
        <patternFill patternType="none">
          <bgColor auto="1"/>
        </patternFill>
      </fill>
    </dxf>
    <dxf>
      <font>
        <color rgb="FF9C0006"/>
      </font>
    </dxf>
    <dxf>
      <fill>
        <patternFill>
          <bgColor rgb="FFFFC74E"/>
        </patternFill>
      </fill>
    </dxf>
    <dxf>
      <fill>
        <patternFill>
          <bgColor rgb="FFFFC74E"/>
        </patternFill>
      </fill>
    </dxf>
    <dxf>
      <fill>
        <patternFill>
          <bgColor rgb="FFFFC74E"/>
        </patternFill>
      </fill>
    </dxf>
    <dxf>
      <font>
        <color rgb="FF9C0006"/>
      </font>
    </dxf>
    <dxf>
      <font>
        <color rgb="FF9C0006"/>
      </font>
      <fill>
        <patternFill patternType="none">
          <bgColor auto="1"/>
        </patternFill>
      </fill>
    </dxf>
    <dxf>
      <font>
        <color rgb="FF9C0006"/>
      </font>
    </dxf>
    <dxf>
      <fill>
        <patternFill>
          <bgColor rgb="FFFFC74E"/>
        </patternFill>
      </fill>
    </dxf>
    <dxf>
      <fill>
        <patternFill>
          <bgColor rgb="FFFFC74E"/>
        </patternFill>
      </fill>
    </dxf>
    <dxf>
      <fill>
        <patternFill>
          <bgColor rgb="FFFFC74E"/>
        </patternFill>
      </fill>
    </dxf>
    <dxf>
      <font>
        <color rgb="FFFF0000"/>
      </font>
    </dxf>
    <dxf>
      <font>
        <color rgb="FFFF0000"/>
      </font>
    </dxf>
    <dxf>
      <fill>
        <patternFill>
          <bgColor rgb="FFFF0000"/>
        </patternFill>
      </fill>
    </dxf>
    <dxf>
      <fill>
        <patternFill>
          <bgColor theme="9" tint="-0.24994659260841701"/>
        </patternFill>
      </fill>
    </dxf>
    <dxf>
      <fill>
        <patternFill>
          <bgColor rgb="FF92D050"/>
        </patternFill>
      </fill>
    </dxf>
    <dxf>
      <fill>
        <patternFill>
          <bgColor rgb="FF7030A0"/>
        </patternFill>
      </fill>
    </dxf>
    <dxf>
      <fill>
        <patternFill>
          <bgColor theme="9" tint="-0.24994659260841701"/>
        </patternFill>
      </fill>
    </dxf>
    <dxf>
      <fill>
        <patternFill>
          <bgColor rgb="FFFF0000"/>
        </patternFill>
      </fill>
    </dxf>
    <dxf>
      <fill>
        <patternFill>
          <bgColor rgb="FF92D050"/>
        </patternFill>
      </fill>
    </dxf>
    <dxf>
      <fill>
        <patternFill>
          <bgColor rgb="FF7030A0"/>
        </patternFill>
      </fill>
    </dxf>
    <dxf>
      <font>
        <color rgb="FFFF0000"/>
      </font>
    </dxf>
    <dxf>
      <fill>
        <patternFill>
          <bgColor rgb="FFFFFF00"/>
        </patternFill>
      </fill>
    </dxf>
    <dxf>
      <font>
        <color rgb="FF9C0006"/>
      </font>
    </dxf>
    <dxf>
      <font>
        <color rgb="FF9C0006"/>
      </font>
    </dxf>
    <dxf>
      <font>
        <color rgb="FF9C0006"/>
      </font>
    </dxf>
    <dxf>
      <font>
        <color rgb="FF9C0006"/>
      </font>
      <fill>
        <patternFill patternType="none">
          <bgColor auto="1"/>
        </patternFill>
      </fill>
    </dxf>
    <dxf>
      <font>
        <color rgb="FF9C0006"/>
      </font>
    </dxf>
    <dxf>
      <fill>
        <patternFill>
          <bgColor rgb="FFFFFF00"/>
        </patternFill>
      </fill>
    </dxf>
    <dxf>
      <font>
        <color rgb="FF9C0006"/>
      </font>
    </dxf>
    <dxf>
      <fill>
        <patternFill>
          <bgColor rgb="FFFFC74E"/>
        </patternFill>
      </fill>
    </dxf>
    <dxf>
      <fill>
        <patternFill>
          <bgColor rgb="FFFFC74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206925003901323E-2"/>
          <c:y val="5.9802870385882619E-2"/>
          <c:w val="0.54894901382014105"/>
          <c:h val="0.91248143184229613"/>
        </c:manualLayout>
      </c:layout>
      <c:pieChart>
        <c:varyColors val="1"/>
        <c:ser>
          <c:idx val="0"/>
          <c:order val="0"/>
          <c:dPt>
            <c:idx val="0"/>
            <c:bubble3D val="0"/>
            <c:spPr>
              <a:solidFill>
                <a:schemeClr val="accent3"/>
              </a:solidFill>
            </c:spPr>
          </c:dPt>
          <c:dPt>
            <c:idx val="1"/>
            <c:bubble3D val="0"/>
            <c:spPr>
              <a:solidFill>
                <a:schemeClr val="accent6">
                  <a:lumMod val="40000"/>
                  <a:lumOff val="60000"/>
                </a:schemeClr>
              </a:solidFill>
            </c:spPr>
          </c:dPt>
          <c:dPt>
            <c:idx val="7"/>
            <c:bubble3D val="0"/>
            <c:spPr>
              <a:noFill/>
            </c:spPr>
          </c:dPt>
          <c:dLbls>
            <c:showLegendKey val="0"/>
            <c:showVal val="1"/>
            <c:showCatName val="0"/>
            <c:showSerName val="0"/>
            <c:showPercent val="0"/>
            <c:showBubbleSize val="0"/>
            <c:showLeaderLines val="1"/>
          </c:dLbls>
          <c:cat>
            <c:strRef>
              <c:f>Selecting!$B$24:$B$31</c:f>
              <c:strCache>
                <c:ptCount val="8"/>
                <c:pt idx="7">
                  <c:v>Professional Practices</c:v>
                </c:pt>
              </c:strCache>
            </c:strRef>
          </c:cat>
          <c:val>
            <c:numRef>
              <c:f>Selecting!$H$24:$H$31</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0372850131690683"/>
          <c:y val="0.21375611222390967"/>
          <c:w val="0.30635490965949008"/>
          <c:h val="0.67706108811120214"/>
        </c:manualLayout>
      </c:layout>
      <c:overlay val="1"/>
      <c:txPr>
        <a:bodyPr/>
        <a:lstStyle/>
        <a:p>
          <a:pPr rtl="0">
            <a:defRPr/>
          </a:pPr>
          <a:endParaRPr lang="en-US"/>
        </a:p>
      </c:txPr>
    </c:legend>
    <c:plotVisOnly val="1"/>
    <c:dispBlanksAs val="gap"/>
    <c:showDLblsOverMax val="0"/>
  </c:chart>
  <c:txPr>
    <a:bodyPr/>
    <a:lstStyle/>
    <a:p>
      <a:pPr>
        <a:defRPr sz="1000"/>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302930198082982"/>
          <c:y val="5.9103442089516345E-2"/>
          <c:w val="0.54894901382014105"/>
          <c:h val="0.91248143184229613"/>
        </c:manualLayout>
      </c:layout>
      <c:pieChart>
        <c:varyColors val="1"/>
        <c:ser>
          <c:idx val="0"/>
          <c:order val="0"/>
          <c:dPt>
            <c:idx val="0"/>
            <c:bubble3D val="0"/>
            <c:spPr>
              <a:solidFill>
                <a:schemeClr val="accent3"/>
              </a:solidFill>
            </c:spPr>
          </c:dPt>
          <c:dPt>
            <c:idx val="1"/>
            <c:bubble3D val="0"/>
            <c:spPr>
              <a:solidFill>
                <a:schemeClr val="accent6">
                  <a:lumMod val="40000"/>
                  <a:lumOff val="60000"/>
                </a:schemeClr>
              </a:solidFill>
            </c:spPr>
          </c:dPt>
          <c:dPt>
            <c:idx val="7"/>
            <c:bubble3D val="0"/>
            <c:explosion val="2"/>
            <c:spPr>
              <a:noFill/>
            </c:spPr>
          </c:dPt>
          <c:dLbls>
            <c:showLegendKey val="0"/>
            <c:showVal val="1"/>
            <c:showCatName val="0"/>
            <c:showSerName val="0"/>
            <c:showPercent val="0"/>
            <c:showBubbleSize val="0"/>
            <c:showLeaderLines val="1"/>
          </c:dLbls>
          <c:cat>
            <c:strRef>
              <c:f>Selecting!$B$24:$B$31</c:f>
              <c:strCache>
                <c:ptCount val="8"/>
                <c:pt idx="7">
                  <c:v>Professional Practices</c:v>
                </c:pt>
              </c:strCache>
            </c:strRef>
          </c:cat>
          <c:val>
            <c:numRef>
              <c:f>Selecting!$H$24:$H$31</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8.2322008271192224E-3"/>
          <c:y val="0.15397023869870344"/>
          <c:w val="0.55250236969634359"/>
          <c:h val="0.67706108811120214"/>
        </c:manualLayout>
      </c:layout>
      <c:overlay val="1"/>
      <c:spPr>
        <a:solidFill>
          <a:schemeClr val="bg1"/>
        </a:solidFill>
      </c:spPr>
      <c:txPr>
        <a:bodyPr/>
        <a:lstStyle/>
        <a:p>
          <a:pPr rtl="0">
            <a:defRPr/>
          </a:pPr>
          <a:endParaRPr lang="en-US"/>
        </a:p>
      </c:txPr>
    </c:legend>
    <c:plotVisOnly val="1"/>
    <c:dispBlanksAs val="gap"/>
    <c:showDLblsOverMax val="0"/>
  </c:chart>
  <c:txPr>
    <a:bodyPr/>
    <a:lstStyle/>
    <a:p>
      <a:pPr>
        <a:defRPr sz="1000"/>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rtl="1">
              <a:defRPr sz="1200" b="0" i="0" u="none" strike="noStrike" baseline="0">
                <a:solidFill>
                  <a:srgbClr val="000000"/>
                </a:solidFill>
                <a:latin typeface="Calibri"/>
                <a:ea typeface="Calibri"/>
                <a:cs typeface="Calibri"/>
              </a:defRPr>
            </a:pPr>
            <a:r>
              <a:rPr lang="en-US"/>
              <a:t>Percent Complete</a:t>
            </a:r>
          </a:p>
        </c:rich>
      </c:tx>
      <c:overlay val="0"/>
      <c:spPr>
        <a:noFill/>
        <a:ln w="25400">
          <a:noFill/>
        </a:ln>
      </c:spPr>
    </c:title>
    <c:autoTitleDeleted val="0"/>
    <c:plotArea>
      <c:layout/>
      <c:barChart>
        <c:barDir val="bar"/>
        <c:grouping val="clustered"/>
        <c:varyColors val="0"/>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cat>
            <c:strRef>
              <c:f>Sheet4!$C$41:$C$45</c:f>
              <c:strCache>
                <c:ptCount val="5"/>
                <c:pt idx="0">
                  <c:v>Standard 1</c:v>
                </c:pt>
                <c:pt idx="1">
                  <c:v>Standard 2</c:v>
                </c:pt>
                <c:pt idx="2">
                  <c:v>Standard 3</c:v>
                </c:pt>
                <c:pt idx="3">
                  <c:v>Standard 4</c:v>
                </c:pt>
                <c:pt idx="4">
                  <c:v>Standard 5</c:v>
                </c:pt>
              </c:strCache>
            </c:strRef>
          </c:cat>
          <c:val>
            <c:numRef>
              <c:f>Sheet4!$D$41:$D$45</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685184"/>
        <c:axId val="214686720"/>
      </c:barChart>
      <c:catAx>
        <c:axId val="214685184"/>
        <c:scaling>
          <c:orientation val="maxMin"/>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200" b="1" i="0" u="none" strike="noStrike" baseline="0">
                <a:solidFill>
                  <a:srgbClr val="000000"/>
                </a:solidFill>
                <a:latin typeface="Calibri"/>
                <a:ea typeface="Calibri"/>
                <a:cs typeface="Calibri"/>
              </a:defRPr>
            </a:pPr>
            <a:endParaRPr lang="en-US"/>
          </a:p>
        </c:txPr>
        <c:crossAx val="214686720"/>
        <c:crossesAt val="0"/>
        <c:auto val="1"/>
        <c:lblAlgn val="ctr"/>
        <c:lblOffset val="100"/>
        <c:noMultiLvlLbl val="0"/>
      </c:catAx>
      <c:valAx>
        <c:axId val="214686720"/>
        <c:scaling>
          <c:orientation val="minMax"/>
          <c:max val="1"/>
          <c:min val="0"/>
        </c:scaling>
        <c:delete val="0"/>
        <c:axPos val="t"/>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4685184"/>
        <c:crosses val="autoZero"/>
        <c:crossBetween val="between"/>
        <c:majorUnit val="0.2"/>
        <c:minorUnit val="0.04"/>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Radio" firstButton="1" fmlaLink="DATA!$D$997"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DATA!$D$100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DATA!$D$100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DATA!$D$1002"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DATA!$D$1003"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ATA!$D$99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DATA!$D$999"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285750</xdr:colOff>
      <xdr:row>1</xdr:row>
      <xdr:rowOff>76199</xdr:rowOff>
    </xdr:from>
    <xdr:to>
      <xdr:col>6</xdr:col>
      <xdr:colOff>295276</xdr:colOff>
      <xdr:row>14</xdr:row>
      <xdr:rowOff>180975</xdr:rowOff>
    </xdr:to>
    <xdr:grpSp>
      <xdr:nvGrpSpPr>
        <xdr:cNvPr id="2" name="Group 1"/>
        <xdr:cNvGrpSpPr/>
      </xdr:nvGrpSpPr>
      <xdr:grpSpPr>
        <a:xfrm>
          <a:off x="457200" y="619124"/>
          <a:ext cx="7934326" cy="2581276"/>
          <a:chOff x="1229928" y="146910"/>
          <a:chExt cx="6798119" cy="3605941"/>
        </a:xfrm>
      </xdr:grpSpPr>
      <xdr:graphicFrame macro="">
        <xdr:nvGraphicFramePr>
          <xdr:cNvPr id="3" name="Chart 2"/>
          <xdr:cNvGraphicFramePr>
            <a:graphicFrameLocks/>
          </xdr:cNvGraphicFramePr>
        </xdr:nvGraphicFramePr>
        <xdr:xfrm>
          <a:off x="1229928" y="171450"/>
          <a:ext cx="5953123" cy="35814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Line Callout 1 3"/>
          <xdr:cNvSpPr/>
        </xdr:nvSpPr>
        <xdr:spPr>
          <a:xfrm>
            <a:off x="5955151" y="146910"/>
            <a:ext cx="2072896" cy="3563035"/>
          </a:xfrm>
          <a:prstGeom prst="borderCallout1">
            <a:avLst>
              <a:gd name="adj1" fmla="val 99088"/>
              <a:gd name="adj2" fmla="val -3695"/>
              <a:gd name="adj3" fmla="val 95536"/>
              <a:gd name="adj4" fmla="val -125577"/>
            </a:avLst>
          </a:prstGeom>
          <a:solidFill>
            <a:srgbClr val="4F81BD"/>
          </a:solidFill>
          <a:ln w="25400" cap="flat" cmpd="sng" algn="ctr">
            <a:solidFill>
              <a:srgbClr val="4F81BD">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0"/>
              </a:spcAft>
            </a:pPr>
            <a:r>
              <a:rPr lang="en-US" sz="1000" b="1" i="1" u="sng">
                <a:effectLst/>
                <a:ea typeface="Calibri"/>
                <a:cs typeface="Times New Roman"/>
              </a:rPr>
              <a:t>Teacher evaluations must include the following measures:  </a:t>
            </a:r>
            <a:endParaRPr lang="en-US" sz="1000">
              <a:effectLst/>
              <a:ea typeface="Calibri"/>
              <a:cs typeface="Times New Roman"/>
            </a:endParaRPr>
          </a:p>
          <a:p>
            <a:pPr marL="342900" marR="0" lvl="0" indent="-342900">
              <a:lnSpc>
                <a:spcPct val="115000"/>
              </a:lnSpc>
              <a:spcBef>
                <a:spcPts val="0"/>
              </a:spcBef>
              <a:spcAft>
                <a:spcPts val="0"/>
              </a:spcAft>
              <a:buFont typeface="Cambria"/>
              <a:buAutoNum type="arabicPeriod"/>
            </a:pPr>
            <a:r>
              <a:rPr lang="en-US" sz="1000">
                <a:effectLst/>
                <a:ea typeface="Calibri"/>
                <a:cs typeface="Times New Roman"/>
              </a:rPr>
              <a:t>a measure of individually-attributed student</a:t>
            </a:r>
            <a:r>
              <a:rPr lang="en-US" sz="1000" baseline="0">
                <a:effectLst/>
                <a:ea typeface="Calibri"/>
                <a:cs typeface="Times New Roman"/>
              </a:rPr>
              <a:t> learning outcomes</a:t>
            </a:r>
            <a:endParaRPr lang="en-US" sz="1000">
              <a:effectLst/>
              <a:ea typeface="Calibri"/>
              <a:cs typeface="Times New Roman"/>
            </a:endParaRPr>
          </a:p>
          <a:p>
            <a:pPr marL="342900" marR="0" lvl="0" indent="-342900">
              <a:lnSpc>
                <a:spcPct val="115000"/>
              </a:lnSpc>
              <a:spcBef>
                <a:spcPts val="0"/>
              </a:spcBef>
              <a:spcAft>
                <a:spcPts val="0"/>
              </a:spcAft>
              <a:buFont typeface="Cambria"/>
              <a:buAutoNum type="arabicPeriod"/>
            </a:pPr>
            <a:r>
              <a:rPr lang="en-US" sz="1000">
                <a:effectLst/>
                <a:ea typeface="Calibri"/>
                <a:cs typeface="Times New Roman"/>
              </a:rPr>
              <a:t>a measure of collectively-attributed student</a:t>
            </a:r>
            <a:r>
              <a:rPr lang="en-US" sz="1000" baseline="0">
                <a:effectLst/>
                <a:ea typeface="Calibri"/>
                <a:cs typeface="Times New Roman"/>
              </a:rPr>
              <a:t> learning outcomes</a:t>
            </a:r>
            <a:endParaRPr lang="en-US" sz="1000">
              <a:effectLst/>
              <a:ea typeface="Calibri"/>
              <a:cs typeface="Times New Roman"/>
            </a:endParaRPr>
          </a:p>
          <a:p>
            <a:pPr marL="342900" marR="0" lvl="0" indent="-342900">
              <a:lnSpc>
                <a:spcPct val="115000"/>
              </a:lnSpc>
              <a:spcBef>
                <a:spcPts val="0"/>
              </a:spcBef>
              <a:spcAft>
                <a:spcPts val="0"/>
              </a:spcAft>
              <a:buFont typeface="Cambria"/>
              <a:buAutoNum type="arabicPeriod"/>
            </a:pPr>
            <a:r>
              <a:rPr lang="en-US" sz="1000" i="1">
                <a:effectLst/>
                <a:ea typeface="Calibri"/>
                <a:cs typeface="Times New Roman"/>
              </a:rPr>
              <a:t>when available</a:t>
            </a:r>
            <a:r>
              <a:rPr lang="en-US" sz="1000">
                <a:effectLst/>
                <a:ea typeface="Calibri"/>
                <a:cs typeface="Times New Roman"/>
              </a:rPr>
              <a:t>, statewide summative assessment results</a:t>
            </a:r>
          </a:p>
          <a:p>
            <a:pPr marL="342900" marR="0" lvl="0" indent="-342900">
              <a:lnSpc>
                <a:spcPct val="115000"/>
              </a:lnSpc>
              <a:spcBef>
                <a:spcPts val="0"/>
              </a:spcBef>
              <a:spcAft>
                <a:spcPts val="0"/>
              </a:spcAft>
              <a:buFont typeface="Cambria"/>
              <a:buAutoNum type="arabicPeriod"/>
            </a:pPr>
            <a:r>
              <a:rPr lang="en-US" sz="1000">
                <a:effectLst/>
                <a:ea typeface="Calibri"/>
                <a:cs typeface="Times New Roman"/>
              </a:rPr>
              <a:t>for subjects  with statewide summative assessment results available in two consecutive grades, results from the Colorado Growth Model</a:t>
            </a:r>
          </a:p>
        </xdr:txBody>
      </xdr:sp>
    </xdr:grpSp>
    <xdr:clientData/>
  </xdr:twoCellAnchor>
  <xdr:twoCellAnchor>
    <xdr:from>
      <xdr:col>0</xdr:col>
      <xdr:colOff>95249</xdr:colOff>
      <xdr:row>14</xdr:row>
      <xdr:rowOff>171450</xdr:rowOff>
    </xdr:from>
    <xdr:to>
      <xdr:col>6</xdr:col>
      <xdr:colOff>209550</xdr:colOff>
      <xdr:row>19</xdr:row>
      <xdr:rowOff>361950</xdr:rowOff>
    </xdr:to>
    <xdr:sp macro="" textlink="">
      <xdr:nvSpPr>
        <xdr:cNvPr id="5" name="TextBox 4"/>
        <xdr:cNvSpPr txBox="1"/>
      </xdr:nvSpPr>
      <xdr:spPr>
        <a:xfrm>
          <a:off x="95249" y="3190875"/>
          <a:ext cx="8210551"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solidFill>
                <a:schemeClr val="dk1"/>
              </a:solidFill>
              <a:effectLst/>
              <a:latin typeface="+mn-lt"/>
              <a:ea typeface="+mn-ea"/>
              <a:cs typeface="+mn-cs"/>
            </a:rPr>
            <a:t>Steps for Brainstorming:</a:t>
          </a:r>
          <a:r>
            <a:rPr lang="en-US" sz="800" b="1" i="1" baseline="0">
              <a:solidFill>
                <a:schemeClr val="dk1"/>
              </a:solidFill>
              <a:effectLst/>
              <a:latin typeface="+mn-lt"/>
              <a:ea typeface="+mn-ea"/>
              <a:cs typeface="+mn-cs"/>
            </a:rPr>
            <a:t> Selecting and Weighting Measures of Student Learning</a:t>
          </a:r>
          <a:endParaRPr lang="en-US" sz="800">
            <a:solidFill>
              <a:schemeClr val="dk1"/>
            </a:solidFill>
            <a:effectLst/>
            <a:latin typeface="+mn-lt"/>
            <a:ea typeface="+mn-ea"/>
            <a:cs typeface="+mn-cs"/>
          </a:endParaRPr>
        </a:p>
        <a:p>
          <a:endParaRPr lang="en-US" sz="800" b="1" u="sng">
            <a:solidFill>
              <a:schemeClr val="dk1"/>
            </a:solidFill>
            <a:effectLst/>
            <a:latin typeface="+mn-lt"/>
            <a:ea typeface="+mn-ea"/>
            <a:cs typeface="+mn-cs"/>
          </a:endParaRPr>
        </a:p>
        <a:p>
          <a:r>
            <a:rPr lang="en-US" sz="800" b="1" u="sng">
              <a:solidFill>
                <a:schemeClr val="dk1"/>
              </a:solidFill>
              <a:effectLst/>
              <a:latin typeface="+mn-lt"/>
              <a:ea typeface="+mn-ea"/>
              <a:cs typeface="+mn-cs"/>
            </a:rPr>
            <a:t>Step 1:</a:t>
          </a:r>
          <a:r>
            <a:rPr lang="en-US" sz="800" b="1">
              <a:solidFill>
                <a:schemeClr val="dk1"/>
              </a:solidFill>
              <a:effectLst/>
              <a:latin typeface="+mn-lt"/>
              <a:ea typeface="+mn-ea"/>
              <a:cs typeface="+mn-cs"/>
            </a:rPr>
            <a:t>  </a:t>
          </a:r>
          <a:r>
            <a:rPr lang="en-US" sz="800">
              <a:solidFill>
                <a:schemeClr val="dk1"/>
              </a:solidFill>
              <a:effectLst/>
              <a:latin typeface="+mn-lt"/>
              <a:ea typeface="+mn-ea"/>
              <a:cs typeface="+mn-cs"/>
            </a:rPr>
            <a:t>Using your completed assessment inventory, determine the multiple measures to be used in your evaluation system and record those in the chart below.  Remember, certain measures must be included as they are required by law.  See above for guidance.  As you complete the chart below, ensure you have met all of the requirements listed.  </a:t>
          </a:r>
          <a:r>
            <a:rPr lang="en-US" sz="1000" b="1" u="sng">
              <a:solidFill>
                <a:schemeClr val="dk1"/>
              </a:solidFill>
              <a:effectLst/>
              <a:latin typeface="+mn-lt"/>
              <a:ea typeface="+mn-ea"/>
              <a:cs typeface="+mn-cs"/>
            </a:rPr>
            <a:t>You do not have to complete the entire table below</a:t>
          </a:r>
          <a:r>
            <a:rPr lang="en-US" sz="1000" b="1">
              <a:solidFill>
                <a:schemeClr val="dk1"/>
              </a:solidFill>
              <a:effectLst/>
              <a:latin typeface="+mn-lt"/>
              <a:ea typeface="+mn-ea"/>
              <a:cs typeface="+mn-cs"/>
            </a:rPr>
            <a:t>, only include measures that are most appropriate and in compliance (at least</a:t>
          </a:r>
          <a:r>
            <a:rPr lang="en-US" sz="1000" b="1" baseline="0">
              <a:solidFill>
                <a:schemeClr val="dk1"/>
              </a:solidFill>
              <a:effectLst/>
              <a:latin typeface="+mn-lt"/>
              <a:ea typeface="+mn-ea"/>
              <a:cs typeface="+mn-cs"/>
            </a:rPr>
            <a:t> 2 measures)</a:t>
          </a:r>
          <a:r>
            <a:rPr lang="en-US" sz="1000" b="1">
              <a:solidFill>
                <a:schemeClr val="dk1"/>
              </a:solidFill>
              <a:effectLst/>
              <a:latin typeface="+mn-lt"/>
              <a:ea typeface="+mn-ea"/>
              <a:cs typeface="+mn-cs"/>
            </a:rPr>
            <a:t>.  </a:t>
          </a:r>
        </a:p>
        <a:p>
          <a:endParaRPr lang="en-US" sz="800" b="1" u="sng">
            <a:solidFill>
              <a:schemeClr val="dk1"/>
            </a:solidFill>
            <a:effectLst/>
            <a:latin typeface="+mn-lt"/>
            <a:ea typeface="+mn-ea"/>
            <a:cs typeface="+mn-cs"/>
          </a:endParaRPr>
        </a:p>
        <a:p>
          <a:r>
            <a:rPr lang="en-US" sz="800" b="1" u="sng">
              <a:solidFill>
                <a:schemeClr val="dk1"/>
              </a:solidFill>
              <a:effectLst/>
              <a:latin typeface="+mn-lt"/>
              <a:ea typeface="+mn-ea"/>
              <a:cs typeface="+mn-cs"/>
            </a:rPr>
            <a:t>Step 2:</a:t>
          </a:r>
          <a:r>
            <a:rPr lang="en-US" sz="800">
              <a:solidFill>
                <a:schemeClr val="dk1"/>
              </a:solidFill>
              <a:effectLst/>
              <a:latin typeface="+mn-lt"/>
              <a:ea typeface="+mn-ea"/>
              <a:cs typeface="+mn-cs"/>
            </a:rPr>
            <a:t>  Assign weights to your measures and record those below.  Weighting should be informed by teaching assignment, most appropriate measure to capture a teacher’s performance, confidence in the assessment and priority the assessment is given at the local level.  Be sure to also include a justification for each weighting assigned, e.g. </a:t>
          </a:r>
          <a:r>
            <a:rPr lang="en-US" sz="800" i="1">
              <a:solidFill>
                <a:schemeClr val="dk1"/>
              </a:solidFill>
              <a:effectLst/>
              <a:latin typeface="+mn-lt"/>
              <a:ea typeface="+mn-ea"/>
              <a:cs typeface="+mn-cs"/>
            </a:rPr>
            <a:t>District Reading Priority Assessment.  </a:t>
          </a:r>
          <a:r>
            <a:rPr lang="en-US" sz="800">
              <a:solidFill>
                <a:schemeClr val="dk1"/>
              </a:solidFill>
              <a:effectLst/>
              <a:latin typeface="+mn-lt"/>
              <a:ea typeface="+mn-ea"/>
              <a:cs typeface="+mn-cs"/>
            </a:rPr>
            <a:t> </a:t>
          </a:r>
        </a:p>
        <a:p>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0.1138</cdr:x>
      <cdr:y>0.04079</cdr:y>
    </cdr:from>
    <cdr:to>
      <cdr:x>0.47981</cdr:x>
      <cdr:y>0.97151</cdr:y>
    </cdr:to>
    <cdr:grpSp>
      <cdr:nvGrpSpPr>
        <cdr:cNvPr id="2" name="Group 1"/>
        <cdr:cNvGrpSpPr/>
      </cdr:nvGrpSpPr>
      <cdr:grpSpPr>
        <a:xfrm xmlns:a="http://schemas.openxmlformats.org/drawingml/2006/main">
          <a:off x="790694" y="104574"/>
          <a:ext cx="2543074" cy="2386095"/>
          <a:chOff x="1229207" y="296368"/>
          <a:chExt cx="3328417" cy="3328416"/>
        </a:xfrm>
      </cdr:grpSpPr>
      <cdr:sp macro="" textlink="">
        <cdr:nvSpPr>
          <cdr:cNvPr id="3" name="Pie 2"/>
          <cdr:cNvSpPr/>
        </cdr:nvSpPr>
        <cdr:spPr>
          <a:xfrm xmlns:a="http://schemas.openxmlformats.org/drawingml/2006/main">
            <a:off x="1229207" y="296368"/>
            <a:ext cx="3328417" cy="3328416"/>
          </a:xfrm>
          <a:prstGeom xmlns:a="http://schemas.openxmlformats.org/drawingml/2006/main" prst="pie">
            <a:avLst>
              <a:gd name="adj1" fmla="val 5400000"/>
              <a:gd name="adj2" fmla="val 16200000"/>
            </a:avLst>
          </a:prstGeom>
          <a:ln xmlns:a="http://schemas.openxmlformats.org/drawingml/2006/main">
            <a:solidFill>
              <a:schemeClr val="tx1"/>
            </a:solidFill>
          </a:ln>
        </cdr:spPr>
        <cdr:style>
          <a:lnRef xmlns:a="http://schemas.openxmlformats.org/drawingml/2006/main" idx="2">
            <a:scrgbClr r="0" g="0" b="0"/>
          </a:lnRef>
          <a:fillRef xmlns:a="http://schemas.openxmlformats.org/drawingml/2006/main" idx="1">
            <a:schemeClr val="accent1">
              <a:hueOff val="0"/>
              <a:satOff val="0"/>
              <a:lumOff val="0"/>
              <a:alphaOff val="0"/>
            </a:schemeClr>
          </a:fillRef>
          <a:effectRef xmlns:a="http://schemas.openxmlformats.org/drawingml/2006/main" idx="0">
            <a:schemeClr val="accent1">
              <a:hueOff val="0"/>
              <a:satOff val="0"/>
              <a:lumOff val="0"/>
              <a:alphaOff val="0"/>
            </a:schemeClr>
          </a:effectRef>
          <a:fontRef xmlns:a="http://schemas.openxmlformats.org/drawingml/2006/main" idx="minor">
            <a:schemeClr val="lt1"/>
          </a:fontRef>
        </cdr:style>
      </cdr:sp>
      <cdr:sp macro="" textlink="">
        <cdr:nvSpPr>
          <cdr:cNvPr id="4" name="Pie 4"/>
          <cdr:cNvSpPr/>
        </cdr:nvSpPr>
        <cdr:spPr>
          <a:xfrm xmlns:a="http://schemas.openxmlformats.org/drawingml/2006/main">
            <a:off x="1755378" y="902289"/>
            <a:ext cx="956158" cy="2161727"/>
          </a:xfrm>
          <a:prstGeom xmlns:a="http://schemas.openxmlformats.org/drawingml/2006/main" prst="rect">
            <a:avLst/>
          </a:prstGeom>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lt1"/>
          </a:fontRef>
        </cdr:style>
        <cdr:txBody>
          <a:bodyPr xmlns:a="http://schemas.openxmlformats.org/drawingml/2006/main" spcFirstLastPara="0" vert="horz" wrap="square" lIns="20320" tIns="20320" rIns="20320" bIns="20320" numCol="1" spcCol="1270" anchor="ctr" anchorCtr="0">
            <a:noAutofit/>
          </a:bodyPr>
          <a:lstStyle xmlns:a="http://schemas.openxmlformats.org/drawingml/2006/main"/>
          <a:p xmlns:a="http://schemas.openxmlformats.org/drawingml/2006/main">
            <a:pPr lvl="0" algn="ctr" defTabSz="711200">
              <a:lnSpc>
                <a:spcPct val="90000"/>
              </a:lnSpc>
              <a:spcBef>
                <a:spcPct val="0"/>
              </a:spcBef>
              <a:spcAft>
                <a:spcPct val="35000"/>
              </a:spcAft>
            </a:pPr>
            <a:r>
              <a:rPr lang="en-US" sz="1000" b="1" kern="1200"/>
              <a:t>50%</a:t>
            </a:r>
          </a:p>
          <a:p xmlns:a="http://schemas.openxmlformats.org/drawingml/2006/main">
            <a:pPr lvl="0" algn="ctr" defTabSz="711200">
              <a:lnSpc>
                <a:spcPct val="90000"/>
              </a:lnSpc>
              <a:spcBef>
                <a:spcPct val="0"/>
              </a:spcBef>
              <a:spcAft>
                <a:spcPct val="35000"/>
              </a:spcAft>
            </a:pPr>
            <a:r>
              <a:rPr lang="en-US" sz="1000" b="1" kern="1200"/>
              <a:t>Professional </a:t>
            </a:r>
          </a:p>
          <a:p xmlns:a="http://schemas.openxmlformats.org/drawingml/2006/main">
            <a:pPr lvl="0" algn="ctr" defTabSz="711200">
              <a:lnSpc>
                <a:spcPct val="90000"/>
              </a:lnSpc>
              <a:spcBef>
                <a:spcPct val="0"/>
              </a:spcBef>
              <a:spcAft>
                <a:spcPct val="35000"/>
              </a:spcAft>
            </a:pPr>
            <a:r>
              <a:rPr lang="en-US" sz="1000" b="1" kern="1200"/>
              <a:t>Practice</a:t>
            </a:r>
          </a:p>
          <a:p xmlns:a="http://schemas.openxmlformats.org/drawingml/2006/main">
            <a:pPr lvl="0" algn="ctr" defTabSz="711200">
              <a:lnSpc>
                <a:spcPct val="90000"/>
              </a:lnSpc>
              <a:spcBef>
                <a:spcPct val="0"/>
              </a:spcBef>
              <a:spcAft>
                <a:spcPct val="35000"/>
              </a:spcAft>
            </a:pPr>
            <a:r>
              <a:rPr lang="en-US" sz="1000" i="1" kern="1200"/>
              <a:t>Teacher Quality Standards </a:t>
            </a:r>
          </a:p>
          <a:p xmlns:a="http://schemas.openxmlformats.org/drawingml/2006/main">
            <a:pPr lvl="0" algn="ctr" defTabSz="711200">
              <a:lnSpc>
                <a:spcPct val="90000"/>
              </a:lnSpc>
              <a:spcBef>
                <a:spcPct val="0"/>
              </a:spcBef>
              <a:spcAft>
                <a:spcPct val="35000"/>
              </a:spcAft>
            </a:pPr>
            <a:r>
              <a:rPr lang="en-US" sz="1000" i="1" kern="1200"/>
              <a:t>1-5</a:t>
            </a:r>
          </a:p>
        </cdr:txBody>
      </cdr:sp>
    </cdr:grpSp>
  </cdr:relSizeAnchor>
  <cdr:relSizeAnchor xmlns:cdr="http://schemas.openxmlformats.org/drawingml/2006/chartDrawing">
    <cdr:from>
      <cdr:x>0.40633</cdr:x>
      <cdr:y>0.00737</cdr:y>
    </cdr:from>
    <cdr:to>
      <cdr:x>0.85672</cdr:x>
      <cdr:y>0.15242</cdr:y>
    </cdr:to>
    <cdr:sp macro="" textlink="">
      <cdr:nvSpPr>
        <cdr:cNvPr id="5" name="Rectangle 4"/>
        <cdr:cNvSpPr/>
      </cdr:nvSpPr>
      <cdr:spPr>
        <a:xfrm xmlns:a="http://schemas.openxmlformats.org/drawingml/2006/main">
          <a:off x="2602112" y="24678"/>
          <a:ext cx="2884287" cy="485775"/>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pPr marL="0" marR="0" algn="ctr">
            <a:lnSpc>
              <a:spcPct val="115000"/>
            </a:lnSpc>
            <a:spcBef>
              <a:spcPts val="0"/>
            </a:spcBef>
            <a:spcAft>
              <a:spcPts val="0"/>
            </a:spcAft>
          </a:pPr>
          <a:r>
            <a:rPr lang="en-US" sz="1000" b="1">
              <a:effectLst/>
              <a:ea typeface="Calibri"/>
              <a:cs typeface="Times New Roman"/>
            </a:rPr>
            <a:t>50% Measures</a:t>
          </a:r>
          <a:r>
            <a:rPr lang="en-US" sz="1000" b="1" baseline="0">
              <a:effectLst/>
              <a:ea typeface="Calibri"/>
              <a:cs typeface="Times New Roman"/>
            </a:rPr>
            <a:t> of Student Learning</a:t>
          </a:r>
          <a:endParaRPr lang="en-US" sz="1000">
            <a:effectLst/>
            <a:ea typeface="Calibri"/>
            <a:cs typeface="Times New Roman"/>
          </a:endParaRPr>
        </a:p>
        <a:p xmlns:a="http://schemas.openxmlformats.org/drawingml/2006/main">
          <a:pPr marL="0" marR="0" algn="ctr">
            <a:lnSpc>
              <a:spcPct val="115000"/>
            </a:lnSpc>
            <a:spcBef>
              <a:spcPts val="0"/>
            </a:spcBef>
            <a:spcAft>
              <a:spcPts val="0"/>
            </a:spcAft>
          </a:pPr>
          <a:r>
            <a:rPr lang="en-US" sz="1000" i="1">
              <a:effectLst/>
              <a:ea typeface="Calibri"/>
              <a:cs typeface="Times New Roman"/>
            </a:rPr>
            <a:t>Teacher Quality Standard 6</a:t>
          </a:r>
          <a:r>
            <a:rPr lang="en-US" sz="1000">
              <a:effectLst/>
              <a:ea typeface="Calibri"/>
              <a:cs typeface="Times New Roman"/>
            </a:rPr>
            <a:t> </a:t>
          </a:r>
        </a:p>
      </cdr:txBody>
    </cdr:sp>
  </cdr:relSizeAnchor>
</c:userShapes>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8</xdr:row>
          <xdr:rowOff>123825</xdr:rowOff>
        </xdr:from>
        <xdr:to>
          <xdr:col>3</xdr:col>
          <xdr:colOff>933450</xdr:colOff>
          <xdr:row>8</xdr:row>
          <xdr:rowOff>342900</xdr:rowOff>
        </xdr:to>
        <xdr:sp macro="" textlink="">
          <xdr:nvSpPr>
            <xdr:cNvPr id="1238017" name="Option Button 1" hidden="1">
              <a:extLst>
                <a:ext uri="{63B3BB69-23CF-44E3-9099-C40C66FF867C}">
                  <a14:compatExt spid="_x0000_s1238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xdr:row>
          <xdr:rowOff>142875</xdr:rowOff>
        </xdr:from>
        <xdr:to>
          <xdr:col>5</xdr:col>
          <xdr:colOff>885825</xdr:colOff>
          <xdr:row>8</xdr:row>
          <xdr:rowOff>361950</xdr:rowOff>
        </xdr:to>
        <xdr:sp macro="" textlink="">
          <xdr:nvSpPr>
            <xdr:cNvPr id="1238018" name="Option Button 2" hidden="1">
              <a:extLst>
                <a:ext uri="{63B3BB69-23CF-44E3-9099-C40C66FF867C}">
                  <a14:compatExt spid="_x0000_s1238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xdr:row>
          <xdr:rowOff>152400</xdr:rowOff>
        </xdr:from>
        <xdr:to>
          <xdr:col>7</xdr:col>
          <xdr:colOff>942975</xdr:colOff>
          <xdr:row>8</xdr:row>
          <xdr:rowOff>371475</xdr:rowOff>
        </xdr:to>
        <xdr:sp macro="" textlink="">
          <xdr:nvSpPr>
            <xdr:cNvPr id="1238019" name="Option Button 3" hidden="1">
              <a:extLst>
                <a:ext uri="{63B3BB69-23CF-44E3-9099-C40C66FF867C}">
                  <a14:compatExt spid="_x0000_s1238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xdr:row>
          <xdr:rowOff>142875</xdr:rowOff>
        </xdr:from>
        <xdr:to>
          <xdr:col>9</xdr:col>
          <xdr:colOff>942975</xdr:colOff>
          <xdr:row>8</xdr:row>
          <xdr:rowOff>361950</xdr:rowOff>
        </xdr:to>
        <xdr:sp macro="" textlink="">
          <xdr:nvSpPr>
            <xdr:cNvPr id="1238020" name="Option Button 4" hidden="1">
              <a:extLst>
                <a:ext uri="{63B3BB69-23CF-44E3-9099-C40C66FF867C}">
                  <a14:compatExt spid="_x0000_s1238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123825</xdr:rowOff>
        </xdr:from>
        <xdr:to>
          <xdr:col>3</xdr:col>
          <xdr:colOff>933450</xdr:colOff>
          <xdr:row>17</xdr:row>
          <xdr:rowOff>342900</xdr:rowOff>
        </xdr:to>
        <xdr:sp macro="" textlink="">
          <xdr:nvSpPr>
            <xdr:cNvPr id="1238021" name="Option Button 5" hidden="1">
              <a:extLst>
                <a:ext uri="{63B3BB69-23CF-44E3-9099-C40C66FF867C}">
                  <a14:compatExt spid="_x0000_s1238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142875</xdr:rowOff>
        </xdr:from>
        <xdr:to>
          <xdr:col>5</xdr:col>
          <xdr:colOff>885825</xdr:colOff>
          <xdr:row>17</xdr:row>
          <xdr:rowOff>361950</xdr:rowOff>
        </xdr:to>
        <xdr:sp macro="" textlink="">
          <xdr:nvSpPr>
            <xdr:cNvPr id="1238022" name="Option Button 6" hidden="1">
              <a:extLst>
                <a:ext uri="{63B3BB69-23CF-44E3-9099-C40C66FF867C}">
                  <a14:compatExt spid="_x0000_s1238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152400</xdr:rowOff>
        </xdr:from>
        <xdr:to>
          <xdr:col>7</xdr:col>
          <xdr:colOff>942975</xdr:colOff>
          <xdr:row>17</xdr:row>
          <xdr:rowOff>371475</xdr:rowOff>
        </xdr:to>
        <xdr:sp macro="" textlink="">
          <xdr:nvSpPr>
            <xdr:cNvPr id="1238023" name="Option Button 7" hidden="1">
              <a:extLst>
                <a:ext uri="{63B3BB69-23CF-44E3-9099-C40C66FF867C}">
                  <a14:compatExt spid="_x0000_s1238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xdr:row>
          <xdr:rowOff>142875</xdr:rowOff>
        </xdr:from>
        <xdr:to>
          <xdr:col>9</xdr:col>
          <xdr:colOff>942975</xdr:colOff>
          <xdr:row>17</xdr:row>
          <xdr:rowOff>361950</xdr:rowOff>
        </xdr:to>
        <xdr:sp macro="" textlink="">
          <xdr:nvSpPr>
            <xdr:cNvPr id="1238024" name="Option Button 8" hidden="1">
              <a:extLst>
                <a:ext uri="{63B3BB69-23CF-44E3-9099-C40C66FF867C}">
                  <a14:compatExt spid="_x0000_s12380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123825</xdr:rowOff>
        </xdr:from>
        <xdr:to>
          <xdr:col>3</xdr:col>
          <xdr:colOff>933450</xdr:colOff>
          <xdr:row>26</xdr:row>
          <xdr:rowOff>342900</xdr:rowOff>
        </xdr:to>
        <xdr:sp macro="" textlink="">
          <xdr:nvSpPr>
            <xdr:cNvPr id="1238025" name="Option Button 9" hidden="1">
              <a:extLst>
                <a:ext uri="{63B3BB69-23CF-44E3-9099-C40C66FF867C}">
                  <a14:compatExt spid="_x0000_s1238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142875</xdr:rowOff>
        </xdr:from>
        <xdr:to>
          <xdr:col>5</xdr:col>
          <xdr:colOff>885825</xdr:colOff>
          <xdr:row>26</xdr:row>
          <xdr:rowOff>361950</xdr:rowOff>
        </xdr:to>
        <xdr:sp macro="" textlink="">
          <xdr:nvSpPr>
            <xdr:cNvPr id="1238026" name="Option Button 10" hidden="1">
              <a:extLst>
                <a:ext uri="{63B3BB69-23CF-44E3-9099-C40C66FF867C}">
                  <a14:compatExt spid="_x0000_s1238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152400</xdr:rowOff>
        </xdr:from>
        <xdr:to>
          <xdr:col>7</xdr:col>
          <xdr:colOff>942975</xdr:colOff>
          <xdr:row>26</xdr:row>
          <xdr:rowOff>371475</xdr:rowOff>
        </xdr:to>
        <xdr:sp macro="" textlink="">
          <xdr:nvSpPr>
            <xdr:cNvPr id="1238027" name="Option Button 11" hidden="1">
              <a:extLst>
                <a:ext uri="{63B3BB69-23CF-44E3-9099-C40C66FF867C}">
                  <a14:compatExt spid="_x0000_s1238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26</xdr:row>
          <xdr:rowOff>142875</xdr:rowOff>
        </xdr:from>
        <xdr:to>
          <xdr:col>9</xdr:col>
          <xdr:colOff>942975</xdr:colOff>
          <xdr:row>26</xdr:row>
          <xdr:rowOff>361950</xdr:rowOff>
        </xdr:to>
        <xdr:sp macro="" textlink="">
          <xdr:nvSpPr>
            <xdr:cNvPr id="1238028" name="Option Button 12" hidden="1">
              <a:extLst>
                <a:ext uri="{63B3BB69-23CF-44E3-9099-C40C66FF867C}">
                  <a14:compatExt spid="_x0000_s1238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123825</xdr:rowOff>
        </xdr:from>
        <xdr:to>
          <xdr:col>3</xdr:col>
          <xdr:colOff>933450</xdr:colOff>
          <xdr:row>35</xdr:row>
          <xdr:rowOff>342900</xdr:rowOff>
        </xdr:to>
        <xdr:sp macro="" textlink="">
          <xdr:nvSpPr>
            <xdr:cNvPr id="1238029" name="Option Button 13" hidden="1">
              <a:extLst>
                <a:ext uri="{63B3BB69-23CF-44E3-9099-C40C66FF867C}">
                  <a14:compatExt spid="_x0000_s1238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35</xdr:row>
          <xdr:rowOff>142875</xdr:rowOff>
        </xdr:from>
        <xdr:to>
          <xdr:col>5</xdr:col>
          <xdr:colOff>885825</xdr:colOff>
          <xdr:row>35</xdr:row>
          <xdr:rowOff>361950</xdr:rowOff>
        </xdr:to>
        <xdr:sp macro="" textlink="">
          <xdr:nvSpPr>
            <xdr:cNvPr id="1238030" name="Option Button 14" hidden="1">
              <a:extLst>
                <a:ext uri="{63B3BB69-23CF-44E3-9099-C40C66FF867C}">
                  <a14:compatExt spid="_x0000_s1238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152400</xdr:rowOff>
        </xdr:from>
        <xdr:to>
          <xdr:col>7</xdr:col>
          <xdr:colOff>942975</xdr:colOff>
          <xdr:row>35</xdr:row>
          <xdr:rowOff>371475</xdr:rowOff>
        </xdr:to>
        <xdr:sp macro="" textlink="">
          <xdr:nvSpPr>
            <xdr:cNvPr id="1238031" name="Option Button 15" hidden="1">
              <a:extLst>
                <a:ext uri="{63B3BB69-23CF-44E3-9099-C40C66FF867C}">
                  <a14:compatExt spid="_x0000_s1238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35</xdr:row>
          <xdr:rowOff>142875</xdr:rowOff>
        </xdr:from>
        <xdr:to>
          <xdr:col>9</xdr:col>
          <xdr:colOff>942975</xdr:colOff>
          <xdr:row>35</xdr:row>
          <xdr:rowOff>361950</xdr:rowOff>
        </xdr:to>
        <xdr:sp macro="" textlink="">
          <xdr:nvSpPr>
            <xdr:cNvPr id="1238032" name="Option Button 16" hidden="1">
              <a:extLst>
                <a:ext uri="{63B3BB69-23CF-44E3-9099-C40C66FF867C}">
                  <a14:compatExt spid="_x0000_s1238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44</xdr:row>
          <xdr:rowOff>123825</xdr:rowOff>
        </xdr:from>
        <xdr:to>
          <xdr:col>3</xdr:col>
          <xdr:colOff>933450</xdr:colOff>
          <xdr:row>44</xdr:row>
          <xdr:rowOff>342900</xdr:rowOff>
        </xdr:to>
        <xdr:sp macro="" textlink="">
          <xdr:nvSpPr>
            <xdr:cNvPr id="1238033" name="Option Button 17" hidden="1">
              <a:extLst>
                <a:ext uri="{63B3BB69-23CF-44E3-9099-C40C66FF867C}">
                  <a14:compatExt spid="_x0000_s1238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44</xdr:row>
          <xdr:rowOff>142875</xdr:rowOff>
        </xdr:from>
        <xdr:to>
          <xdr:col>5</xdr:col>
          <xdr:colOff>885825</xdr:colOff>
          <xdr:row>44</xdr:row>
          <xdr:rowOff>361950</xdr:rowOff>
        </xdr:to>
        <xdr:sp macro="" textlink="">
          <xdr:nvSpPr>
            <xdr:cNvPr id="1238034" name="Option Button 18" hidden="1">
              <a:extLst>
                <a:ext uri="{63B3BB69-23CF-44E3-9099-C40C66FF867C}">
                  <a14:compatExt spid="_x0000_s1238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152400</xdr:rowOff>
        </xdr:from>
        <xdr:to>
          <xdr:col>7</xdr:col>
          <xdr:colOff>942975</xdr:colOff>
          <xdr:row>44</xdr:row>
          <xdr:rowOff>371475</xdr:rowOff>
        </xdr:to>
        <xdr:sp macro="" textlink="">
          <xdr:nvSpPr>
            <xdr:cNvPr id="1238035" name="Option Button 19" hidden="1">
              <a:extLst>
                <a:ext uri="{63B3BB69-23CF-44E3-9099-C40C66FF867C}">
                  <a14:compatExt spid="_x0000_s1238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44</xdr:row>
          <xdr:rowOff>142875</xdr:rowOff>
        </xdr:from>
        <xdr:to>
          <xdr:col>9</xdr:col>
          <xdr:colOff>942975</xdr:colOff>
          <xdr:row>44</xdr:row>
          <xdr:rowOff>361950</xdr:rowOff>
        </xdr:to>
        <xdr:sp macro="" textlink="">
          <xdr:nvSpPr>
            <xdr:cNvPr id="1238036" name="Option Button 20" hidden="1">
              <a:extLst>
                <a:ext uri="{63B3BB69-23CF-44E3-9099-C40C66FF867C}">
                  <a14:compatExt spid="_x0000_s1238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53</xdr:row>
          <xdr:rowOff>123825</xdr:rowOff>
        </xdr:from>
        <xdr:to>
          <xdr:col>3</xdr:col>
          <xdr:colOff>933450</xdr:colOff>
          <xdr:row>53</xdr:row>
          <xdr:rowOff>342900</xdr:rowOff>
        </xdr:to>
        <xdr:sp macro="" textlink="">
          <xdr:nvSpPr>
            <xdr:cNvPr id="1238037" name="Option Button 21" hidden="1">
              <a:extLst>
                <a:ext uri="{63B3BB69-23CF-44E3-9099-C40C66FF867C}">
                  <a14:compatExt spid="_x0000_s1238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53</xdr:row>
          <xdr:rowOff>142875</xdr:rowOff>
        </xdr:from>
        <xdr:to>
          <xdr:col>5</xdr:col>
          <xdr:colOff>885825</xdr:colOff>
          <xdr:row>53</xdr:row>
          <xdr:rowOff>361950</xdr:rowOff>
        </xdr:to>
        <xdr:sp macro="" textlink="">
          <xdr:nvSpPr>
            <xdr:cNvPr id="1238038" name="Option Button 22" hidden="1">
              <a:extLst>
                <a:ext uri="{63B3BB69-23CF-44E3-9099-C40C66FF867C}">
                  <a14:compatExt spid="_x0000_s1238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152400</xdr:rowOff>
        </xdr:from>
        <xdr:to>
          <xdr:col>7</xdr:col>
          <xdr:colOff>942975</xdr:colOff>
          <xdr:row>53</xdr:row>
          <xdr:rowOff>371475</xdr:rowOff>
        </xdr:to>
        <xdr:sp macro="" textlink="">
          <xdr:nvSpPr>
            <xdr:cNvPr id="1238039" name="Option Button 23" hidden="1">
              <a:extLst>
                <a:ext uri="{63B3BB69-23CF-44E3-9099-C40C66FF867C}">
                  <a14:compatExt spid="_x0000_s1238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53</xdr:row>
          <xdr:rowOff>142875</xdr:rowOff>
        </xdr:from>
        <xdr:to>
          <xdr:col>9</xdr:col>
          <xdr:colOff>942975</xdr:colOff>
          <xdr:row>53</xdr:row>
          <xdr:rowOff>361950</xdr:rowOff>
        </xdr:to>
        <xdr:sp macro="" textlink="">
          <xdr:nvSpPr>
            <xdr:cNvPr id="1238040" name="Option Button 24" hidden="1">
              <a:extLst>
                <a:ext uri="{63B3BB69-23CF-44E3-9099-C40C66FF867C}">
                  <a14:compatExt spid="_x0000_s1238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62</xdr:row>
          <xdr:rowOff>123825</xdr:rowOff>
        </xdr:from>
        <xdr:to>
          <xdr:col>3</xdr:col>
          <xdr:colOff>933450</xdr:colOff>
          <xdr:row>62</xdr:row>
          <xdr:rowOff>342900</xdr:rowOff>
        </xdr:to>
        <xdr:sp macro="" textlink="">
          <xdr:nvSpPr>
            <xdr:cNvPr id="1238041" name="Option Button 25" hidden="1">
              <a:extLst>
                <a:ext uri="{63B3BB69-23CF-44E3-9099-C40C66FF867C}">
                  <a14:compatExt spid="_x0000_s1238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62</xdr:row>
          <xdr:rowOff>142875</xdr:rowOff>
        </xdr:from>
        <xdr:to>
          <xdr:col>5</xdr:col>
          <xdr:colOff>885825</xdr:colOff>
          <xdr:row>62</xdr:row>
          <xdr:rowOff>361950</xdr:rowOff>
        </xdr:to>
        <xdr:sp macro="" textlink="">
          <xdr:nvSpPr>
            <xdr:cNvPr id="1238042" name="Option Button 26" hidden="1">
              <a:extLst>
                <a:ext uri="{63B3BB69-23CF-44E3-9099-C40C66FF867C}">
                  <a14:compatExt spid="_x0000_s1238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62</xdr:row>
          <xdr:rowOff>152400</xdr:rowOff>
        </xdr:from>
        <xdr:to>
          <xdr:col>7</xdr:col>
          <xdr:colOff>942975</xdr:colOff>
          <xdr:row>62</xdr:row>
          <xdr:rowOff>371475</xdr:rowOff>
        </xdr:to>
        <xdr:sp macro="" textlink="">
          <xdr:nvSpPr>
            <xdr:cNvPr id="1238043" name="Option Button 27" hidden="1">
              <a:extLst>
                <a:ext uri="{63B3BB69-23CF-44E3-9099-C40C66FF867C}">
                  <a14:compatExt spid="_x0000_s1238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62</xdr:row>
          <xdr:rowOff>142875</xdr:rowOff>
        </xdr:from>
        <xdr:to>
          <xdr:col>9</xdr:col>
          <xdr:colOff>942975</xdr:colOff>
          <xdr:row>62</xdr:row>
          <xdr:rowOff>361950</xdr:rowOff>
        </xdr:to>
        <xdr:sp macro="" textlink="">
          <xdr:nvSpPr>
            <xdr:cNvPr id="1238044" name="Option Button 28" hidden="1">
              <a:extLst>
                <a:ext uri="{63B3BB69-23CF-44E3-9099-C40C66FF867C}">
                  <a14:compatExt spid="_x0000_s1238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1362075</xdr:colOff>
          <xdr:row>17</xdr:row>
          <xdr:rowOff>9525</xdr:rowOff>
        </xdr:from>
        <xdr:to>
          <xdr:col>11</xdr:col>
          <xdr:colOff>19050</xdr:colOff>
          <xdr:row>18</xdr:row>
          <xdr:rowOff>19050</xdr:rowOff>
        </xdr:to>
        <xdr:sp macro="" textlink="">
          <xdr:nvSpPr>
            <xdr:cNvPr id="1238045" name="Group Box 29" hidden="1">
              <a:extLst>
                <a:ext uri="{63B3BB69-23CF-44E3-9099-C40C66FF867C}">
                  <a14:compatExt spid="_x0000_s123804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1362075</xdr:colOff>
          <xdr:row>26</xdr:row>
          <xdr:rowOff>9525</xdr:rowOff>
        </xdr:from>
        <xdr:to>
          <xdr:col>9</xdr:col>
          <xdr:colOff>1276350</xdr:colOff>
          <xdr:row>26</xdr:row>
          <xdr:rowOff>495300</xdr:rowOff>
        </xdr:to>
        <xdr:sp macro="" textlink="">
          <xdr:nvSpPr>
            <xdr:cNvPr id="1238046" name="Group Box 30" hidden="1">
              <a:extLst>
                <a:ext uri="{63B3BB69-23CF-44E3-9099-C40C66FF867C}">
                  <a14:compatExt spid="_x0000_s123804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1362075</xdr:colOff>
          <xdr:row>35</xdr:row>
          <xdr:rowOff>9525</xdr:rowOff>
        </xdr:from>
        <xdr:to>
          <xdr:col>9</xdr:col>
          <xdr:colOff>1285875</xdr:colOff>
          <xdr:row>35</xdr:row>
          <xdr:rowOff>476250</xdr:rowOff>
        </xdr:to>
        <xdr:sp macro="" textlink="">
          <xdr:nvSpPr>
            <xdr:cNvPr id="1238047" name="Group Box 31" hidden="1">
              <a:extLst>
                <a:ext uri="{63B3BB69-23CF-44E3-9099-C40C66FF867C}">
                  <a14:compatExt spid="_x0000_s123804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1352550</xdr:colOff>
          <xdr:row>44</xdr:row>
          <xdr:rowOff>9525</xdr:rowOff>
        </xdr:from>
        <xdr:to>
          <xdr:col>9</xdr:col>
          <xdr:colOff>1304925</xdr:colOff>
          <xdr:row>44</xdr:row>
          <xdr:rowOff>485775</xdr:rowOff>
        </xdr:to>
        <xdr:sp macro="" textlink="">
          <xdr:nvSpPr>
            <xdr:cNvPr id="1238048" name="Group Box 32" hidden="1">
              <a:extLst>
                <a:ext uri="{63B3BB69-23CF-44E3-9099-C40C66FF867C}">
                  <a14:compatExt spid="_x0000_s123804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9525</xdr:rowOff>
        </xdr:from>
        <xdr:to>
          <xdr:col>9</xdr:col>
          <xdr:colOff>1295400</xdr:colOff>
          <xdr:row>53</xdr:row>
          <xdr:rowOff>485775</xdr:rowOff>
        </xdr:to>
        <xdr:sp macro="" textlink="">
          <xdr:nvSpPr>
            <xdr:cNvPr id="1238049" name="Group Box 33" hidden="1">
              <a:extLst>
                <a:ext uri="{63B3BB69-23CF-44E3-9099-C40C66FF867C}">
                  <a14:compatExt spid="_x0000_s123804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9</xdr:col>
          <xdr:colOff>1304925</xdr:colOff>
          <xdr:row>62</xdr:row>
          <xdr:rowOff>495300</xdr:rowOff>
        </xdr:to>
        <xdr:sp macro="" textlink="">
          <xdr:nvSpPr>
            <xdr:cNvPr id="1238050" name="Group Box 34" hidden="1">
              <a:extLst>
                <a:ext uri="{63B3BB69-23CF-44E3-9099-C40C66FF867C}">
                  <a14:compatExt spid="_x0000_s1238050"/>
                </a:ext>
              </a:extLst>
            </xdr:cNvPr>
            <xdr:cNvSpPr/>
          </xdr:nvSpPr>
          <xdr:spPr>
            <a:xfrm>
              <a:off x="0" y="0"/>
              <a:ext cx="0" cy="0"/>
            </a:xfrm>
            <a:prstGeom prst="rect">
              <a:avLst/>
            </a:prstGeom>
          </xdr:spPr>
        </xdr:sp>
        <xdr:clientData fPrintsWithSheet="0"/>
      </xdr:twoCellAnchor>
    </mc:Choice>
    <mc:Fallback/>
  </mc:AlternateContent>
  <xdr:twoCellAnchor>
    <xdr:from>
      <xdr:col>5</xdr:col>
      <xdr:colOff>38100</xdr:colOff>
      <xdr:row>67</xdr:row>
      <xdr:rowOff>295274</xdr:rowOff>
    </xdr:from>
    <xdr:to>
      <xdr:col>9</xdr:col>
      <xdr:colOff>1076326</xdr:colOff>
      <xdr:row>74</xdr:row>
      <xdr:rowOff>314324</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0.16949</cdr:x>
      <cdr:y>0</cdr:y>
    </cdr:from>
    <cdr:to>
      <cdr:x>0.61988</cdr:x>
      <cdr:y>0.14505</cdr:y>
    </cdr:to>
    <cdr:sp macro="" textlink="">
      <cdr:nvSpPr>
        <cdr:cNvPr id="5" name="Rectangle 4"/>
        <cdr:cNvSpPr/>
      </cdr:nvSpPr>
      <cdr:spPr>
        <a:xfrm xmlns:a="http://schemas.openxmlformats.org/drawingml/2006/main">
          <a:off x="744256" y="0"/>
          <a:ext cx="1977674" cy="321913"/>
        </a:xfrm>
        <a:prstGeom xmlns:a="http://schemas.openxmlformats.org/drawingml/2006/main" prst="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pPr marL="0" marR="0" algn="ctr">
            <a:lnSpc>
              <a:spcPct val="115000"/>
            </a:lnSpc>
            <a:spcBef>
              <a:spcPts val="0"/>
            </a:spcBef>
            <a:spcAft>
              <a:spcPts val="0"/>
            </a:spcAft>
          </a:pPr>
          <a:r>
            <a:rPr lang="en-US" sz="1000" b="1">
              <a:effectLst/>
              <a:ea typeface="Calibri"/>
              <a:cs typeface="Times New Roman"/>
            </a:rPr>
            <a:t>50% Student Learning</a:t>
          </a:r>
          <a:r>
            <a:rPr lang="en-US" sz="1000" b="1" baseline="0">
              <a:effectLst/>
              <a:ea typeface="Calibri"/>
              <a:cs typeface="Times New Roman"/>
            </a:rPr>
            <a:t> Outcomes</a:t>
          </a:r>
          <a:endParaRPr lang="en-US" sz="1000">
            <a:effectLst/>
            <a:ea typeface="Calibri"/>
            <a:cs typeface="Times New Roman"/>
          </a:endParaRPr>
        </a:p>
        <a:p xmlns:a="http://schemas.openxmlformats.org/drawingml/2006/main">
          <a:pPr marL="0" marR="0" algn="ctr">
            <a:lnSpc>
              <a:spcPct val="115000"/>
            </a:lnSpc>
            <a:spcBef>
              <a:spcPts val="0"/>
            </a:spcBef>
            <a:spcAft>
              <a:spcPts val="0"/>
            </a:spcAft>
          </a:pPr>
          <a:r>
            <a:rPr lang="en-US" sz="1000" i="1">
              <a:effectLst/>
              <a:ea typeface="Calibri"/>
              <a:cs typeface="Times New Roman"/>
            </a:rPr>
            <a:t>Teacher Quality Standard 6</a:t>
          </a:r>
          <a:r>
            <a:rPr lang="en-US" sz="1000">
              <a:effectLst/>
              <a:ea typeface="Calibri"/>
              <a:cs typeface="Times New Roman"/>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0</xdr:colOff>
      <xdr:row>788</xdr:row>
      <xdr:rowOff>0</xdr:rowOff>
    </xdr:from>
    <xdr:to>
      <xdr:col>6</xdr:col>
      <xdr:colOff>600074</xdr:colOff>
      <xdr:row>792</xdr:row>
      <xdr:rowOff>142874</xdr:rowOff>
    </xdr:to>
    <xdr:sp macro="" textlink="">
      <xdr:nvSpPr>
        <xdr:cNvPr id="4" name="TextBox 3"/>
        <xdr:cNvSpPr txBox="1"/>
      </xdr:nvSpPr>
      <xdr:spPr>
        <a:xfrm>
          <a:off x="5591175" y="161963100"/>
          <a:ext cx="4114799" cy="942974"/>
        </a:xfrm>
        <a:prstGeom prst="rect">
          <a:avLst/>
        </a:prstGeom>
        <a:gradFill flip="none" rotWithShape="1">
          <a:gsLst>
            <a:gs pos="23000">
              <a:schemeClr val="accent1">
                <a:tint val="66000"/>
                <a:satMod val="160000"/>
              </a:schemeClr>
            </a:gs>
            <a:gs pos="50000">
              <a:schemeClr val="accent1">
                <a:tint val="44500"/>
                <a:satMod val="160000"/>
              </a:schemeClr>
            </a:gs>
            <a:gs pos="83000">
              <a:schemeClr val="accent1">
                <a:tint val="23500"/>
                <a:satMod val="160000"/>
                <a:alpha val="39000"/>
              </a:schemeClr>
            </a:gs>
          </a:gsLst>
          <a:lin ang="5400000" scaled="1"/>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US" sz="1100" b="1" i="0" u="none" strike="noStrike" baseline="0">
              <a:solidFill>
                <a:srgbClr val="000000"/>
              </a:solidFill>
              <a:latin typeface="Times New Roman"/>
              <a:cs typeface="Times New Roman"/>
            </a:rPr>
            <a:t>0 to 5 Total Points =  Basic</a:t>
          </a:r>
          <a:endParaRPr lang="en-US" sz="1100" b="0" i="0" u="none" strike="noStrike" baseline="0">
            <a:solidFill>
              <a:srgbClr val="000000"/>
            </a:solidFill>
            <a:latin typeface="Times New Roman"/>
            <a:cs typeface="Times New Roman"/>
          </a:endParaRPr>
        </a:p>
        <a:p>
          <a:pPr algn="l" rtl="0">
            <a:defRPr sz="1000"/>
          </a:pPr>
          <a:r>
            <a:rPr lang="en-US" sz="1100" b="1" i="0" u="none" strike="noStrike" baseline="0">
              <a:solidFill>
                <a:srgbClr val="000000"/>
              </a:solidFill>
              <a:latin typeface="Times New Roman"/>
              <a:cs typeface="Times New Roman"/>
            </a:rPr>
            <a:t>6 to 12 Total Points =  Partially Proficient</a:t>
          </a:r>
          <a:endParaRPr lang="en-US" sz="1100" b="0" i="0" u="none" strike="noStrike" baseline="0">
            <a:solidFill>
              <a:srgbClr val="000000"/>
            </a:solidFill>
            <a:latin typeface="Times New Roman"/>
            <a:cs typeface="Times New Roman"/>
          </a:endParaRPr>
        </a:p>
        <a:p>
          <a:pPr algn="l" rtl="0">
            <a:defRPr sz="1000"/>
          </a:pPr>
          <a:r>
            <a:rPr lang="en-US" sz="1100" b="1" i="0" u="none" strike="noStrike" baseline="0">
              <a:solidFill>
                <a:srgbClr val="000000"/>
              </a:solidFill>
              <a:latin typeface="Times New Roman"/>
              <a:cs typeface="Times New Roman"/>
            </a:rPr>
            <a:t>13 to 19 Total Points =  Proficient</a:t>
          </a:r>
          <a:endParaRPr lang="en-US" sz="1100" b="0" i="0" u="none" strike="noStrike" baseline="0">
            <a:solidFill>
              <a:srgbClr val="000000"/>
            </a:solidFill>
            <a:latin typeface="Times New Roman"/>
            <a:cs typeface="Times New Roman"/>
          </a:endParaRPr>
        </a:p>
        <a:p>
          <a:pPr algn="l" rtl="0">
            <a:defRPr sz="1000"/>
          </a:pPr>
          <a:r>
            <a:rPr lang="en-US" sz="1100" b="1" i="0" u="none" strike="noStrike" baseline="0">
              <a:solidFill>
                <a:srgbClr val="000000"/>
              </a:solidFill>
              <a:latin typeface="Times New Roman"/>
              <a:cs typeface="Times New Roman"/>
            </a:rPr>
            <a:t>20 to 26 Total Points =  Accomplished</a:t>
          </a:r>
          <a:endParaRPr lang="en-US" sz="1100" b="0" i="0" u="none" strike="noStrike" baseline="0">
            <a:solidFill>
              <a:srgbClr val="000000"/>
            </a:solidFill>
            <a:latin typeface="Times New Roman"/>
            <a:cs typeface="Times New Roman"/>
          </a:endParaRPr>
        </a:p>
        <a:p>
          <a:pPr algn="l" rtl="0">
            <a:defRPr sz="1000"/>
          </a:pPr>
          <a:r>
            <a:rPr lang="en-US" sz="1100" b="1" i="0" u="none" strike="noStrike" baseline="0">
              <a:solidFill>
                <a:srgbClr val="000000"/>
              </a:solidFill>
              <a:latin typeface="Times New Roman"/>
              <a:cs typeface="Times New Roman"/>
            </a:rPr>
            <a:t>27 to 32 Total Points =  Exemplary</a:t>
          </a:r>
          <a:endParaRPr lang="en-US" sz="1100" b="0" i="0" u="none" strike="noStrike" baseline="0">
            <a:solidFill>
              <a:srgbClr val="000000"/>
            </a:solidFill>
            <a:latin typeface="Times New Roman"/>
            <a:cs typeface="Times New Roman"/>
          </a:endParaRPr>
        </a:p>
        <a:p>
          <a:pPr algn="l" rtl="0">
            <a:defRPr sz="1000"/>
          </a:pPr>
          <a:endParaRPr lang="en-US"/>
        </a:p>
      </xdr:txBody>
    </xdr:sp>
    <xdr:clientData/>
  </xdr:twoCellAnchor>
  <xdr:twoCellAnchor>
    <xdr:from>
      <xdr:col>5</xdr:col>
      <xdr:colOff>28575</xdr:colOff>
      <xdr:row>883</xdr:row>
      <xdr:rowOff>19050</xdr:rowOff>
    </xdr:from>
    <xdr:to>
      <xdr:col>6</xdr:col>
      <xdr:colOff>619125</xdr:colOff>
      <xdr:row>886</xdr:row>
      <xdr:rowOff>190500</xdr:rowOff>
    </xdr:to>
    <xdr:sp macro="" textlink="">
      <xdr:nvSpPr>
        <xdr:cNvPr id="5" name="TextBox 64"/>
        <xdr:cNvSpPr txBox="1">
          <a:spLocks noChangeArrowheads="1"/>
        </xdr:cNvSpPr>
      </xdr:nvSpPr>
      <xdr:spPr bwMode="auto">
        <a:xfrm>
          <a:off x="5619750" y="181432200"/>
          <a:ext cx="4105275" cy="771525"/>
        </a:xfrm>
        <a:prstGeom prst="rect">
          <a:avLst/>
        </a:prstGeom>
        <a:gradFill rotWithShape="1">
          <a:gsLst>
            <a:gs pos="0">
              <a:srgbClr val="9AB5E4"/>
            </a:gs>
            <a:gs pos="23000">
              <a:srgbClr val="9AB5E4">
                <a:alpha val="85970"/>
              </a:srgbClr>
            </a:gs>
            <a:gs pos="50000">
              <a:srgbClr val="C2D1ED">
                <a:alpha val="69500"/>
              </a:srgbClr>
            </a:gs>
            <a:gs pos="100000">
              <a:srgbClr val="E1E8F5">
                <a:alpha val="39000"/>
              </a:srgbClr>
            </a:gs>
          </a:gsLst>
          <a:lin ang="5400000" scaled="1"/>
        </a:gradFill>
        <a:ln w="9525">
          <a:solidFill>
            <a:srgbClr val="BCBCBC"/>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a:cs typeface="Times New Roman"/>
            </a:rPr>
            <a:t>0 to 1 Total Points =  Basic</a:t>
          </a:r>
          <a:endParaRPr lang="en-US" sz="10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Times New Roman"/>
              <a:cs typeface="Times New Roman"/>
            </a:rPr>
            <a:t>2 to 4 Total Points =  Partially Proficient</a:t>
          </a:r>
          <a:endParaRPr lang="en-US" sz="10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Times New Roman"/>
              <a:cs typeface="Times New Roman"/>
            </a:rPr>
            <a:t>5 to 7 Total Points =  Proficient</a:t>
          </a:r>
          <a:endParaRPr lang="en-US" sz="10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Times New Roman"/>
              <a:cs typeface="Times New Roman"/>
            </a:rPr>
            <a:t>8 to 10 Total Points =  Accomplished</a:t>
          </a:r>
          <a:endParaRPr lang="en-US" sz="10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Times New Roman"/>
              <a:cs typeface="Times New Roman"/>
            </a:rPr>
            <a:t>11 to 12 Total Points = Exemplary</a:t>
          </a:r>
          <a:endParaRPr lang="en-US" sz="1000" b="0" i="0" u="none" strike="noStrike" baseline="0">
            <a:solidFill>
              <a:srgbClr val="000000"/>
            </a:solidFill>
            <a:latin typeface="Times New Roman"/>
            <a:cs typeface="Times New Roman"/>
          </a:endParaRPr>
        </a:p>
        <a:p>
          <a:pPr algn="l" rtl="0">
            <a:defRPr sz="1000"/>
          </a:pP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38</xdr:row>
      <xdr:rowOff>66675</xdr:rowOff>
    </xdr:from>
    <xdr:to>
      <xdr:col>9</xdr:col>
      <xdr:colOff>533400</xdr:colOff>
      <xdr:row>52</xdr:row>
      <xdr:rowOff>142875</xdr:rowOff>
    </xdr:to>
    <xdr:graphicFrame macro="">
      <xdr:nvGraphicFramePr>
        <xdr:cNvPr id="1192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Vance_C@cde.state.co.us,%20Keller_S@cde.state.co.us?subject=Feedback%20on%20teacher%20evaluation%20tool%20from%20user" TargetMode="External"/><Relationship Id="rId7" Type="http://schemas.openxmlformats.org/officeDocument/2006/relationships/hyperlink" Target="http://www.cde.state.co.us/educatoreffectiveness/statemodelevaluationsystem" TargetMode="External"/><Relationship Id="rId2" Type="http://schemas.openxmlformats.org/officeDocument/2006/relationships/hyperlink" Target="mailto:cvance@center.k12.co.us,%20skeller@sjboces.org,%20patrick.mount@thompsonschools.org?subject=Feedback%20on%20teacher%20evaluation%20tool%20from%20user" TargetMode="External"/><Relationship Id="rId1" Type="http://schemas.openxmlformats.org/officeDocument/2006/relationships/printerSettings" Target="../printerSettings/printerSettings1.bin"/><Relationship Id="rId6" Type="http://schemas.openxmlformats.org/officeDocument/2006/relationships/hyperlink" Target="http://www.cde.state.co.us/EducatorEffectiveness/" TargetMode="External"/><Relationship Id="rId5" Type="http://schemas.openxmlformats.org/officeDocument/2006/relationships/hyperlink" Target="mailto:Vance_C@cde.state.co.us,%20Keller_S@cde.state.co.us?subject=Feedback%20on%20teacher%20evaluation%20tool%20from%20user" TargetMode="External"/><Relationship Id="rId4" Type="http://schemas.openxmlformats.org/officeDocument/2006/relationships/hyperlink" Target="mailto:cvance@center.k12.co.us,%20skeller@sjboces.org,%20patrick.mount@thompsonschools.org?subject=Feedback%20on%20teacher%20evaluation%20tool%20from%20us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omments" Target="../comments2.xml"/><Relationship Id="rId3" Type="http://schemas.openxmlformats.org/officeDocument/2006/relationships/drawing" Target="../drawings/drawing3.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6.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5.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V86"/>
  <sheetViews>
    <sheetView showGridLines="0" tabSelected="1" showRuler="0" zoomScaleNormal="100" workbookViewId="0">
      <selection activeCell="B1" sqref="B1"/>
    </sheetView>
  </sheetViews>
  <sheetFormatPr defaultColWidth="8.875" defaultRowHeight="15" x14ac:dyDescent="0.25"/>
  <cols>
    <col min="1" max="11" width="8.875" style="269"/>
    <col min="12" max="12" width="8.875" style="269" customWidth="1"/>
    <col min="13" max="16384" width="8.875" style="269"/>
  </cols>
  <sheetData>
    <row r="1" spans="1:22" x14ac:dyDescent="0.25">
      <c r="A1" s="266" t="s">
        <v>0</v>
      </c>
      <c r="B1" s="266" t="s">
        <v>1608</v>
      </c>
      <c r="C1" s="267"/>
      <c r="D1" s="286" t="s">
        <v>1601</v>
      </c>
      <c r="E1" s="267"/>
      <c r="F1" s="267"/>
      <c r="G1" s="267"/>
      <c r="H1" s="267"/>
      <c r="I1" s="267"/>
      <c r="J1" s="267"/>
      <c r="K1" s="267"/>
      <c r="L1" s="267"/>
      <c r="M1" s="268"/>
      <c r="N1" s="268"/>
      <c r="O1" s="268"/>
      <c r="P1" s="268"/>
      <c r="Q1" s="268"/>
      <c r="R1" s="268"/>
      <c r="S1" s="268"/>
      <c r="T1" s="268"/>
      <c r="U1" s="268"/>
      <c r="V1" s="268"/>
    </row>
    <row r="2" spans="1:22" ht="60.75" customHeight="1" x14ac:dyDescent="0.25">
      <c r="A2" s="266"/>
      <c r="B2" s="353" t="s">
        <v>1602</v>
      </c>
      <c r="C2" s="354"/>
      <c r="D2" s="354"/>
      <c r="E2" s="354"/>
      <c r="F2" s="354"/>
      <c r="G2" s="354"/>
      <c r="H2" s="354"/>
      <c r="I2" s="354"/>
      <c r="J2" s="354"/>
      <c r="K2" s="354"/>
      <c r="L2" s="354"/>
      <c r="M2" s="268"/>
      <c r="N2" s="268"/>
      <c r="O2" s="268"/>
      <c r="P2" s="268"/>
      <c r="Q2" s="268"/>
      <c r="R2" s="268"/>
      <c r="S2" s="268"/>
      <c r="T2" s="268"/>
      <c r="U2" s="268"/>
      <c r="V2" s="268"/>
    </row>
    <row r="3" spans="1:22" ht="40.5" hidden="1" customHeight="1" x14ac:dyDescent="0.25">
      <c r="A3" s="266"/>
      <c r="B3" s="355" t="s">
        <v>1378</v>
      </c>
      <c r="C3" s="355"/>
      <c r="D3" s="355"/>
      <c r="E3" s="355"/>
      <c r="F3" s="355"/>
      <c r="G3" s="263"/>
      <c r="H3" s="263"/>
      <c r="I3" s="263"/>
      <c r="J3" s="263"/>
      <c r="K3" s="263"/>
      <c r="L3" s="263"/>
      <c r="M3" s="268"/>
      <c r="N3" s="268"/>
      <c r="O3" s="268"/>
      <c r="P3" s="268"/>
      <c r="Q3" s="268"/>
      <c r="R3" s="268"/>
      <c r="S3" s="268"/>
      <c r="T3" s="268"/>
      <c r="U3" s="268"/>
      <c r="V3" s="268"/>
    </row>
    <row r="4" spans="1:22" ht="15.75" hidden="1" x14ac:dyDescent="0.25">
      <c r="A4" s="267"/>
      <c r="B4" s="265" t="s">
        <v>1373</v>
      </c>
      <c r="C4" s="264"/>
      <c r="D4" s="264"/>
      <c r="E4" s="264"/>
      <c r="F4" s="264"/>
      <c r="G4" s="264"/>
      <c r="H4" s="264"/>
      <c r="I4" s="264"/>
      <c r="M4" s="268"/>
      <c r="N4" s="268"/>
      <c r="O4" s="268"/>
      <c r="P4" s="268"/>
      <c r="Q4" s="268"/>
      <c r="R4" s="268"/>
      <c r="S4" s="268"/>
      <c r="T4" s="268"/>
      <c r="U4" s="268"/>
      <c r="V4" s="268"/>
    </row>
    <row r="5" spans="1:22" s="270" customFormat="1" hidden="1" x14ac:dyDescent="0.25">
      <c r="A5" s="356" t="s">
        <v>1361</v>
      </c>
      <c r="B5" s="356"/>
      <c r="C5" s="356"/>
      <c r="D5" s="356"/>
      <c r="E5" s="356"/>
      <c r="F5" s="356"/>
      <c r="G5" s="356"/>
      <c r="H5" s="356"/>
      <c r="I5" s="356"/>
      <c r="J5" s="356"/>
      <c r="K5" s="356"/>
      <c r="L5" s="356"/>
      <c r="M5" s="268"/>
      <c r="N5" s="268"/>
      <c r="O5" s="268"/>
      <c r="P5" s="268"/>
      <c r="Q5" s="268"/>
      <c r="R5" s="268"/>
      <c r="S5" s="268"/>
      <c r="T5" s="268"/>
      <c r="U5" s="268"/>
      <c r="V5" s="268"/>
    </row>
    <row r="6" spans="1:22" ht="78.75" hidden="1" customHeight="1" x14ac:dyDescent="0.25">
      <c r="A6" s="357" t="s">
        <v>1578</v>
      </c>
      <c r="B6" s="358"/>
      <c r="C6" s="358"/>
      <c r="D6" s="358"/>
      <c r="E6" s="358"/>
      <c r="F6" s="358"/>
      <c r="G6" s="358"/>
      <c r="H6" s="358"/>
      <c r="I6" s="358"/>
      <c r="J6" s="358"/>
      <c r="K6" s="358"/>
      <c r="L6" s="358"/>
      <c r="M6" s="268"/>
      <c r="N6" s="268"/>
      <c r="O6" s="268"/>
      <c r="P6" s="268"/>
      <c r="Q6" s="268"/>
      <c r="R6" s="268"/>
      <c r="S6" s="268"/>
      <c r="T6" s="268"/>
      <c r="U6" s="268"/>
      <c r="V6" s="268"/>
    </row>
    <row r="7" spans="1:22" hidden="1" x14ac:dyDescent="0.25">
      <c r="A7" s="356" t="s">
        <v>1362</v>
      </c>
      <c r="B7" s="356"/>
      <c r="C7" s="356"/>
      <c r="D7" s="356"/>
      <c r="E7" s="356"/>
      <c r="F7" s="356"/>
      <c r="G7" s="356"/>
      <c r="H7" s="356"/>
      <c r="I7" s="356"/>
      <c r="J7" s="356"/>
      <c r="K7" s="356"/>
      <c r="L7" s="356"/>
      <c r="M7" s="268"/>
      <c r="N7" s="268"/>
      <c r="O7" s="268"/>
      <c r="P7" s="268"/>
      <c r="Q7" s="268"/>
      <c r="R7" s="268"/>
      <c r="S7" s="268"/>
      <c r="T7" s="268"/>
      <c r="U7" s="268"/>
      <c r="V7" s="268"/>
    </row>
    <row r="8" spans="1:22" ht="84.75" hidden="1" customHeight="1" x14ac:dyDescent="0.25">
      <c r="A8" s="359" t="s">
        <v>1426</v>
      </c>
      <c r="B8" s="358"/>
      <c r="C8" s="358"/>
      <c r="D8" s="358"/>
      <c r="E8" s="358"/>
      <c r="F8" s="358"/>
      <c r="G8" s="358"/>
      <c r="H8" s="358"/>
      <c r="I8" s="358"/>
      <c r="J8" s="358"/>
      <c r="K8" s="358"/>
      <c r="L8" s="358"/>
      <c r="M8" s="268"/>
      <c r="N8" s="268"/>
      <c r="O8" s="268"/>
      <c r="P8" s="268"/>
      <c r="Q8" s="268"/>
      <c r="R8" s="268"/>
      <c r="S8" s="268"/>
      <c r="T8" s="268"/>
      <c r="U8" s="268"/>
      <c r="V8" s="268"/>
    </row>
    <row r="9" spans="1:22" ht="21" hidden="1" x14ac:dyDescent="0.25">
      <c r="A9" s="360" t="s">
        <v>1363</v>
      </c>
      <c r="B9" s="360"/>
      <c r="C9" s="360"/>
      <c r="D9" s="360"/>
      <c r="E9" s="360"/>
      <c r="F9" s="360"/>
      <c r="G9" s="360"/>
      <c r="H9" s="360"/>
      <c r="I9" s="360"/>
      <c r="J9" s="360"/>
      <c r="K9" s="360"/>
      <c r="L9" s="360"/>
      <c r="M9" s="268"/>
      <c r="N9" s="268"/>
      <c r="O9" s="268"/>
      <c r="P9" s="268"/>
      <c r="Q9" s="268"/>
      <c r="R9" s="268"/>
      <c r="S9" s="268"/>
      <c r="T9" s="268"/>
      <c r="U9" s="268"/>
      <c r="V9" s="268"/>
    </row>
    <row r="10" spans="1:22" ht="107.25" hidden="1" customHeight="1" x14ac:dyDescent="0.25">
      <c r="A10" s="359" t="s">
        <v>1427</v>
      </c>
      <c r="B10" s="358"/>
      <c r="C10" s="358"/>
      <c r="D10" s="358"/>
      <c r="E10" s="358"/>
      <c r="F10" s="358"/>
      <c r="G10" s="358"/>
      <c r="H10" s="358"/>
      <c r="I10" s="358"/>
      <c r="J10" s="358"/>
      <c r="K10" s="358"/>
      <c r="L10" s="358"/>
      <c r="M10" s="268"/>
      <c r="N10" s="268"/>
      <c r="O10" s="268"/>
      <c r="P10" s="268"/>
      <c r="Q10" s="268"/>
      <c r="R10" s="268"/>
      <c r="S10" s="268"/>
      <c r="T10" s="268"/>
      <c r="U10" s="268"/>
      <c r="V10" s="268"/>
    </row>
    <row r="11" spans="1:22" ht="21" hidden="1" customHeight="1" x14ac:dyDescent="0.25">
      <c r="B11" s="352" t="s">
        <v>1364</v>
      </c>
      <c r="C11" s="352"/>
      <c r="D11" s="289" t="s">
        <v>1423</v>
      </c>
      <c r="F11" s="284"/>
      <c r="G11" s="284"/>
      <c r="H11" s="284"/>
      <c r="I11" s="271"/>
      <c r="J11" s="271"/>
      <c r="K11" s="271"/>
      <c r="L11" s="271"/>
      <c r="M11" s="268"/>
      <c r="N11" s="268"/>
      <c r="O11" s="268"/>
      <c r="P11" s="268"/>
      <c r="Q11" s="268"/>
      <c r="R11" s="268"/>
      <c r="S11" s="268"/>
      <c r="T11" s="268"/>
      <c r="U11" s="268"/>
      <c r="V11" s="268"/>
    </row>
    <row r="12" spans="1:22" ht="21" hidden="1" customHeight="1" x14ac:dyDescent="0.25">
      <c r="B12" s="285"/>
      <c r="C12" s="285"/>
      <c r="E12" s="289" t="s">
        <v>1422</v>
      </c>
      <c r="F12" s="287"/>
      <c r="G12" s="288"/>
      <c r="H12" s="288"/>
      <c r="I12" s="284"/>
      <c r="J12" s="284"/>
      <c r="K12" s="284"/>
      <c r="L12" s="284"/>
      <c r="M12" s="268"/>
      <c r="N12" s="268"/>
      <c r="O12" s="268"/>
      <c r="P12" s="268"/>
      <c r="Q12" s="268"/>
      <c r="R12" s="268"/>
      <c r="S12" s="268"/>
      <c r="T12" s="268"/>
      <c r="U12" s="268"/>
      <c r="V12" s="268"/>
    </row>
    <row r="13" spans="1:22" ht="61.5" hidden="1" customHeight="1" x14ac:dyDescent="0.25">
      <c r="A13" s="361" t="s">
        <v>1379</v>
      </c>
      <c r="B13" s="358"/>
      <c r="C13" s="358"/>
      <c r="D13" s="358"/>
      <c r="E13" s="358"/>
      <c r="F13" s="358"/>
      <c r="G13" s="358"/>
      <c r="H13" s="358"/>
      <c r="I13" s="358"/>
      <c r="J13" s="358"/>
      <c r="K13" s="358"/>
      <c r="L13" s="358"/>
      <c r="M13" s="268"/>
      <c r="N13" s="268"/>
      <c r="O13" s="268"/>
      <c r="P13" s="268"/>
      <c r="Q13" s="268"/>
      <c r="R13" s="268"/>
      <c r="S13" s="268"/>
      <c r="T13" s="268"/>
      <c r="U13" s="268"/>
      <c r="V13" s="268"/>
    </row>
    <row r="14" spans="1:22" ht="30.75" hidden="1" customHeight="1" x14ac:dyDescent="0.25">
      <c r="B14" s="352" t="s">
        <v>1365</v>
      </c>
      <c r="C14" s="352"/>
      <c r="D14" s="352"/>
      <c r="E14" s="352"/>
      <c r="F14" s="285"/>
      <c r="G14" s="285"/>
      <c r="H14" s="285"/>
      <c r="I14" s="272"/>
      <c r="J14" s="272"/>
      <c r="K14" s="272"/>
      <c r="L14" s="272"/>
      <c r="M14" s="268"/>
      <c r="N14" s="268"/>
      <c r="O14" s="268"/>
      <c r="P14" s="268"/>
      <c r="Q14" s="268"/>
      <c r="R14" s="268"/>
      <c r="S14" s="268"/>
      <c r="T14" s="268"/>
      <c r="U14" s="268"/>
      <c r="V14" s="268"/>
    </row>
    <row r="15" spans="1:22" ht="51" hidden="1" customHeight="1" x14ac:dyDescent="0.25">
      <c r="A15" s="361" t="s">
        <v>1375</v>
      </c>
      <c r="B15" s="358"/>
      <c r="C15" s="358"/>
      <c r="D15" s="358"/>
      <c r="E15" s="358"/>
      <c r="F15" s="358"/>
      <c r="G15" s="358"/>
      <c r="H15" s="358"/>
      <c r="I15" s="358"/>
      <c r="J15" s="358"/>
      <c r="K15" s="358"/>
      <c r="L15" s="358"/>
      <c r="M15" s="268"/>
      <c r="N15" s="268"/>
      <c r="O15" s="268"/>
      <c r="P15" s="268"/>
      <c r="Q15" s="268"/>
      <c r="R15" s="268"/>
      <c r="S15" s="268"/>
      <c r="T15" s="268"/>
      <c r="U15" s="268"/>
      <c r="V15" s="268"/>
    </row>
    <row r="16" spans="1:22" ht="30.75" hidden="1" customHeight="1" x14ac:dyDescent="0.25">
      <c r="B16" s="352" t="s">
        <v>1368</v>
      </c>
      <c r="C16" s="352"/>
      <c r="D16" s="352"/>
      <c r="F16" s="285"/>
      <c r="G16" s="285"/>
      <c r="H16" s="285"/>
      <c r="I16" s="272"/>
      <c r="J16" s="272"/>
      <c r="K16" s="272"/>
      <c r="L16" s="272"/>
      <c r="M16" s="268"/>
      <c r="N16" s="268"/>
      <c r="O16" s="268"/>
      <c r="P16" s="268"/>
      <c r="Q16" s="268"/>
      <c r="R16" s="268"/>
      <c r="S16" s="268"/>
      <c r="T16" s="268"/>
      <c r="U16" s="268"/>
      <c r="V16" s="268"/>
    </row>
    <row r="17" spans="1:22" ht="48" hidden="1" customHeight="1" x14ac:dyDescent="0.25">
      <c r="A17" s="361" t="s">
        <v>1377</v>
      </c>
      <c r="B17" s="358"/>
      <c r="C17" s="358"/>
      <c r="D17" s="358"/>
      <c r="E17" s="358"/>
      <c r="F17" s="358"/>
      <c r="G17" s="358"/>
      <c r="H17" s="358"/>
      <c r="I17" s="358"/>
      <c r="J17" s="358"/>
      <c r="K17" s="358"/>
      <c r="L17" s="358"/>
      <c r="M17" s="268"/>
      <c r="N17" s="268"/>
      <c r="O17" s="268"/>
      <c r="P17" s="268"/>
      <c r="Q17" s="268"/>
      <c r="R17" s="268"/>
      <c r="S17" s="268"/>
      <c r="T17" s="268"/>
      <c r="U17" s="268"/>
      <c r="V17" s="268"/>
    </row>
    <row r="18" spans="1:22" ht="58.5" hidden="1" customHeight="1" x14ac:dyDescent="0.25">
      <c r="A18" s="346"/>
      <c r="B18" s="368" t="s">
        <v>1575</v>
      </c>
      <c r="C18" s="368"/>
      <c r="D18" s="346"/>
      <c r="E18" s="369" t="s">
        <v>1577</v>
      </c>
      <c r="F18" s="369"/>
      <c r="G18" s="369"/>
      <c r="H18" s="369"/>
      <c r="I18" s="369"/>
      <c r="J18" s="369"/>
      <c r="K18" s="369"/>
      <c r="L18" s="369"/>
      <c r="M18" s="268"/>
      <c r="N18" s="268"/>
      <c r="O18" s="268"/>
      <c r="P18" s="268"/>
      <c r="Q18" s="268"/>
      <c r="R18" s="268"/>
      <c r="S18" s="268"/>
      <c r="T18" s="268"/>
      <c r="U18" s="268"/>
      <c r="V18" s="268"/>
    </row>
    <row r="19" spans="1:22" ht="27.75" hidden="1" customHeight="1" x14ac:dyDescent="0.25">
      <c r="A19" s="345"/>
      <c r="B19" s="370" t="s">
        <v>1576</v>
      </c>
      <c r="C19" s="371"/>
      <c r="D19" s="344"/>
      <c r="E19" s="344"/>
      <c r="F19" s="344"/>
      <c r="G19" s="344"/>
      <c r="H19" s="344"/>
      <c r="I19" s="344"/>
      <c r="J19" s="344"/>
      <c r="K19" s="344"/>
      <c r="L19" s="344"/>
      <c r="M19" s="268"/>
      <c r="N19" s="268"/>
      <c r="O19" s="268"/>
      <c r="P19" s="268"/>
      <c r="Q19" s="268"/>
      <c r="R19" s="268"/>
      <c r="S19" s="268"/>
      <c r="T19" s="268"/>
      <c r="U19" s="268"/>
      <c r="V19" s="268"/>
    </row>
    <row r="20" spans="1:22" hidden="1" x14ac:dyDescent="0.25">
      <c r="A20" s="361"/>
      <c r="B20" s="358"/>
      <c r="C20" s="358"/>
      <c r="D20" s="358"/>
      <c r="E20" s="358"/>
      <c r="F20" s="358"/>
      <c r="G20" s="358"/>
      <c r="H20" s="358"/>
      <c r="I20" s="358"/>
      <c r="J20" s="358"/>
      <c r="K20" s="358"/>
      <c r="L20" s="358"/>
      <c r="M20" s="268"/>
      <c r="N20" s="268"/>
      <c r="O20" s="268"/>
      <c r="P20" s="268"/>
      <c r="Q20" s="268"/>
      <c r="R20" s="268"/>
      <c r="S20" s="268"/>
      <c r="T20" s="268"/>
      <c r="U20" s="268"/>
      <c r="V20" s="268"/>
    </row>
    <row r="21" spans="1:22" ht="21" x14ac:dyDescent="0.25">
      <c r="A21" s="360" t="s">
        <v>1366</v>
      </c>
      <c r="B21" s="360"/>
      <c r="C21" s="360"/>
      <c r="D21" s="360"/>
      <c r="E21" s="360"/>
      <c r="F21" s="360"/>
      <c r="G21" s="360"/>
      <c r="H21" s="360"/>
      <c r="I21" s="360"/>
      <c r="J21" s="360"/>
      <c r="K21" s="360"/>
      <c r="L21" s="360"/>
      <c r="M21" s="268"/>
      <c r="N21" s="268"/>
      <c r="O21" s="268"/>
      <c r="P21" s="268"/>
      <c r="Q21" s="268"/>
      <c r="R21" s="268"/>
      <c r="S21" s="268"/>
      <c r="T21" s="268"/>
      <c r="U21" s="268"/>
      <c r="V21" s="268"/>
    </row>
    <row r="22" spans="1:22" x14ac:dyDescent="0.25">
      <c r="B22" s="273"/>
      <c r="C22" s="273"/>
      <c r="D22" s="273"/>
      <c r="E22" s="273"/>
      <c r="F22" s="273"/>
      <c r="G22" s="273"/>
      <c r="H22" s="273"/>
      <c r="I22" s="273"/>
      <c r="J22" s="273"/>
      <c r="K22" s="273"/>
      <c r="L22" s="273"/>
      <c r="M22" s="268"/>
      <c r="N22" s="268"/>
      <c r="O22" s="268"/>
      <c r="P22" s="268"/>
      <c r="Q22" s="268"/>
      <c r="R22" s="268"/>
      <c r="S22" s="268"/>
      <c r="T22" s="268"/>
      <c r="U22" s="268"/>
      <c r="V22" s="268"/>
    </row>
    <row r="23" spans="1:22" x14ac:dyDescent="0.25">
      <c r="A23" s="461" t="s">
        <v>1609</v>
      </c>
      <c r="B23" s="358"/>
      <c r="C23" s="358"/>
      <c r="D23" s="358"/>
      <c r="E23" s="358"/>
      <c r="F23" s="358"/>
      <c r="G23" s="358"/>
      <c r="H23" s="358"/>
      <c r="I23" s="358"/>
      <c r="J23" s="358"/>
      <c r="K23" s="358"/>
      <c r="L23" s="358"/>
      <c r="M23" s="268"/>
      <c r="N23" s="268"/>
      <c r="O23" s="268"/>
      <c r="P23" s="268"/>
      <c r="Q23" s="268"/>
      <c r="R23" s="268"/>
      <c r="S23" s="268"/>
      <c r="T23" s="268"/>
      <c r="U23" s="268"/>
      <c r="V23" s="268"/>
    </row>
    <row r="24" spans="1:22" ht="33.75" customHeight="1" x14ac:dyDescent="0.25">
      <c r="A24" s="461" t="s">
        <v>1380</v>
      </c>
      <c r="B24" s="358"/>
      <c r="C24" s="358"/>
      <c r="D24" s="358"/>
      <c r="E24" s="358"/>
      <c r="F24" s="358"/>
      <c r="G24" s="358"/>
      <c r="H24" s="358"/>
      <c r="I24" s="358"/>
      <c r="J24" s="358"/>
      <c r="K24" s="358"/>
      <c r="L24" s="358"/>
      <c r="M24" s="268"/>
      <c r="N24" s="268"/>
      <c r="O24" s="268"/>
      <c r="P24" s="268"/>
      <c r="Q24" s="268"/>
      <c r="R24" s="268"/>
      <c r="S24" s="268"/>
      <c r="T24" s="268"/>
      <c r="U24" s="268"/>
      <c r="V24" s="268"/>
    </row>
    <row r="25" spans="1:22" ht="33" customHeight="1" x14ac:dyDescent="0.25">
      <c r="A25" s="362" t="s">
        <v>1381</v>
      </c>
      <c r="B25" s="364"/>
      <c r="C25" s="364"/>
      <c r="D25" s="364"/>
      <c r="E25" s="364"/>
      <c r="F25" s="364"/>
      <c r="G25" s="364"/>
      <c r="H25" s="364"/>
      <c r="I25" s="364"/>
      <c r="J25" s="364"/>
      <c r="K25" s="364"/>
      <c r="L25" s="364"/>
      <c r="M25" s="268"/>
      <c r="N25" s="268"/>
      <c r="O25" s="268"/>
      <c r="P25" s="268"/>
      <c r="Q25" s="268"/>
      <c r="R25" s="268"/>
      <c r="S25" s="268"/>
      <c r="T25" s="268"/>
      <c r="U25" s="268"/>
      <c r="V25" s="268"/>
    </row>
    <row r="26" spans="1:22" ht="36" customHeight="1" x14ac:dyDescent="0.25">
      <c r="A26" s="365" t="s">
        <v>1369</v>
      </c>
      <c r="B26" s="366"/>
      <c r="C26" s="366"/>
      <c r="D26" s="366"/>
      <c r="E26" s="366"/>
      <c r="F26" s="366"/>
      <c r="G26" s="366"/>
      <c r="H26" s="366"/>
      <c r="I26" s="366"/>
      <c r="J26" s="366"/>
      <c r="K26" s="366"/>
      <c r="L26" s="367"/>
      <c r="M26" s="268"/>
      <c r="N26" s="268"/>
      <c r="O26" s="268"/>
      <c r="P26" s="268"/>
      <c r="Q26" s="268"/>
      <c r="R26" s="268"/>
      <c r="S26" s="268"/>
      <c r="T26" s="268"/>
      <c r="U26" s="268"/>
      <c r="V26" s="268"/>
    </row>
    <row r="27" spans="1:22" x14ac:dyDescent="0.25">
      <c r="A27" s="274"/>
      <c r="B27" s="275"/>
      <c r="C27" s="276"/>
      <c r="D27" s="276"/>
      <c r="E27" s="276"/>
      <c r="F27" s="276"/>
      <c r="G27" s="276"/>
      <c r="H27" s="276"/>
      <c r="I27" s="276"/>
      <c r="J27" s="276"/>
      <c r="K27" s="276"/>
      <c r="L27" s="276"/>
      <c r="M27" s="268"/>
      <c r="N27" s="268"/>
      <c r="O27" s="268"/>
      <c r="P27" s="268"/>
      <c r="Q27" s="268"/>
      <c r="R27" s="268"/>
      <c r="S27" s="268"/>
      <c r="T27" s="268"/>
      <c r="U27" s="268"/>
      <c r="V27" s="268"/>
    </row>
    <row r="28" spans="1:22" x14ac:dyDescent="0.25">
      <c r="A28" s="362" t="s">
        <v>1610</v>
      </c>
      <c r="B28" s="362"/>
      <c r="C28" s="362"/>
      <c r="D28" s="362"/>
      <c r="E28" s="362"/>
      <c r="F28" s="362"/>
      <c r="G28" s="362"/>
      <c r="H28" s="362"/>
      <c r="I28" s="362"/>
      <c r="J28" s="362"/>
      <c r="K28" s="362"/>
      <c r="L28" s="362"/>
      <c r="M28" s="268"/>
      <c r="N28" s="268"/>
      <c r="O28" s="268"/>
      <c r="P28" s="268"/>
      <c r="Q28" s="268"/>
      <c r="R28" s="268"/>
      <c r="S28" s="268"/>
      <c r="T28" s="268"/>
      <c r="U28" s="268"/>
      <c r="V28" s="268"/>
    </row>
    <row r="29" spans="1:22" x14ac:dyDescent="0.25">
      <c r="A29" s="362"/>
      <c r="B29" s="362"/>
      <c r="C29" s="362"/>
      <c r="D29" s="362"/>
      <c r="E29" s="362"/>
      <c r="F29" s="362"/>
      <c r="G29" s="362"/>
      <c r="H29" s="362"/>
      <c r="I29" s="362"/>
      <c r="J29" s="362"/>
      <c r="K29" s="362"/>
      <c r="L29" s="362"/>
      <c r="M29" s="268"/>
      <c r="N29" s="268"/>
      <c r="O29" s="268"/>
      <c r="P29" s="268"/>
      <c r="Q29" s="268"/>
      <c r="R29" s="268"/>
      <c r="S29" s="268"/>
      <c r="T29" s="268"/>
      <c r="U29" s="268"/>
      <c r="V29" s="268"/>
    </row>
    <row r="30" spans="1:22" ht="55.5" customHeight="1" x14ac:dyDescent="0.25">
      <c r="A30" s="362" t="s">
        <v>1603</v>
      </c>
      <c r="B30" s="362"/>
      <c r="C30" s="362"/>
      <c r="D30" s="362"/>
      <c r="E30" s="362"/>
      <c r="F30" s="362"/>
      <c r="G30" s="362"/>
      <c r="H30" s="362"/>
      <c r="I30" s="362"/>
      <c r="J30" s="362"/>
      <c r="K30" s="362"/>
      <c r="L30" s="362"/>
      <c r="M30" s="268"/>
      <c r="N30" s="268"/>
      <c r="O30" s="268"/>
      <c r="P30" s="268"/>
      <c r="Q30" s="268"/>
      <c r="R30" s="268"/>
      <c r="S30" s="268"/>
      <c r="T30" s="268"/>
      <c r="U30" s="268"/>
      <c r="V30" s="268"/>
    </row>
    <row r="31" spans="1:22" x14ac:dyDescent="0.25">
      <c r="A31" s="361"/>
      <c r="B31" s="358"/>
      <c r="C31" s="358"/>
      <c r="D31" s="358"/>
      <c r="E31" s="358"/>
      <c r="F31" s="358"/>
      <c r="G31" s="358"/>
      <c r="H31" s="358"/>
      <c r="I31" s="358"/>
      <c r="J31" s="358"/>
      <c r="K31" s="358"/>
      <c r="L31" s="358"/>
      <c r="M31" s="268"/>
      <c r="N31" s="268"/>
      <c r="O31" s="268"/>
      <c r="P31" s="268"/>
      <c r="Q31" s="268"/>
      <c r="R31" s="268"/>
      <c r="S31" s="268"/>
      <c r="T31" s="268"/>
      <c r="U31" s="268"/>
      <c r="V31" s="268"/>
    </row>
    <row r="32" spans="1:22" x14ac:dyDescent="0.25">
      <c r="A32" s="373" t="s">
        <v>1370</v>
      </c>
      <c r="B32" s="374"/>
      <c r="C32" s="374"/>
      <c r="D32" s="374"/>
      <c r="E32" s="374"/>
      <c r="F32" s="374"/>
      <c r="G32" s="374"/>
      <c r="H32" s="374"/>
      <c r="I32" s="374"/>
      <c r="J32" s="374"/>
      <c r="K32" s="374"/>
      <c r="L32" s="375"/>
      <c r="M32" s="268"/>
      <c r="N32" s="268"/>
      <c r="O32" s="268"/>
      <c r="P32" s="268"/>
      <c r="Q32" s="268"/>
      <c r="R32" s="268"/>
      <c r="S32" s="268"/>
      <c r="T32" s="268"/>
      <c r="U32" s="268"/>
      <c r="V32" s="268"/>
    </row>
    <row r="33" spans="1:22" x14ac:dyDescent="0.25">
      <c r="A33" s="376"/>
      <c r="B33" s="377"/>
      <c r="C33" s="377"/>
      <c r="D33" s="377"/>
      <c r="E33" s="377"/>
      <c r="F33" s="377"/>
      <c r="G33" s="377"/>
      <c r="H33" s="377"/>
      <c r="I33" s="377"/>
      <c r="J33" s="377"/>
      <c r="K33" s="377"/>
      <c r="L33" s="378"/>
      <c r="M33" s="268"/>
      <c r="N33" s="268"/>
      <c r="O33" s="268"/>
      <c r="P33" s="268"/>
      <c r="Q33" s="268"/>
      <c r="R33" s="268"/>
      <c r="S33" s="268"/>
      <c r="T33" s="268"/>
      <c r="U33" s="268"/>
      <c r="V33" s="268"/>
    </row>
    <row r="34" spans="1:22" ht="15.75" customHeight="1" x14ac:dyDescent="0.25">
      <c r="A34" s="262"/>
      <c r="B34" s="379" t="s">
        <v>1371</v>
      </c>
      <c r="C34" s="380"/>
      <c r="D34" s="380"/>
      <c r="E34" s="380"/>
      <c r="F34" s="380"/>
      <c r="G34" s="380"/>
      <c r="H34" s="380"/>
      <c r="I34" s="380"/>
      <c r="J34" s="380"/>
      <c r="K34" s="380"/>
      <c r="L34" s="380"/>
      <c r="M34" s="268"/>
      <c r="N34" s="268"/>
      <c r="O34" s="268"/>
      <c r="P34" s="268"/>
      <c r="Q34" s="268"/>
      <c r="R34" s="268"/>
      <c r="S34" s="268"/>
      <c r="T34" s="268"/>
      <c r="U34" s="268"/>
      <c r="V34" s="268"/>
    </row>
    <row r="35" spans="1:22" ht="15.75" x14ac:dyDescent="0.25">
      <c r="A35" s="261"/>
      <c r="B35" s="380" t="s">
        <v>1372</v>
      </c>
      <c r="C35" s="380"/>
      <c r="D35" s="380"/>
      <c r="E35" s="380"/>
      <c r="F35" s="278"/>
      <c r="G35" s="278"/>
      <c r="H35" s="278"/>
      <c r="I35" s="278"/>
      <c r="J35" s="278"/>
      <c r="K35" s="278"/>
      <c r="L35" s="278"/>
      <c r="M35" s="268"/>
      <c r="N35" s="268"/>
      <c r="O35" s="268"/>
      <c r="P35" s="268"/>
      <c r="Q35" s="268"/>
      <c r="R35" s="268"/>
      <c r="S35" s="268"/>
      <c r="T35" s="268"/>
      <c r="U35" s="268"/>
      <c r="V35" s="268"/>
    </row>
    <row r="36" spans="1:22" x14ac:dyDescent="0.25">
      <c r="M36" s="268"/>
      <c r="N36" s="268"/>
      <c r="O36" s="268"/>
      <c r="P36" s="268"/>
      <c r="Q36" s="268"/>
      <c r="R36" s="268"/>
      <c r="S36" s="268"/>
      <c r="T36" s="268"/>
      <c r="U36" s="268"/>
      <c r="V36" s="268"/>
    </row>
    <row r="37" spans="1:22" ht="18.75" hidden="1" x14ac:dyDescent="0.25">
      <c r="A37" s="381" t="s">
        <v>1367</v>
      </c>
      <c r="B37" s="381"/>
      <c r="C37" s="381"/>
      <c r="D37" s="381"/>
      <c r="E37" s="381"/>
      <c r="F37" s="381"/>
      <c r="G37" s="381"/>
      <c r="H37" s="381"/>
      <c r="I37" s="381"/>
      <c r="J37" s="381"/>
      <c r="K37" s="381"/>
      <c r="L37" s="381"/>
      <c r="M37" s="268"/>
      <c r="N37" s="268"/>
      <c r="O37" s="268"/>
      <c r="P37" s="268"/>
      <c r="Q37" s="268"/>
      <c r="R37" s="268"/>
      <c r="S37" s="268"/>
      <c r="T37" s="268"/>
      <c r="U37" s="268"/>
      <c r="V37" s="268"/>
    </row>
    <row r="38" spans="1:22" ht="62.25" hidden="1" customHeight="1" x14ac:dyDescent="0.25">
      <c r="A38" s="361" t="s">
        <v>1382</v>
      </c>
      <c r="B38" s="358"/>
      <c r="C38" s="358"/>
      <c r="D38" s="358"/>
      <c r="E38" s="358"/>
      <c r="F38" s="358"/>
      <c r="G38" s="358"/>
      <c r="H38" s="358"/>
      <c r="I38" s="358"/>
      <c r="J38" s="358"/>
      <c r="K38" s="358"/>
      <c r="L38" s="358"/>
      <c r="M38" s="268"/>
      <c r="N38" s="268"/>
      <c r="O38" s="268"/>
      <c r="P38" s="268"/>
      <c r="Q38" s="268"/>
      <c r="R38" s="268"/>
      <c r="S38" s="268"/>
      <c r="T38" s="268"/>
      <c r="U38" s="268"/>
      <c r="V38" s="268"/>
    </row>
    <row r="39" spans="1:22" ht="32.25" hidden="1" customHeight="1" x14ac:dyDescent="0.25">
      <c r="A39" s="359" t="s">
        <v>1428</v>
      </c>
      <c r="B39" s="358"/>
      <c r="C39" s="358"/>
      <c r="D39" s="358"/>
      <c r="E39" s="358"/>
      <c r="F39" s="358"/>
      <c r="G39" s="358"/>
      <c r="H39" s="358"/>
      <c r="I39" s="358"/>
      <c r="J39" s="358"/>
      <c r="K39" s="358"/>
      <c r="L39" s="358"/>
      <c r="M39" s="268"/>
      <c r="N39" s="268"/>
      <c r="O39" s="268"/>
      <c r="P39" s="268"/>
      <c r="Q39" s="268"/>
      <c r="R39" s="268"/>
      <c r="S39" s="268"/>
      <c r="T39" s="268"/>
      <c r="U39" s="268"/>
      <c r="V39" s="268"/>
    </row>
    <row r="40" spans="1:22" hidden="1" x14ac:dyDescent="0.25">
      <c r="A40" s="277"/>
      <c r="B40" s="271"/>
      <c r="C40" s="271"/>
      <c r="D40" s="271"/>
      <c r="E40" s="271"/>
      <c r="F40" s="271"/>
      <c r="G40" s="271"/>
      <c r="H40" s="271"/>
      <c r="I40" s="271"/>
      <c r="J40" s="271"/>
      <c r="K40" s="271"/>
      <c r="L40" s="271"/>
      <c r="M40" s="268"/>
      <c r="N40" s="268"/>
      <c r="O40" s="268"/>
      <c r="P40" s="268"/>
      <c r="Q40" s="268"/>
      <c r="R40" s="268"/>
      <c r="S40" s="268"/>
      <c r="T40" s="268"/>
      <c r="U40" s="268"/>
      <c r="V40" s="268"/>
    </row>
    <row r="41" spans="1:22" ht="23.25" hidden="1" customHeight="1" x14ac:dyDescent="0.25">
      <c r="A41" s="360" t="s">
        <v>1374</v>
      </c>
      <c r="B41" s="360"/>
      <c r="C41" s="360"/>
      <c r="D41" s="360"/>
      <c r="E41" s="360"/>
      <c r="F41" s="360"/>
      <c r="G41" s="360"/>
      <c r="H41" s="271"/>
      <c r="I41" s="271"/>
      <c r="J41" s="271"/>
      <c r="K41" s="271"/>
      <c r="L41" s="271"/>
      <c r="M41" s="268"/>
      <c r="N41" s="268"/>
      <c r="O41" s="268"/>
      <c r="P41" s="268"/>
      <c r="Q41" s="268"/>
      <c r="R41" s="268"/>
      <c r="S41" s="268"/>
      <c r="T41" s="268"/>
      <c r="U41" s="268"/>
      <c r="V41" s="268"/>
    </row>
    <row r="42" spans="1:22" ht="27.75" hidden="1" customHeight="1" x14ac:dyDescent="0.25">
      <c r="A42" s="361" t="s">
        <v>1376</v>
      </c>
      <c r="B42" s="358"/>
      <c r="C42" s="358"/>
      <c r="D42" s="358"/>
      <c r="E42" s="358"/>
      <c r="F42" s="358"/>
      <c r="G42" s="358"/>
      <c r="H42" s="358"/>
      <c r="I42" s="358"/>
      <c r="J42" s="358"/>
      <c r="K42" s="358"/>
      <c r="L42" s="358"/>
      <c r="M42" s="268"/>
      <c r="N42" s="268"/>
      <c r="O42" s="268"/>
      <c r="P42" s="268"/>
      <c r="Q42" s="268"/>
      <c r="R42" s="268"/>
      <c r="S42" s="268"/>
      <c r="T42" s="268"/>
      <c r="U42" s="268"/>
      <c r="V42" s="268"/>
    </row>
    <row r="43" spans="1:22" ht="15.75" hidden="1" x14ac:dyDescent="0.25">
      <c r="A43" s="382" t="s">
        <v>1373</v>
      </c>
      <c r="B43" s="382"/>
      <c r="C43" s="382"/>
      <c r="D43" s="382"/>
      <c r="E43" s="382"/>
      <c r="F43" s="382"/>
      <c r="G43" s="382"/>
      <c r="H43" s="382"/>
      <c r="I43" s="271"/>
      <c r="J43" s="271"/>
      <c r="K43" s="271"/>
      <c r="L43" s="271"/>
      <c r="M43" s="268"/>
      <c r="N43" s="268"/>
      <c r="O43" s="268"/>
      <c r="P43" s="268"/>
      <c r="Q43" s="268"/>
      <c r="R43" s="268"/>
      <c r="S43" s="268"/>
      <c r="T43" s="268"/>
      <c r="U43" s="268"/>
      <c r="V43" s="268"/>
    </row>
    <row r="44" spans="1:22" x14ac:dyDescent="0.25">
      <c r="I44" s="271"/>
      <c r="J44" s="271"/>
      <c r="K44" s="271"/>
      <c r="L44" s="271"/>
      <c r="M44" s="268"/>
      <c r="N44" s="268"/>
      <c r="O44" s="268"/>
      <c r="P44" s="268"/>
      <c r="Q44" s="268"/>
      <c r="R44" s="268"/>
      <c r="S44" s="268"/>
      <c r="T44" s="268"/>
      <c r="U44" s="268"/>
      <c r="V44" s="268"/>
    </row>
    <row r="45" spans="1:22" x14ac:dyDescent="0.25">
      <c r="M45" s="268"/>
      <c r="N45" s="268"/>
      <c r="O45" s="268"/>
      <c r="P45" s="268"/>
      <c r="Q45" s="268"/>
      <c r="R45" s="268"/>
      <c r="S45" s="268"/>
      <c r="T45" s="268"/>
      <c r="U45" s="268"/>
      <c r="V45" s="268"/>
    </row>
    <row r="46" spans="1:22" x14ac:dyDescent="0.25">
      <c r="A46" s="356" t="s">
        <v>1509</v>
      </c>
      <c r="B46" s="356"/>
      <c r="C46" s="356"/>
      <c r="D46" s="356"/>
      <c r="E46" s="356"/>
      <c r="F46" s="356"/>
      <c r="G46" s="356"/>
      <c r="H46" s="356"/>
      <c r="I46" s="356"/>
      <c r="J46" s="356"/>
      <c r="K46" s="356"/>
      <c r="L46" s="356"/>
      <c r="M46" s="268"/>
      <c r="N46" s="268"/>
      <c r="O46" s="268"/>
      <c r="P46" s="268"/>
      <c r="Q46" s="268"/>
      <c r="R46" s="268"/>
      <c r="S46" s="268"/>
      <c r="T46" s="268"/>
      <c r="U46" s="268"/>
      <c r="V46" s="268"/>
    </row>
    <row r="47" spans="1:22" x14ac:dyDescent="0.25">
      <c r="A47" s="363" t="s">
        <v>1604</v>
      </c>
      <c r="B47" s="358"/>
      <c r="C47" s="358"/>
      <c r="D47" s="358"/>
      <c r="E47" s="358"/>
      <c r="F47" s="358"/>
      <c r="G47" s="358"/>
      <c r="H47" s="358"/>
      <c r="I47" s="358"/>
      <c r="J47" s="358"/>
      <c r="K47" s="358"/>
      <c r="L47" s="358"/>
      <c r="M47" s="268"/>
      <c r="N47" s="268"/>
      <c r="O47" s="268"/>
      <c r="P47" s="268"/>
      <c r="Q47" s="268"/>
      <c r="R47" s="268"/>
      <c r="S47" s="268"/>
      <c r="T47" s="268"/>
      <c r="U47" s="268"/>
      <c r="V47" s="268"/>
    </row>
    <row r="48" spans="1:22" x14ac:dyDescent="0.25">
      <c r="A48" s="351" t="s">
        <v>1605</v>
      </c>
      <c r="B48" s="267"/>
      <c r="C48" s="267"/>
      <c r="D48" s="267"/>
      <c r="E48" s="267"/>
      <c r="F48" s="267"/>
      <c r="G48" s="267"/>
      <c r="H48" s="267"/>
      <c r="I48" s="267"/>
      <c r="J48" s="267"/>
      <c r="K48" s="267"/>
      <c r="L48" s="267"/>
      <c r="M48" s="268"/>
      <c r="N48" s="268"/>
      <c r="O48" s="268"/>
      <c r="P48" s="268"/>
      <c r="Q48" s="268"/>
      <c r="R48" s="268"/>
      <c r="S48" s="268"/>
      <c r="T48" s="268"/>
      <c r="U48" s="268"/>
      <c r="V48" s="268"/>
    </row>
    <row r="49" spans="1:22" ht="39" customHeight="1" x14ac:dyDescent="0.25">
      <c r="A49" s="372"/>
      <c r="B49" s="372"/>
      <c r="C49" s="372"/>
      <c r="D49" s="372"/>
      <c r="E49" s="372"/>
      <c r="F49" s="372"/>
      <c r="G49" s="372"/>
      <c r="H49" s="372"/>
      <c r="I49" s="372"/>
      <c r="J49" s="372"/>
      <c r="K49" s="372"/>
      <c r="L49" s="372"/>
      <c r="M49" s="268"/>
      <c r="N49" s="268"/>
      <c r="O49" s="268"/>
      <c r="P49" s="268"/>
      <c r="Q49" s="268"/>
      <c r="R49" s="268"/>
      <c r="S49" s="268"/>
      <c r="T49" s="268"/>
      <c r="U49" s="268"/>
      <c r="V49" s="268"/>
    </row>
    <row r="50" spans="1:22" x14ac:dyDescent="0.25">
      <c r="A50" s="267"/>
      <c r="J50" s="267"/>
      <c r="K50" s="267"/>
      <c r="L50" s="267"/>
      <c r="M50" s="268"/>
      <c r="N50" s="268"/>
      <c r="O50" s="268"/>
      <c r="P50" s="268"/>
      <c r="Q50" s="268"/>
      <c r="R50" s="268"/>
      <c r="S50" s="268"/>
      <c r="T50" s="268"/>
      <c r="U50" s="268"/>
      <c r="V50" s="268"/>
    </row>
    <row r="51" spans="1:22" x14ac:dyDescent="0.25">
      <c r="A51" s="267"/>
      <c r="B51" s="267"/>
      <c r="C51" s="267"/>
      <c r="D51" s="267"/>
      <c r="E51" s="267"/>
      <c r="F51" s="267"/>
      <c r="G51" s="267"/>
      <c r="H51" s="267"/>
      <c r="I51" s="267"/>
      <c r="J51" s="267"/>
      <c r="K51" s="267"/>
      <c r="L51" s="267"/>
      <c r="M51" s="268"/>
      <c r="N51" s="268"/>
      <c r="O51" s="268"/>
      <c r="P51" s="268"/>
      <c r="Q51" s="268"/>
      <c r="R51" s="268"/>
      <c r="S51" s="268"/>
      <c r="T51" s="268"/>
      <c r="U51" s="268"/>
      <c r="V51" s="268"/>
    </row>
    <row r="52" spans="1:22" x14ac:dyDescent="0.25">
      <c r="A52" s="267"/>
      <c r="B52" s="267"/>
      <c r="C52" s="267"/>
      <c r="D52" s="267"/>
      <c r="E52" s="267"/>
      <c r="F52" s="267"/>
      <c r="G52" s="267"/>
      <c r="H52" s="267"/>
      <c r="I52" s="267"/>
      <c r="J52" s="267"/>
      <c r="K52" s="267"/>
      <c r="L52" s="267"/>
      <c r="M52" s="268"/>
      <c r="N52" s="268"/>
      <c r="O52" s="268"/>
      <c r="P52" s="268"/>
      <c r="Q52" s="268"/>
      <c r="R52" s="268"/>
      <c r="S52" s="268"/>
      <c r="T52" s="268"/>
      <c r="U52" s="268"/>
      <c r="V52" s="268"/>
    </row>
    <row r="53" spans="1:22" x14ac:dyDescent="0.25">
      <c r="A53" s="267"/>
      <c r="B53" s="267"/>
      <c r="C53" s="267"/>
      <c r="D53" s="267"/>
      <c r="E53" s="267"/>
      <c r="F53" s="267"/>
      <c r="G53" s="267"/>
      <c r="H53" s="267"/>
      <c r="I53" s="267"/>
      <c r="J53" s="267"/>
      <c r="K53" s="267"/>
      <c r="L53" s="267"/>
      <c r="M53" s="268"/>
      <c r="N53" s="268"/>
      <c r="O53" s="268"/>
      <c r="P53" s="268"/>
      <c r="Q53" s="268"/>
      <c r="R53" s="268"/>
      <c r="S53" s="268"/>
      <c r="T53" s="268"/>
      <c r="U53" s="268"/>
      <c r="V53" s="268"/>
    </row>
    <row r="54" spans="1:22" x14ac:dyDescent="0.25">
      <c r="A54" s="267"/>
      <c r="B54" s="267"/>
      <c r="C54" s="267"/>
      <c r="D54" s="267"/>
      <c r="E54" s="267"/>
      <c r="F54" s="267"/>
      <c r="G54" s="267"/>
      <c r="H54" s="267"/>
      <c r="I54" s="267"/>
      <c r="J54" s="267"/>
      <c r="K54" s="267"/>
      <c r="L54" s="267"/>
      <c r="M54" s="268"/>
      <c r="N54" s="268"/>
      <c r="O54" s="268"/>
      <c r="P54" s="268"/>
      <c r="Q54" s="268"/>
      <c r="R54" s="268"/>
      <c r="S54" s="268"/>
      <c r="T54" s="268"/>
      <c r="U54" s="268"/>
      <c r="V54" s="268"/>
    </row>
    <row r="55" spans="1:22" x14ac:dyDescent="0.25">
      <c r="A55" s="267"/>
      <c r="B55" s="267"/>
      <c r="C55" s="267"/>
      <c r="D55" s="267"/>
      <c r="E55" s="267"/>
      <c r="F55" s="267"/>
      <c r="G55" s="267"/>
      <c r="H55" s="267"/>
      <c r="I55" s="267"/>
      <c r="J55" s="267"/>
      <c r="K55" s="267"/>
      <c r="L55" s="267"/>
      <c r="M55" s="268"/>
      <c r="N55" s="268"/>
      <c r="O55" s="268"/>
      <c r="P55" s="268"/>
      <c r="Q55" s="268"/>
      <c r="R55" s="268"/>
      <c r="S55" s="268"/>
      <c r="T55" s="268"/>
      <c r="U55" s="268"/>
      <c r="V55" s="268"/>
    </row>
    <row r="56" spans="1:22" x14ac:dyDescent="0.25">
      <c r="A56" s="267"/>
      <c r="B56" s="267"/>
      <c r="C56" s="267"/>
      <c r="D56" s="267"/>
      <c r="E56" s="267"/>
      <c r="F56" s="267"/>
      <c r="G56" s="267"/>
      <c r="H56" s="267"/>
      <c r="I56" s="267"/>
      <c r="J56" s="267"/>
      <c r="K56" s="267"/>
      <c r="L56" s="267"/>
      <c r="M56" s="268"/>
      <c r="N56" s="268"/>
      <c r="O56" s="268"/>
      <c r="P56" s="268"/>
      <c r="Q56" s="268"/>
      <c r="R56" s="268"/>
      <c r="S56" s="268"/>
      <c r="T56" s="268"/>
      <c r="U56" s="268"/>
      <c r="V56" s="268"/>
    </row>
    <row r="57" spans="1:22" x14ac:dyDescent="0.25">
      <c r="A57" s="267"/>
      <c r="B57" s="267"/>
      <c r="C57" s="267"/>
      <c r="D57" s="267"/>
      <c r="E57" s="267"/>
      <c r="F57" s="267"/>
      <c r="G57" s="267"/>
      <c r="H57" s="267"/>
      <c r="I57" s="267"/>
      <c r="J57" s="267"/>
      <c r="K57" s="267"/>
      <c r="L57" s="267"/>
      <c r="M57" s="268"/>
      <c r="N57" s="268"/>
      <c r="O57" s="268"/>
      <c r="P57" s="268"/>
      <c r="Q57" s="268"/>
      <c r="R57" s="268"/>
      <c r="S57" s="268"/>
      <c r="T57" s="268"/>
      <c r="U57" s="268"/>
      <c r="V57" s="268"/>
    </row>
    <row r="58" spans="1:22" x14ac:dyDescent="0.25">
      <c r="A58" s="267"/>
      <c r="B58" s="267"/>
      <c r="C58" s="267"/>
      <c r="D58" s="267"/>
      <c r="E58" s="267"/>
      <c r="F58" s="267"/>
      <c r="G58" s="267"/>
      <c r="H58" s="267"/>
      <c r="I58" s="267"/>
      <c r="J58" s="267"/>
      <c r="K58" s="267"/>
      <c r="L58" s="267"/>
      <c r="M58" s="268"/>
      <c r="N58" s="268"/>
      <c r="O58" s="268"/>
      <c r="P58" s="268"/>
      <c r="Q58" s="268"/>
      <c r="R58" s="268"/>
      <c r="S58" s="268"/>
      <c r="T58" s="268"/>
      <c r="U58" s="268"/>
      <c r="V58" s="268"/>
    </row>
    <row r="59" spans="1:22" x14ac:dyDescent="0.25">
      <c r="A59" s="267"/>
      <c r="B59" s="267"/>
      <c r="C59" s="267"/>
      <c r="D59" s="267"/>
      <c r="E59" s="267"/>
      <c r="F59" s="267"/>
      <c r="G59" s="267"/>
      <c r="H59" s="267"/>
      <c r="I59" s="267"/>
      <c r="J59" s="267"/>
      <c r="K59" s="267"/>
      <c r="L59" s="267"/>
      <c r="M59" s="268"/>
      <c r="N59" s="268"/>
      <c r="O59" s="268"/>
      <c r="P59" s="268"/>
      <c r="Q59" s="268"/>
      <c r="R59" s="268"/>
      <c r="S59" s="268"/>
      <c r="T59" s="268"/>
      <c r="U59" s="268"/>
      <c r="V59" s="268"/>
    </row>
    <row r="60" spans="1:22" x14ac:dyDescent="0.25">
      <c r="A60" s="267"/>
      <c r="B60" s="267"/>
      <c r="C60" s="267"/>
      <c r="D60" s="267"/>
      <c r="E60" s="267"/>
      <c r="F60" s="267"/>
      <c r="G60" s="267"/>
      <c r="H60" s="267"/>
      <c r="I60" s="267"/>
      <c r="J60" s="267"/>
      <c r="K60" s="267"/>
      <c r="L60" s="267"/>
      <c r="M60" s="268"/>
      <c r="N60" s="268"/>
      <c r="O60" s="268"/>
      <c r="P60" s="268"/>
      <c r="Q60" s="268"/>
      <c r="R60" s="268"/>
      <c r="S60" s="268"/>
      <c r="T60" s="268"/>
      <c r="U60" s="268"/>
      <c r="V60" s="268"/>
    </row>
    <row r="61" spans="1:22" x14ac:dyDescent="0.25">
      <c r="A61" s="267"/>
      <c r="B61" s="267"/>
      <c r="C61" s="267"/>
      <c r="D61" s="267"/>
      <c r="E61" s="267"/>
      <c r="F61" s="267"/>
      <c r="G61" s="267"/>
      <c r="H61" s="267"/>
      <c r="I61" s="267"/>
      <c r="J61" s="267"/>
      <c r="K61" s="267"/>
      <c r="L61" s="267"/>
      <c r="M61" s="268"/>
      <c r="N61" s="268"/>
      <c r="O61" s="268"/>
      <c r="P61" s="268"/>
      <c r="Q61" s="268"/>
      <c r="R61" s="268"/>
      <c r="S61" s="268"/>
      <c r="T61" s="268"/>
      <c r="U61" s="268"/>
      <c r="V61" s="268"/>
    </row>
    <row r="62" spans="1:22" x14ac:dyDescent="0.25">
      <c r="A62" s="267"/>
      <c r="B62" s="267"/>
      <c r="C62" s="267"/>
      <c r="D62" s="267"/>
      <c r="E62" s="267"/>
      <c r="F62" s="267"/>
      <c r="G62" s="267"/>
      <c r="H62" s="267"/>
      <c r="I62" s="267"/>
      <c r="J62" s="267"/>
      <c r="K62" s="267"/>
      <c r="L62" s="267"/>
      <c r="M62" s="268"/>
      <c r="N62" s="268"/>
      <c r="O62" s="268"/>
      <c r="P62" s="268"/>
      <c r="Q62" s="268"/>
      <c r="R62" s="268"/>
      <c r="S62" s="268"/>
      <c r="T62" s="268"/>
      <c r="U62" s="268"/>
      <c r="V62" s="268"/>
    </row>
    <row r="63" spans="1:22" x14ac:dyDescent="0.25">
      <c r="A63" s="267"/>
      <c r="B63" s="267"/>
      <c r="C63" s="267"/>
      <c r="D63" s="267"/>
      <c r="E63" s="267"/>
      <c r="F63" s="267"/>
      <c r="G63" s="267"/>
      <c r="H63" s="267"/>
      <c r="I63" s="267"/>
      <c r="J63" s="267"/>
      <c r="K63" s="267"/>
      <c r="L63" s="267"/>
      <c r="M63" s="268"/>
      <c r="N63" s="268"/>
      <c r="O63" s="268"/>
      <c r="P63" s="268"/>
      <c r="Q63" s="268"/>
      <c r="R63" s="268"/>
      <c r="S63" s="268"/>
      <c r="T63" s="268"/>
      <c r="U63" s="268"/>
      <c r="V63" s="268"/>
    </row>
    <row r="64" spans="1:22" x14ac:dyDescent="0.25">
      <c r="A64" s="267"/>
      <c r="B64" s="267"/>
      <c r="C64" s="267"/>
      <c r="D64" s="267"/>
      <c r="E64" s="267"/>
      <c r="F64" s="267"/>
      <c r="G64" s="267"/>
      <c r="H64" s="267"/>
      <c r="I64" s="267"/>
      <c r="J64" s="267"/>
      <c r="K64" s="267"/>
      <c r="L64" s="267"/>
      <c r="M64" s="268"/>
      <c r="N64" s="268"/>
      <c r="O64" s="268"/>
      <c r="P64" s="268"/>
      <c r="Q64" s="268"/>
      <c r="R64" s="268"/>
      <c r="S64" s="268"/>
      <c r="T64" s="268"/>
      <c r="U64" s="268"/>
      <c r="V64" s="268"/>
    </row>
    <row r="65" spans="1:22" x14ac:dyDescent="0.25">
      <c r="A65" s="267"/>
      <c r="B65" s="267"/>
      <c r="C65" s="267"/>
      <c r="D65" s="267"/>
      <c r="E65" s="267"/>
      <c r="F65" s="267"/>
      <c r="G65" s="267"/>
      <c r="H65" s="267"/>
      <c r="I65" s="267"/>
      <c r="J65" s="267"/>
      <c r="K65" s="267"/>
      <c r="L65" s="267"/>
      <c r="M65" s="268"/>
      <c r="N65" s="268"/>
      <c r="O65" s="268"/>
      <c r="P65" s="268"/>
      <c r="Q65" s="268"/>
      <c r="R65" s="268"/>
      <c r="S65" s="268"/>
      <c r="T65" s="268"/>
      <c r="U65" s="268"/>
      <c r="V65" s="268"/>
    </row>
    <row r="66" spans="1:22" x14ac:dyDescent="0.25">
      <c r="A66" s="267"/>
      <c r="B66" s="267"/>
      <c r="C66" s="267"/>
      <c r="D66" s="267"/>
      <c r="E66" s="267"/>
      <c r="F66" s="267"/>
      <c r="G66" s="267"/>
      <c r="H66" s="267"/>
      <c r="I66" s="267"/>
      <c r="J66" s="267"/>
      <c r="K66" s="267"/>
      <c r="L66" s="267"/>
      <c r="M66" s="268"/>
      <c r="N66" s="268"/>
      <c r="O66" s="268"/>
      <c r="P66" s="268"/>
      <c r="Q66" s="268"/>
      <c r="R66" s="268"/>
      <c r="S66" s="268"/>
      <c r="T66" s="268"/>
      <c r="U66" s="268"/>
      <c r="V66" s="268"/>
    </row>
    <row r="67" spans="1:22" x14ac:dyDescent="0.25">
      <c r="A67" s="267"/>
      <c r="B67" s="267"/>
      <c r="C67" s="267"/>
      <c r="D67" s="267"/>
      <c r="E67" s="267"/>
      <c r="F67" s="267"/>
      <c r="G67" s="267"/>
      <c r="H67" s="267"/>
      <c r="I67" s="267"/>
      <c r="J67" s="267"/>
      <c r="K67" s="267"/>
      <c r="L67" s="267"/>
      <c r="M67" s="268"/>
      <c r="N67" s="268"/>
      <c r="O67" s="268"/>
      <c r="P67" s="268"/>
      <c r="Q67" s="268"/>
      <c r="R67" s="268"/>
      <c r="S67" s="268"/>
      <c r="T67" s="268"/>
      <c r="U67" s="268"/>
      <c r="V67" s="268"/>
    </row>
    <row r="68" spans="1:22" x14ac:dyDescent="0.25">
      <c r="M68" s="268"/>
      <c r="N68" s="268"/>
      <c r="O68" s="268"/>
      <c r="P68" s="268"/>
      <c r="Q68" s="268"/>
      <c r="R68" s="268"/>
      <c r="S68" s="268"/>
      <c r="T68" s="268"/>
      <c r="U68" s="268"/>
      <c r="V68" s="268"/>
    </row>
    <row r="69" spans="1:22" x14ac:dyDescent="0.25">
      <c r="M69" s="268"/>
      <c r="N69" s="268"/>
      <c r="O69" s="268"/>
      <c r="P69" s="268"/>
      <c r="Q69" s="268"/>
      <c r="R69" s="268"/>
      <c r="S69" s="268"/>
      <c r="T69" s="268"/>
      <c r="U69" s="268"/>
      <c r="V69" s="268"/>
    </row>
    <row r="70" spans="1:22" x14ac:dyDescent="0.25">
      <c r="M70" s="268"/>
      <c r="N70" s="268"/>
      <c r="O70" s="268"/>
      <c r="P70" s="268"/>
      <c r="Q70" s="268"/>
      <c r="R70" s="268"/>
      <c r="S70" s="268"/>
      <c r="T70" s="268"/>
      <c r="U70" s="268"/>
      <c r="V70" s="268"/>
    </row>
    <row r="71" spans="1:22" x14ac:dyDescent="0.25">
      <c r="M71" s="268"/>
      <c r="N71" s="268"/>
      <c r="O71" s="268"/>
      <c r="P71" s="268"/>
      <c r="Q71" s="268"/>
      <c r="R71" s="268"/>
      <c r="S71" s="268"/>
      <c r="T71" s="268"/>
      <c r="U71" s="268"/>
      <c r="V71" s="268"/>
    </row>
    <row r="72" spans="1:22" x14ac:dyDescent="0.25">
      <c r="M72" s="268"/>
      <c r="N72" s="268"/>
      <c r="O72" s="268"/>
      <c r="P72" s="268"/>
      <c r="Q72" s="268"/>
      <c r="R72" s="268"/>
      <c r="S72" s="268"/>
      <c r="T72" s="268"/>
      <c r="U72" s="268"/>
      <c r="V72" s="268"/>
    </row>
    <row r="73" spans="1:22" x14ac:dyDescent="0.25">
      <c r="M73" s="268"/>
      <c r="N73" s="268"/>
      <c r="O73" s="268"/>
      <c r="P73" s="268"/>
      <c r="Q73" s="268"/>
      <c r="R73" s="268"/>
      <c r="S73" s="268"/>
      <c r="T73" s="268"/>
      <c r="U73" s="268"/>
      <c r="V73" s="268"/>
    </row>
    <row r="74" spans="1:22" x14ac:dyDescent="0.25">
      <c r="M74" s="267"/>
    </row>
    <row r="75" spans="1:22" x14ac:dyDescent="0.25">
      <c r="M75" s="267"/>
    </row>
    <row r="76" spans="1:22" x14ac:dyDescent="0.25">
      <c r="M76" s="267"/>
    </row>
    <row r="77" spans="1:22" x14ac:dyDescent="0.25">
      <c r="M77" s="267"/>
    </row>
    <row r="78" spans="1:22" x14ac:dyDescent="0.25">
      <c r="M78" s="267"/>
    </row>
    <row r="79" spans="1:22" x14ac:dyDescent="0.25">
      <c r="M79" s="267"/>
    </row>
    <row r="80" spans="1:22" x14ac:dyDescent="0.25">
      <c r="M80" s="267"/>
    </row>
    <row r="81" spans="13:13" x14ac:dyDescent="0.25">
      <c r="M81" s="267"/>
    </row>
    <row r="82" spans="13:13" x14ac:dyDescent="0.25">
      <c r="M82" s="267"/>
    </row>
    <row r="83" spans="13:13" x14ac:dyDescent="0.25">
      <c r="M83" s="267"/>
    </row>
    <row r="84" spans="13:13" x14ac:dyDescent="0.25">
      <c r="M84" s="267"/>
    </row>
    <row r="85" spans="13:13" x14ac:dyDescent="0.25">
      <c r="M85" s="267"/>
    </row>
    <row r="86" spans="13:13" x14ac:dyDescent="0.25">
      <c r="M86" s="267"/>
    </row>
  </sheetData>
  <sheetProtection password="C50A" sheet="1" objects="1" scenarios="1"/>
  <customSheetViews>
    <customSheetView guid="{F018859D-25C1-4165-9FDA-4B8EFF37A48E}" showGridLines="0">
      <selection activeCell="A7" sqref="A7:L7"/>
      <pageMargins left="0.25" right="0.25" top="0.75" bottom="0.75" header="0.3" footer="0.3"/>
      <pageSetup orientation="landscape" r:id="rId1"/>
      <headerFooter alignWithMargins="0"/>
    </customSheetView>
  </customSheetViews>
  <mergeCells count="38">
    <mergeCell ref="A49:L49"/>
    <mergeCell ref="A47:L47"/>
    <mergeCell ref="A31:L31"/>
    <mergeCell ref="A32:L33"/>
    <mergeCell ref="B34:L34"/>
    <mergeCell ref="B35:E35"/>
    <mergeCell ref="A37:L37"/>
    <mergeCell ref="A38:L38"/>
    <mergeCell ref="A39:L39"/>
    <mergeCell ref="A41:G41"/>
    <mergeCell ref="A42:L42"/>
    <mergeCell ref="A43:H43"/>
    <mergeCell ref="A46:L46"/>
    <mergeCell ref="A30:L30"/>
    <mergeCell ref="A15:L15"/>
    <mergeCell ref="B16:D16"/>
    <mergeCell ref="A17:L17"/>
    <mergeCell ref="A20:L20"/>
    <mergeCell ref="A21:L21"/>
    <mergeCell ref="A23:L23"/>
    <mergeCell ref="A24:L24"/>
    <mergeCell ref="A25:L25"/>
    <mergeCell ref="A26:L26"/>
    <mergeCell ref="A28:L29"/>
    <mergeCell ref="B18:C18"/>
    <mergeCell ref="E18:L18"/>
    <mergeCell ref="B19:C19"/>
    <mergeCell ref="B14:E14"/>
    <mergeCell ref="B2:L2"/>
    <mergeCell ref="B3:F3"/>
    <mergeCell ref="A5:L5"/>
    <mergeCell ref="A6:L6"/>
    <mergeCell ref="A7:L7"/>
    <mergeCell ref="A8:L8"/>
    <mergeCell ref="A9:L9"/>
    <mergeCell ref="A10:L10"/>
    <mergeCell ref="B11:C11"/>
    <mergeCell ref="A13:L13"/>
  </mergeCells>
  <hyperlinks>
    <hyperlink ref="A43" r:id="rId2" display="Please contact us with any suggesionts for change/ improvement of this form.  "/>
    <hyperlink ref="A43:H43" r:id="rId3" display="Please contact us with any suggestions for change / improvement of this form.  "/>
    <hyperlink ref="B4" r:id="rId4" display="Please contact us with any suggesionts for change/ improvement of this form.  "/>
    <hyperlink ref="B4:I4" r:id="rId5" display="Please contact us with any suggestions for change / improvement of this form.  "/>
    <hyperlink ref="B3:E3" r:id="rId6" display="CDE Educator Effectiveness webiste"/>
    <hyperlink ref="B19:C19" r:id="rId7" display="CDE User's Guide"/>
  </hyperlinks>
  <pageMargins left="0.25" right="0.25" top="0.75" bottom="0.75" header="0.3" footer="0.3"/>
  <pageSetup orientation="landscape" r:id="rId8"/>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A1:X47"/>
  <sheetViews>
    <sheetView workbookViewId="0">
      <selection activeCell="C21" sqref="C21:F21"/>
    </sheetView>
  </sheetViews>
  <sheetFormatPr defaultColWidth="11" defaultRowHeight="15.75" x14ac:dyDescent="0.25"/>
  <cols>
    <col min="1" max="1" width="2.25" style="8" customWidth="1"/>
    <col min="2" max="2" width="18" style="220" customWidth="1"/>
    <col min="3" max="3" width="6.75" style="8" customWidth="1"/>
    <col min="4" max="4" width="46.375" style="8" customWidth="1"/>
    <col min="5" max="5" width="16.375" style="8" customWidth="1"/>
    <col min="6" max="6" width="16.5" style="8" customWidth="1"/>
    <col min="7" max="7" width="4.5" style="8" customWidth="1"/>
    <col min="8" max="8" width="18.5" style="8" customWidth="1"/>
    <col min="9" max="9" width="4.5" style="8" customWidth="1"/>
    <col min="10" max="10" width="18.375" style="8" customWidth="1"/>
    <col min="11" max="11" width="0.125" style="8" customWidth="1"/>
    <col min="12" max="24" width="11" style="198"/>
    <col min="25" max="16384" width="11" style="8"/>
  </cols>
  <sheetData>
    <row r="1" spans="1:12" ht="42.75" customHeight="1" x14ac:dyDescent="0.25">
      <c r="A1" s="385" t="s">
        <v>1261</v>
      </c>
      <c r="B1" s="386"/>
      <c r="C1" s="386"/>
      <c r="D1" s="386"/>
      <c r="E1" s="386"/>
      <c r="F1" s="386"/>
      <c r="G1" s="386"/>
    </row>
    <row r="2" spans="1:12" ht="6" customHeight="1" x14ac:dyDescent="0.25">
      <c r="B2" s="199"/>
      <c r="H2" s="200"/>
      <c r="I2" s="200"/>
      <c r="J2" s="200"/>
      <c r="K2" s="200"/>
      <c r="L2" s="200"/>
    </row>
    <row r="3" spans="1:12" x14ac:dyDescent="0.25">
      <c r="B3" s="199"/>
      <c r="H3" s="200"/>
      <c r="I3" s="200"/>
      <c r="J3" s="200"/>
      <c r="K3" s="200"/>
      <c r="L3" s="200"/>
    </row>
    <row r="4" spans="1:12" x14ac:dyDescent="0.25">
      <c r="B4" s="199"/>
      <c r="H4" s="200"/>
      <c r="I4" s="200"/>
      <c r="J4" s="200"/>
      <c r="K4" s="200"/>
      <c r="L4" s="200"/>
    </row>
    <row r="5" spans="1:12" x14ac:dyDescent="0.25">
      <c r="B5" s="199"/>
      <c r="H5" s="200"/>
      <c r="I5" s="200"/>
      <c r="J5" s="200"/>
      <c r="K5" s="200"/>
      <c r="L5" s="200"/>
    </row>
    <row r="6" spans="1:12" x14ac:dyDescent="0.25">
      <c r="B6" s="199"/>
      <c r="H6" s="200"/>
      <c r="I6" s="200"/>
      <c r="J6" s="200"/>
      <c r="K6" s="200"/>
      <c r="L6" s="200"/>
    </row>
    <row r="7" spans="1:12" x14ac:dyDescent="0.25">
      <c r="B7" s="199"/>
      <c r="H7" s="200"/>
      <c r="I7" s="200"/>
      <c r="J7" s="200"/>
      <c r="K7" s="200"/>
      <c r="L7" s="200"/>
    </row>
    <row r="8" spans="1:12" x14ac:dyDescent="0.25">
      <c r="B8" s="199"/>
      <c r="H8" s="200"/>
      <c r="I8" s="200"/>
      <c r="J8" s="200"/>
      <c r="K8" s="200"/>
      <c r="L8" s="200"/>
    </row>
    <row r="9" spans="1:12" x14ac:dyDescent="0.25">
      <c r="B9" s="199"/>
      <c r="H9" s="200"/>
      <c r="I9" s="200"/>
      <c r="J9" s="200"/>
      <c r="K9" s="200"/>
      <c r="L9" s="200"/>
    </row>
    <row r="10" spans="1:12" x14ac:dyDescent="0.25">
      <c r="B10" s="199"/>
      <c r="H10" s="200"/>
      <c r="I10" s="200"/>
      <c r="J10" s="200"/>
      <c r="K10" s="200"/>
      <c r="L10" s="200"/>
    </row>
    <row r="11" spans="1:12" x14ac:dyDescent="0.25">
      <c r="B11" s="199"/>
      <c r="H11" s="200"/>
      <c r="I11" s="200"/>
      <c r="J11" s="200"/>
      <c r="K11" s="200"/>
      <c r="L11" s="200"/>
    </row>
    <row r="12" spans="1:12" x14ac:dyDescent="0.25">
      <c r="B12" s="199"/>
      <c r="H12" s="200"/>
      <c r="I12" s="200"/>
      <c r="J12" s="200"/>
      <c r="K12" s="200"/>
      <c r="L12" s="200"/>
    </row>
    <row r="13" spans="1:12" x14ac:dyDescent="0.25">
      <c r="B13" s="199"/>
      <c r="H13" s="200"/>
      <c r="I13" s="200"/>
      <c r="J13" s="200"/>
      <c r="K13" s="200"/>
      <c r="L13" s="200"/>
    </row>
    <row r="14" spans="1:12" x14ac:dyDescent="0.25">
      <c r="B14" s="199"/>
      <c r="H14" s="200"/>
      <c r="I14" s="200"/>
      <c r="J14" s="200"/>
      <c r="K14" s="200"/>
      <c r="L14" s="200"/>
    </row>
    <row r="15" spans="1:12" x14ac:dyDescent="0.25">
      <c r="B15" s="199"/>
      <c r="H15" s="200"/>
      <c r="I15" s="200"/>
      <c r="J15" s="200"/>
      <c r="K15" s="200"/>
      <c r="L15" s="200"/>
    </row>
    <row r="16" spans="1:12" x14ac:dyDescent="0.25">
      <c r="B16" s="199"/>
      <c r="H16" s="200"/>
      <c r="I16" s="200"/>
      <c r="J16" s="200"/>
      <c r="K16" s="200"/>
      <c r="L16" s="200"/>
    </row>
    <row r="17" spans="1:24" x14ac:dyDescent="0.25">
      <c r="B17" s="199"/>
      <c r="H17" s="200"/>
      <c r="I17" s="200"/>
      <c r="J17" s="200"/>
      <c r="K17" s="200"/>
      <c r="L17" s="200"/>
    </row>
    <row r="18" spans="1:24" x14ac:dyDescent="0.25">
      <c r="B18" s="199"/>
      <c r="H18" s="200"/>
      <c r="I18" s="200"/>
      <c r="J18" s="200"/>
      <c r="K18" s="200"/>
      <c r="L18" s="200"/>
    </row>
    <row r="19" spans="1:24" x14ac:dyDescent="0.25">
      <c r="B19" s="199"/>
      <c r="H19" s="200"/>
      <c r="I19" s="200"/>
      <c r="J19" s="200"/>
      <c r="K19" s="200"/>
      <c r="L19" s="200"/>
    </row>
    <row r="20" spans="1:24" ht="30.75" customHeight="1" x14ac:dyDescent="0.25">
      <c r="B20" s="199"/>
      <c r="H20" s="200"/>
      <c r="I20" s="200"/>
      <c r="J20" s="200"/>
      <c r="K20" s="200"/>
      <c r="L20" s="200"/>
    </row>
    <row r="21" spans="1:24" ht="16.5" customHeight="1" x14ac:dyDescent="0.25">
      <c r="A21" s="387" t="s">
        <v>1262</v>
      </c>
      <c r="B21" s="388"/>
      <c r="C21" s="389"/>
      <c r="D21" s="389"/>
      <c r="E21" s="389"/>
      <c r="F21" s="389"/>
      <c r="H21" s="200"/>
      <c r="I21" s="200"/>
      <c r="J21" s="200"/>
      <c r="K21" s="200"/>
      <c r="L21" s="200"/>
    </row>
    <row r="22" spans="1:24" ht="16.5" customHeight="1" x14ac:dyDescent="0.25">
      <c r="A22" s="201"/>
      <c r="B22" s="202"/>
      <c r="C22" s="203"/>
      <c r="D22" s="203" t="s">
        <v>1424</v>
      </c>
      <c r="E22" s="203"/>
      <c r="F22" s="203"/>
      <c r="H22" s="200"/>
      <c r="I22" s="200"/>
      <c r="J22" s="200"/>
      <c r="K22" s="200"/>
      <c r="L22" s="200"/>
    </row>
    <row r="23" spans="1:24" s="180" customFormat="1" ht="27" customHeight="1" x14ac:dyDescent="0.25">
      <c r="A23" s="390" t="s">
        <v>1263</v>
      </c>
      <c r="B23" s="391"/>
      <c r="C23" s="204" t="s">
        <v>1264</v>
      </c>
      <c r="D23" s="392" t="s">
        <v>1265</v>
      </c>
      <c r="E23" s="393"/>
      <c r="F23" s="205" t="s">
        <v>1266</v>
      </c>
      <c r="H23" s="206"/>
      <c r="I23" s="200"/>
      <c r="J23" s="200"/>
      <c r="K23" s="200"/>
      <c r="L23" s="200"/>
    </row>
    <row r="24" spans="1:24" ht="20.25" customHeight="1" x14ac:dyDescent="0.25">
      <c r="A24" s="207">
        <v>1</v>
      </c>
      <c r="B24" s="208"/>
      <c r="C24" s="209"/>
      <c r="D24" s="383"/>
      <c r="E24" s="384"/>
      <c r="F24" s="210" t="s">
        <v>1267</v>
      </c>
      <c r="H24" s="211" t="e">
        <f>IF(C24/$C$32/2&lt;&gt;0,C24/$C$32/2,#N/A)</f>
        <v>#DIV/0!</v>
      </c>
      <c r="I24" s="200"/>
      <c r="J24" s="200"/>
      <c r="K24" s="200"/>
      <c r="L24" s="200"/>
      <c r="M24" s="8"/>
      <c r="N24" s="8"/>
      <c r="O24" s="8"/>
      <c r="P24" s="8"/>
      <c r="Q24" s="8"/>
      <c r="R24" s="8"/>
      <c r="S24" s="8"/>
      <c r="T24" s="8"/>
      <c r="U24" s="8"/>
      <c r="V24" s="8"/>
      <c r="W24" s="8"/>
      <c r="X24" s="8"/>
    </row>
    <row r="25" spans="1:24" ht="20.25" customHeight="1" x14ac:dyDescent="0.25">
      <c r="A25" s="207">
        <v>2</v>
      </c>
      <c r="B25" s="208"/>
      <c r="C25" s="209"/>
      <c r="D25" s="383"/>
      <c r="E25" s="384"/>
      <c r="F25" s="210" t="s">
        <v>1267</v>
      </c>
      <c r="H25" s="211" t="e">
        <f t="shared" ref="H25:H31" si="0">IF(C25/$C$32/2&lt;&gt;0,C25/$C$32/2,#N/A)</f>
        <v>#DIV/0!</v>
      </c>
      <c r="I25" s="200"/>
      <c r="J25" s="200"/>
      <c r="K25" s="200"/>
      <c r="L25" s="200"/>
      <c r="M25" s="8"/>
      <c r="N25" s="8"/>
      <c r="O25" s="8"/>
      <c r="P25" s="8"/>
      <c r="Q25" s="8"/>
      <c r="R25" s="8"/>
      <c r="S25" s="8"/>
      <c r="T25" s="8"/>
      <c r="U25" s="8"/>
      <c r="V25" s="8"/>
      <c r="W25" s="8"/>
      <c r="X25" s="8"/>
    </row>
    <row r="26" spans="1:24" ht="20.25" customHeight="1" x14ac:dyDescent="0.25">
      <c r="A26" s="207">
        <v>3</v>
      </c>
      <c r="B26" s="208"/>
      <c r="C26" s="209"/>
      <c r="D26" s="383"/>
      <c r="E26" s="384"/>
      <c r="F26" s="210" t="s">
        <v>1267</v>
      </c>
      <c r="H26" s="211" t="e">
        <f t="shared" si="0"/>
        <v>#DIV/0!</v>
      </c>
      <c r="I26" s="200"/>
      <c r="J26" s="200"/>
      <c r="K26" s="200"/>
      <c r="L26" s="200"/>
      <c r="M26" s="8"/>
      <c r="N26" s="8"/>
      <c r="O26" s="8"/>
      <c r="P26" s="8"/>
      <c r="Q26" s="8"/>
      <c r="R26" s="8"/>
      <c r="S26" s="8"/>
      <c r="T26" s="8"/>
      <c r="U26" s="8"/>
      <c r="V26" s="8"/>
      <c r="W26" s="8"/>
      <c r="X26" s="8"/>
    </row>
    <row r="27" spans="1:24" ht="20.25" customHeight="1" x14ac:dyDescent="0.25">
      <c r="A27" s="207">
        <v>4</v>
      </c>
      <c r="B27" s="208"/>
      <c r="C27" s="209"/>
      <c r="D27" s="383"/>
      <c r="E27" s="384"/>
      <c r="F27" s="210" t="s">
        <v>1267</v>
      </c>
      <c r="H27" s="211" t="e">
        <f t="shared" si="0"/>
        <v>#DIV/0!</v>
      </c>
      <c r="I27" s="200"/>
      <c r="J27" s="200"/>
      <c r="K27" s="200"/>
      <c r="L27" s="200"/>
      <c r="M27" s="8"/>
      <c r="N27" s="8"/>
      <c r="O27" s="8"/>
      <c r="P27" s="8"/>
      <c r="Q27" s="8"/>
      <c r="R27" s="8"/>
      <c r="S27" s="8"/>
      <c r="T27" s="8"/>
      <c r="U27" s="8"/>
      <c r="V27" s="8"/>
      <c r="W27" s="8"/>
      <c r="X27" s="8"/>
    </row>
    <row r="28" spans="1:24" ht="20.25" customHeight="1" x14ac:dyDescent="0.25">
      <c r="A28" s="207">
        <v>5</v>
      </c>
      <c r="B28" s="208"/>
      <c r="C28" s="209"/>
      <c r="D28" s="383"/>
      <c r="E28" s="384"/>
      <c r="F28" s="210" t="s">
        <v>1267</v>
      </c>
      <c r="H28" s="211" t="e">
        <f t="shared" si="0"/>
        <v>#DIV/0!</v>
      </c>
      <c r="I28" s="200"/>
      <c r="J28" s="200"/>
      <c r="K28" s="200"/>
      <c r="L28" s="200"/>
      <c r="M28" s="8"/>
      <c r="N28" s="8"/>
      <c r="O28" s="8"/>
      <c r="P28" s="8"/>
      <c r="Q28" s="8"/>
      <c r="R28" s="8"/>
      <c r="S28" s="8"/>
      <c r="T28" s="8"/>
      <c r="U28" s="8"/>
      <c r="V28" s="8"/>
      <c r="W28" s="8"/>
      <c r="X28" s="8"/>
    </row>
    <row r="29" spans="1:24" ht="20.25" customHeight="1" x14ac:dyDescent="0.25">
      <c r="A29" s="207">
        <v>6</v>
      </c>
      <c r="B29" s="208"/>
      <c r="C29" s="209"/>
      <c r="D29" s="383"/>
      <c r="E29" s="384"/>
      <c r="F29" s="210" t="s">
        <v>1267</v>
      </c>
      <c r="H29" s="211" t="e">
        <f t="shared" si="0"/>
        <v>#DIV/0!</v>
      </c>
      <c r="I29" s="200"/>
      <c r="J29" s="200"/>
      <c r="K29" s="200"/>
      <c r="L29" s="200"/>
      <c r="M29" s="8"/>
      <c r="N29" s="8"/>
      <c r="O29" s="8"/>
      <c r="P29" s="8"/>
      <c r="Q29" s="8"/>
      <c r="R29" s="8"/>
      <c r="S29" s="8"/>
      <c r="T29" s="8"/>
      <c r="U29" s="8"/>
      <c r="V29" s="8"/>
      <c r="W29" s="8"/>
      <c r="X29" s="8"/>
    </row>
    <row r="30" spans="1:24" ht="20.25" customHeight="1" x14ac:dyDescent="0.25">
      <c r="A30" s="207">
        <v>7</v>
      </c>
      <c r="B30" s="208"/>
      <c r="C30" s="209"/>
      <c r="D30" s="383"/>
      <c r="E30" s="384"/>
      <c r="F30" s="210" t="s">
        <v>1267</v>
      </c>
      <c r="H30" s="211" t="e">
        <f t="shared" si="0"/>
        <v>#DIV/0!</v>
      </c>
      <c r="I30" s="200"/>
      <c r="J30" s="200"/>
      <c r="K30" s="200"/>
      <c r="L30" s="200"/>
      <c r="M30" s="8"/>
      <c r="N30" s="8"/>
      <c r="O30" s="8"/>
      <c r="P30" s="8"/>
      <c r="Q30" s="8"/>
      <c r="R30" s="8"/>
      <c r="S30" s="8"/>
      <c r="T30" s="8"/>
      <c r="U30" s="8"/>
      <c r="V30" s="8"/>
      <c r="W30" s="8"/>
      <c r="X30" s="8"/>
    </row>
    <row r="31" spans="1:24" s="217" customFormat="1" ht="6" customHeight="1" x14ac:dyDescent="0.25">
      <c r="A31" s="212" t="s">
        <v>1268</v>
      </c>
      <c r="B31" s="212" t="s">
        <v>1268</v>
      </c>
      <c r="C31" s="213">
        <f>C32</f>
        <v>0</v>
      </c>
      <c r="D31" s="214"/>
      <c r="E31" s="215">
        <f>C32</f>
        <v>0</v>
      </c>
      <c r="F31" s="216"/>
      <c r="H31" s="211" t="e">
        <f t="shared" si="0"/>
        <v>#DIV/0!</v>
      </c>
      <c r="I31" s="206"/>
      <c r="J31" s="206"/>
      <c r="K31" s="206"/>
      <c r="L31" s="206"/>
    </row>
    <row r="32" spans="1:24" ht="20.25" customHeight="1" x14ac:dyDescent="0.25">
      <c r="A32" s="394" t="s">
        <v>1269</v>
      </c>
      <c r="B32" s="395"/>
      <c r="C32" s="218">
        <f>SUM(C24:C30)</f>
        <v>0</v>
      </c>
      <c r="D32" s="219" t="str">
        <f>IF(AND(F24&lt;&gt;"Collective",F25&lt;&gt;"Collective",F26&lt;&gt;"Collective",F27&lt;&gt;"Collective",F28&lt;&gt;"Collective",F29&lt;&gt;"Collective",F30&lt;&gt;"Collective"), "Warning: Collective Attribution Missing","")</f>
        <v>Warning: Collective Attribution Missing</v>
      </c>
      <c r="E32" s="396" t="str">
        <f>IF(AND(F24&lt;&gt;"Individual",F25&lt;&gt;"Individual",F26&lt;&gt;"Individual",F27&lt;&gt;"Individual",F28&lt;&gt;"Individual",F29&lt;&gt;"Individual",F30&lt;&gt;"Individual"), "Warning: Individual Attribution Missing","")</f>
        <v>Warning: Individual Attribution Missing</v>
      </c>
      <c r="F32" s="396"/>
      <c r="H32" s="206"/>
      <c r="I32" s="200"/>
      <c r="J32" s="200"/>
      <c r="K32" s="200"/>
      <c r="L32" s="200"/>
      <c r="M32" s="8"/>
      <c r="N32" s="8"/>
      <c r="O32" s="8"/>
      <c r="P32" s="8"/>
      <c r="Q32" s="8"/>
      <c r="R32" s="8"/>
      <c r="S32" s="8"/>
      <c r="T32" s="8"/>
      <c r="U32" s="8"/>
      <c r="V32" s="8"/>
      <c r="W32" s="8"/>
      <c r="X32" s="8"/>
    </row>
    <row r="33" spans="1:24" ht="20.25" customHeight="1" x14ac:dyDescent="0.25">
      <c r="A33" s="200"/>
      <c r="B33" s="200"/>
      <c r="C33" s="200"/>
      <c r="D33" s="200"/>
      <c r="E33" s="200"/>
      <c r="F33" s="200"/>
      <c r="G33" s="200"/>
      <c r="H33" s="200"/>
      <c r="I33" s="200"/>
      <c r="J33" s="200"/>
      <c r="K33" s="200"/>
      <c r="L33" s="200"/>
      <c r="M33" s="8"/>
      <c r="N33" s="8"/>
      <c r="O33" s="8"/>
      <c r="P33" s="8"/>
      <c r="Q33" s="8"/>
      <c r="R33" s="8"/>
      <c r="S33" s="8"/>
      <c r="T33" s="8"/>
      <c r="U33" s="8"/>
      <c r="V33" s="8"/>
      <c r="W33" s="8"/>
      <c r="X33" s="8"/>
    </row>
    <row r="34" spans="1:24" ht="9" customHeight="1" x14ac:dyDescent="0.25">
      <c r="A34" s="200"/>
      <c r="B34" s="200"/>
      <c r="C34" s="200"/>
      <c r="D34" s="200"/>
      <c r="E34" s="200"/>
      <c r="F34" s="200"/>
      <c r="G34" s="200"/>
      <c r="H34" s="200"/>
      <c r="I34" s="200"/>
      <c r="J34" s="200"/>
      <c r="K34" s="200"/>
      <c r="L34" s="200"/>
      <c r="M34" s="8"/>
      <c r="N34" s="8"/>
      <c r="O34" s="8"/>
      <c r="P34" s="8"/>
      <c r="Q34" s="8"/>
      <c r="R34" s="8"/>
      <c r="S34" s="8"/>
      <c r="T34" s="8"/>
      <c r="U34" s="8"/>
      <c r="V34" s="8"/>
      <c r="W34" s="8"/>
      <c r="X34" s="8"/>
    </row>
    <row r="35" spans="1:24" ht="24.95" customHeight="1" x14ac:dyDescent="0.25">
      <c r="A35" s="200"/>
      <c r="B35" s="200"/>
      <c r="C35" s="200"/>
      <c r="D35" s="200"/>
      <c r="E35" s="200"/>
      <c r="F35" s="200"/>
      <c r="G35" s="200"/>
      <c r="H35" s="200"/>
      <c r="I35" s="200"/>
      <c r="J35" s="200"/>
      <c r="K35" s="200"/>
      <c r="L35" s="200"/>
      <c r="M35" s="8"/>
      <c r="N35" s="8"/>
      <c r="O35" s="8"/>
      <c r="P35" s="8"/>
      <c r="Q35" s="8"/>
      <c r="R35" s="8"/>
      <c r="S35" s="8"/>
      <c r="T35" s="8"/>
      <c r="U35" s="8"/>
      <c r="V35" s="8"/>
      <c r="W35" s="8"/>
      <c r="X35" s="8"/>
    </row>
    <row r="36" spans="1:24" x14ac:dyDescent="0.25">
      <c r="A36" s="200"/>
      <c r="B36" s="200"/>
      <c r="C36" s="200"/>
      <c r="D36" s="200"/>
      <c r="E36" s="200"/>
      <c r="F36" s="200"/>
      <c r="G36" s="200"/>
      <c r="H36" s="200"/>
      <c r="I36" s="200"/>
      <c r="J36" s="200"/>
      <c r="K36" s="200"/>
      <c r="L36" s="200"/>
      <c r="O36" s="8"/>
      <c r="P36" s="8"/>
      <c r="Q36" s="8"/>
      <c r="R36" s="8"/>
      <c r="S36" s="8"/>
      <c r="T36" s="8"/>
      <c r="U36" s="8"/>
      <c r="V36" s="8"/>
      <c r="W36" s="8"/>
      <c r="X36" s="8"/>
    </row>
    <row r="37" spans="1:24" x14ac:dyDescent="0.25">
      <c r="A37" s="200"/>
      <c r="B37" s="200"/>
      <c r="C37" s="200"/>
      <c r="D37" s="200"/>
      <c r="E37" s="200"/>
      <c r="F37" s="200"/>
      <c r="G37" s="200"/>
      <c r="H37" s="200"/>
      <c r="I37" s="200"/>
      <c r="J37" s="200"/>
      <c r="K37" s="200"/>
      <c r="L37" s="200"/>
      <c r="O37" s="8"/>
      <c r="P37" s="8"/>
      <c r="Q37" s="8"/>
      <c r="R37" s="8"/>
      <c r="S37" s="8"/>
      <c r="T37" s="8"/>
      <c r="U37" s="8"/>
      <c r="V37" s="8"/>
      <c r="W37" s="8"/>
      <c r="X37" s="8"/>
    </row>
    <row r="38" spans="1:24" x14ac:dyDescent="0.25">
      <c r="A38" s="200"/>
      <c r="B38" s="200"/>
      <c r="C38" s="200"/>
      <c r="D38" s="200"/>
      <c r="E38" s="200"/>
      <c r="F38" s="200"/>
      <c r="G38" s="200"/>
      <c r="H38" s="200"/>
      <c r="I38" s="200"/>
      <c r="J38" s="200"/>
      <c r="K38" s="200"/>
      <c r="L38" s="200"/>
      <c r="O38" s="8"/>
      <c r="P38" s="8"/>
      <c r="Q38" s="8"/>
      <c r="R38" s="8"/>
      <c r="S38" s="8"/>
      <c r="T38" s="8"/>
      <c r="U38" s="8"/>
      <c r="V38" s="8"/>
      <c r="W38" s="8"/>
      <c r="X38" s="8"/>
    </row>
    <row r="39" spans="1:24" x14ac:dyDescent="0.25">
      <c r="A39" s="200"/>
      <c r="B39" s="200"/>
      <c r="C39" s="200"/>
      <c r="D39" s="200"/>
      <c r="E39" s="200"/>
      <c r="F39" s="200"/>
      <c r="G39" s="200"/>
      <c r="H39" s="200"/>
      <c r="I39" s="200"/>
      <c r="J39" s="200"/>
      <c r="K39" s="200"/>
      <c r="L39" s="200"/>
      <c r="O39" s="8"/>
      <c r="P39" s="8"/>
      <c r="Q39" s="8"/>
      <c r="R39" s="8"/>
      <c r="S39" s="8"/>
      <c r="T39" s="8"/>
      <c r="U39" s="8"/>
      <c r="V39" s="8"/>
      <c r="W39" s="8"/>
      <c r="X39" s="8"/>
    </row>
    <row r="40" spans="1:24" x14ac:dyDescent="0.25">
      <c r="A40" s="200"/>
      <c r="B40" s="200"/>
      <c r="C40" s="200"/>
      <c r="D40" s="200"/>
      <c r="E40" s="200"/>
      <c r="F40" s="200"/>
      <c r="G40" s="200"/>
      <c r="H40" s="200"/>
      <c r="I40" s="200"/>
      <c r="J40" s="200"/>
      <c r="K40" s="200"/>
      <c r="L40" s="200"/>
      <c r="O40" s="8"/>
      <c r="P40" s="8"/>
      <c r="Q40" s="8"/>
      <c r="R40" s="8"/>
      <c r="S40" s="8"/>
      <c r="T40" s="8"/>
      <c r="U40" s="8"/>
      <c r="V40" s="8"/>
      <c r="W40" s="8"/>
      <c r="X40" s="8"/>
    </row>
    <row r="41" spans="1:24" x14ac:dyDescent="0.25">
      <c r="B41" s="199"/>
      <c r="C41" s="199"/>
      <c r="D41" s="199"/>
      <c r="E41" s="199"/>
      <c r="F41" s="199"/>
      <c r="G41" s="199"/>
      <c r="J41" s="198"/>
      <c r="K41" s="198"/>
      <c r="O41" s="8"/>
      <c r="P41" s="8"/>
      <c r="Q41" s="8"/>
      <c r="R41" s="8"/>
      <c r="S41" s="8"/>
      <c r="T41" s="8"/>
      <c r="U41" s="8"/>
      <c r="V41" s="8"/>
      <c r="W41" s="8"/>
      <c r="X41" s="8"/>
    </row>
    <row r="42" spans="1:24" x14ac:dyDescent="0.25">
      <c r="B42" s="199"/>
      <c r="C42" s="199"/>
      <c r="D42" s="199"/>
      <c r="E42" s="199"/>
      <c r="F42" s="199"/>
      <c r="G42" s="199"/>
      <c r="J42" s="198"/>
      <c r="K42" s="198"/>
      <c r="O42" s="8"/>
      <c r="P42" s="8"/>
      <c r="Q42" s="8"/>
      <c r="R42" s="8"/>
      <c r="S42" s="8"/>
      <c r="T42" s="8"/>
      <c r="U42" s="8"/>
      <c r="V42" s="8"/>
      <c r="W42" s="8"/>
      <c r="X42" s="8"/>
    </row>
    <row r="43" spans="1:24" x14ac:dyDescent="0.25">
      <c r="B43" s="199"/>
      <c r="C43" s="199"/>
      <c r="D43" s="199"/>
      <c r="E43" s="199"/>
      <c r="F43" s="199"/>
      <c r="G43" s="199"/>
      <c r="J43" s="198"/>
      <c r="K43" s="198"/>
      <c r="O43" s="8"/>
      <c r="P43" s="8"/>
      <c r="Q43" s="8"/>
      <c r="R43" s="8"/>
      <c r="S43" s="8"/>
      <c r="T43" s="8"/>
      <c r="U43" s="8"/>
      <c r="V43" s="8"/>
      <c r="W43" s="8"/>
      <c r="X43" s="8"/>
    </row>
    <row r="44" spans="1:24" x14ac:dyDescent="0.25">
      <c r="B44" s="199"/>
      <c r="C44" s="199"/>
      <c r="D44" s="199"/>
      <c r="E44" s="199"/>
      <c r="F44" s="199"/>
      <c r="G44" s="199"/>
    </row>
    <row r="45" spans="1:24" x14ac:dyDescent="0.25">
      <c r="G45" s="199"/>
    </row>
    <row r="46" spans="1:24" x14ac:dyDescent="0.25">
      <c r="G46" s="199"/>
    </row>
    <row r="47" spans="1:24" x14ac:dyDescent="0.25">
      <c r="G47" s="199"/>
    </row>
  </sheetData>
  <sheetProtection password="C50A" sheet="1" objects="1" scenarios="1"/>
  <customSheetViews>
    <customSheetView guid="{F018859D-25C1-4165-9FDA-4B8EFF37A48E}">
      <selection sqref="A1:G1"/>
      <pageMargins left="0" right="0" top="0.25" bottom="0.25" header="0.3" footer="0.3"/>
      <pageSetup orientation="landscape" r:id="rId1"/>
    </customSheetView>
  </customSheetViews>
  <mergeCells count="14">
    <mergeCell ref="A32:B32"/>
    <mergeCell ref="E32:F32"/>
    <mergeCell ref="D25:E25"/>
    <mergeCell ref="D26:E26"/>
    <mergeCell ref="D27:E27"/>
    <mergeCell ref="D28:E28"/>
    <mergeCell ref="D29:E29"/>
    <mergeCell ref="D30:E30"/>
    <mergeCell ref="D24:E24"/>
    <mergeCell ref="A1:G1"/>
    <mergeCell ref="A21:B21"/>
    <mergeCell ref="C21:F21"/>
    <mergeCell ref="A23:B23"/>
    <mergeCell ref="D23:E23"/>
  </mergeCells>
  <conditionalFormatting sqref="D32">
    <cfRule type="containsText" dxfId="108" priority="4" operator="containsText" text="warning">
      <formula>NOT(ISERROR(SEARCH("warning",D32)))</formula>
    </cfRule>
  </conditionalFormatting>
  <conditionalFormatting sqref="E31:F32">
    <cfRule type="containsText" dxfId="107" priority="3" operator="containsText" text="warning">
      <formula>NOT(ISERROR(SEARCH("warning",E31)))</formula>
    </cfRule>
  </conditionalFormatting>
  <conditionalFormatting sqref="A4:J10">
    <cfRule type="expression" priority="2">
      <formula>"isblank('Standard 6 Selecting'!$B$24)"</formula>
    </cfRule>
  </conditionalFormatting>
  <conditionalFormatting sqref="A52:J58">
    <cfRule type="expression" dxfId="106" priority="1">
      <formula>ISBLANK($B$30)</formula>
    </cfRule>
  </conditionalFormatting>
  <dataValidations count="1">
    <dataValidation type="list" allowBlank="1" showInputMessage="1" showErrorMessage="1" sqref="F24:F30">
      <formula1>"Please Select,Collective, Individual"</formula1>
    </dataValidation>
  </dataValidations>
  <pageMargins left="0" right="0" top="0.25" bottom="0.25" header="0.3" footer="0.3"/>
  <pageSetup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00B0F0"/>
  </sheetPr>
  <dimension ref="A1:AK114"/>
  <sheetViews>
    <sheetView workbookViewId="0">
      <selection activeCell="N7" sqref="N7"/>
    </sheetView>
  </sheetViews>
  <sheetFormatPr defaultColWidth="11" defaultRowHeight="15.75" x14ac:dyDescent="0.25"/>
  <cols>
    <col min="1" max="1" width="4.5" style="8" customWidth="1"/>
    <col min="2" max="2" width="18" style="220" customWidth="1"/>
    <col min="3" max="3" width="4.5" style="8" customWidth="1"/>
    <col min="4" max="4" width="15.625" style="8" customWidth="1"/>
    <col min="5" max="5" width="5.75" style="8" customWidth="1"/>
    <col min="6" max="6" width="16.5" style="8" customWidth="1"/>
    <col min="7" max="7" width="4.5" style="8" customWidth="1"/>
    <col min="8" max="8" width="18.5" style="8" customWidth="1"/>
    <col min="9" max="9" width="4.5" style="8" customWidth="1"/>
    <col min="10" max="10" width="18.375" style="8" customWidth="1"/>
    <col min="11" max="11" width="0.125" style="8" customWidth="1"/>
    <col min="12" max="17" width="11" style="248"/>
    <col min="18" max="24" width="11" style="221"/>
    <col min="25" max="16384" width="11" style="8"/>
  </cols>
  <sheetData>
    <row r="1" spans="1:37" ht="39" customHeight="1" thickBot="1" x14ac:dyDescent="0.3">
      <c r="A1" s="411" t="s">
        <v>1270</v>
      </c>
      <c r="B1" s="412"/>
      <c r="C1" s="412"/>
      <c r="D1" s="412"/>
      <c r="E1" s="412"/>
      <c r="F1" s="412"/>
      <c r="G1" s="412"/>
      <c r="H1" s="412"/>
      <c r="I1" s="412"/>
      <c r="J1" s="413"/>
      <c r="L1" s="414" t="s">
        <v>1606</v>
      </c>
      <c r="M1" s="415"/>
      <c r="N1" s="206"/>
      <c r="O1" s="206"/>
      <c r="P1" s="206"/>
      <c r="Q1" s="206"/>
      <c r="Y1" s="221"/>
      <c r="Z1" s="221"/>
      <c r="AA1" s="221"/>
      <c r="AB1" s="221"/>
      <c r="AC1" s="221"/>
      <c r="AD1" s="221"/>
      <c r="AE1" s="221"/>
      <c r="AF1" s="221"/>
      <c r="AG1" s="221"/>
      <c r="AH1" s="221"/>
      <c r="AI1" s="221"/>
      <c r="AJ1" s="221"/>
      <c r="AK1" s="221"/>
    </row>
    <row r="2" spans="1:37" ht="39" customHeight="1" thickBot="1" x14ac:dyDescent="0.3">
      <c r="A2" s="411" t="str">
        <f>Selecting!A21</f>
        <v>Position:</v>
      </c>
      <c r="B2" s="416"/>
      <c r="C2" s="417" t="str">
        <f>IF(Selecting!C21=0,"Please define the position on the ""Standard 6 Selecting tab""",Selecting!C21)</f>
        <v>Please define the position on the "Standard 6 Selecting tab"</v>
      </c>
      <c r="D2" s="418"/>
      <c r="E2" s="418"/>
      <c r="F2" s="418"/>
      <c r="G2" s="418"/>
      <c r="H2" s="418"/>
      <c r="I2" s="418"/>
      <c r="J2" s="419"/>
      <c r="L2" s="206"/>
      <c r="M2" s="206"/>
      <c r="N2" s="206"/>
      <c r="O2" s="206"/>
      <c r="P2" s="206"/>
      <c r="Q2" s="206"/>
      <c r="Y2" s="221"/>
      <c r="Z2" s="221"/>
      <c r="AA2" s="221"/>
      <c r="AB2" s="221"/>
      <c r="AC2" s="221"/>
      <c r="AD2" s="221"/>
      <c r="AE2" s="221"/>
      <c r="AF2" s="221"/>
      <c r="AG2" s="221"/>
      <c r="AH2" s="221"/>
      <c r="AI2" s="221"/>
      <c r="AJ2" s="221"/>
      <c r="AK2" s="221"/>
    </row>
    <row r="3" spans="1:37" ht="10.5" customHeight="1" thickBot="1" x14ac:dyDescent="0.3">
      <c r="A3" s="222"/>
      <c r="B3" s="223"/>
      <c r="C3" s="224"/>
      <c r="D3" s="224"/>
      <c r="E3" s="224"/>
      <c r="F3" s="224"/>
      <c r="G3" s="224"/>
      <c r="H3" s="224"/>
      <c r="I3" s="224"/>
      <c r="J3" s="225"/>
      <c r="L3" s="206"/>
      <c r="M3" s="206"/>
      <c r="N3" s="206"/>
      <c r="O3" s="206"/>
      <c r="P3" s="206"/>
      <c r="Q3" s="206"/>
      <c r="S3" s="8"/>
      <c r="Y3" s="221"/>
      <c r="Z3" s="221"/>
      <c r="AA3" s="221"/>
      <c r="AB3" s="221"/>
      <c r="AC3" s="221"/>
      <c r="AD3" s="221"/>
      <c r="AE3" s="221"/>
      <c r="AF3" s="221"/>
      <c r="AG3" s="221"/>
      <c r="AH3" s="221"/>
      <c r="AI3" s="221"/>
      <c r="AJ3" s="221"/>
      <c r="AK3" s="221"/>
    </row>
    <row r="4" spans="1:37" ht="22.5" customHeight="1" thickBot="1" x14ac:dyDescent="0.3">
      <c r="A4" s="397" t="s">
        <v>1579</v>
      </c>
      <c r="B4" s="403"/>
      <c r="C4" s="403"/>
      <c r="D4" s="403"/>
      <c r="E4" s="403"/>
      <c r="F4" s="403"/>
      <c r="G4" s="404"/>
      <c r="H4" s="226" t="s">
        <v>1271</v>
      </c>
      <c r="I4" s="420" t="str">
        <f>IF(Selecting!F24="Please Select","Missing",Selecting!F24)</f>
        <v>Missing</v>
      </c>
      <c r="J4" s="421"/>
      <c r="L4" s="206"/>
      <c r="M4" s="206"/>
      <c r="N4" s="206"/>
      <c r="O4" s="206"/>
      <c r="P4" s="206"/>
      <c r="Q4" s="206"/>
      <c r="Y4" s="221"/>
      <c r="Z4" s="221"/>
      <c r="AA4" s="221"/>
      <c r="AB4" s="221"/>
      <c r="AC4" s="221"/>
      <c r="AD4" s="221"/>
      <c r="AE4" s="221"/>
      <c r="AF4" s="221"/>
      <c r="AG4" s="221"/>
      <c r="AH4" s="221"/>
      <c r="AI4" s="221"/>
      <c r="AJ4" s="221"/>
      <c r="AK4" s="221"/>
    </row>
    <row r="5" spans="1:37" ht="16.5" thickBot="1" x14ac:dyDescent="0.3">
      <c r="A5" s="397" t="s">
        <v>1272</v>
      </c>
      <c r="B5" s="398"/>
      <c r="C5" s="399" t="str">
        <f>IF(Selecting!B24&lt;&gt;0,Selecting!B24,"Please Define Name on 'Selecting Measures' Tab")</f>
        <v>Please Define Name on 'Selecting Measures' Tab</v>
      </c>
      <c r="D5" s="400"/>
      <c r="E5" s="400"/>
      <c r="F5" s="400"/>
      <c r="G5" s="400"/>
      <c r="H5" s="401" t="s">
        <v>1273</v>
      </c>
      <c r="I5" s="402"/>
      <c r="J5" s="227" t="str">
        <f>IFERROR(Selecting!H24,"Missing Weight")</f>
        <v>Missing Weight</v>
      </c>
      <c r="L5" s="206"/>
      <c r="M5" s="206"/>
      <c r="N5" s="206"/>
      <c r="O5" s="206"/>
      <c r="P5" s="206"/>
      <c r="Q5" s="206"/>
    </row>
    <row r="6" spans="1:37" ht="22.5" customHeight="1" thickBot="1" x14ac:dyDescent="0.3">
      <c r="A6" s="397" t="s">
        <v>1274</v>
      </c>
      <c r="B6" s="403"/>
      <c r="C6" s="403"/>
      <c r="D6" s="403"/>
      <c r="E6" s="404"/>
      <c r="F6" s="405" t="s">
        <v>1267</v>
      </c>
      <c r="G6" s="406"/>
      <c r="H6" s="406"/>
      <c r="I6" s="406"/>
      <c r="J6" s="407"/>
      <c r="L6" s="206"/>
      <c r="M6" s="206" t="str">
        <f>IF($F$6="Summative (Colorado Growth Model CGM)",Scoring!R94,"")</f>
        <v/>
      </c>
      <c r="N6" s="206"/>
      <c r="O6" s="206"/>
      <c r="P6" s="206"/>
      <c r="Q6" s="206"/>
      <c r="Y6" s="221"/>
      <c r="Z6" s="221"/>
      <c r="AA6" s="221"/>
      <c r="AB6" s="221"/>
      <c r="AC6" s="221"/>
      <c r="AD6" s="221"/>
      <c r="AE6" s="221"/>
      <c r="AF6" s="221"/>
      <c r="AG6" s="221"/>
      <c r="AH6" s="221"/>
      <c r="AI6" s="221"/>
      <c r="AJ6" s="221"/>
      <c r="AK6" s="221"/>
    </row>
    <row r="7" spans="1:37" ht="22.5" customHeight="1" thickBot="1" x14ac:dyDescent="0.3">
      <c r="A7" s="397" t="s">
        <v>1438</v>
      </c>
      <c r="B7" s="403"/>
      <c r="C7" s="403"/>
      <c r="D7" s="403"/>
      <c r="E7" s="404"/>
      <c r="F7" s="405" t="s">
        <v>1267</v>
      </c>
      <c r="G7" s="406"/>
      <c r="H7" s="406"/>
      <c r="I7" s="406"/>
      <c r="J7" s="407"/>
      <c r="L7" s="255"/>
      <c r="M7" s="255"/>
      <c r="N7" s="255"/>
      <c r="O7" s="255"/>
      <c r="P7" s="255"/>
      <c r="Q7" s="255"/>
      <c r="Y7" s="221"/>
      <c r="Z7" s="221"/>
      <c r="AA7" s="221"/>
      <c r="AB7" s="221"/>
      <c r="AC7" s="221"/>
      <c r="AD7" s="221"/>
      <c r="AE7" s="221"/>
      <c r="AF7" s="221"/>
      <c r="AG7" s="221"/>
      <c r="AH7" s="221"/>
      <c r="AI7" s="221"/>
      <c r="AJ7" s="221"/>
      <c r="AK7" s="221"/>
    </row>
    <row r="8" spans="1:37" ht="22.5" customHeight="1" thickBot="1" x14ac:dyDescent="0.3">
      <c r="A8" s="397" t="s">
        <v>1275</v>
      </c>
      <c r="B8" s="398"/>
      <c r="C8" s="408"/>
      <c r="D8" s="409"/>
      <c r="E8" s="409"/>
      <c r="F8" s="409"/>
      <c r="G8" s="409"/>
      <c r="H8" s="409"/>
      <c r="I8" s="409"/>
      <c r="J8" s="410"/>
      <c r="L8" s="206"/>
      <c r="M8" s="206" t="str">
        <f>IF($F$6="Summative (Colorado Growth Model CGM)",Scoring!R95,"")</f>
        <v/>
      </c>
      <c r="N8" s="206"/>
      <c r="O8" s="206"/>
      <c r="P8" s="206"/>
      <c r="Q8" s="206"/>
      <c r="Y8" s="221"/>
      <c r="Z8" s="221"/>
      <c r="AA8" s="221"/>
      <c r="AB8" s="221"/>
      <c r="AC8" s="221"/>
      <c r="AD8" s="221"/>
      <c r="AE8" s="221"/>
      <c r="AF8" s="221"/>
      <c r="AG8" s="221"/>
      <c r="AH8" s="221"/>
      <c r="AI8" s="221"/>
      <c r="AJ8" s="221"/>
      <c r="AK8" s="221"/>
    </row>
    <row r="9" spans="1:37" ht="39.75" customHeight="1" thickBot="1" x14ac:dyDescent="0.3">
      <c r="A9" s="427" t="s">
        <v>663</v>
      </c>
      <c r="B9" s="428"/>
      <c r="C9" s="228"/>
      <c r="D9" s="229" t="s">
        <v>1276</v>
      </c>
      <c r="E9" s="228"/>
      <c r="F9" s="229" t="s">
        <v>1277</v>
      </c>
      <c r="G9" s="228"/>
      <c r="H9" s="229" t="s">
        <v>1278</v>
      </c>
      <c r="I9" s="228"/>
      <c r="J9" s="229" t="s">
        <v>1357</v>
      </c>
      <c r="L9" s="230"/>
      <c r="M9" s="206" t="str">
        <f>IF($F$6="Summative (Colorado Growth Model CGM)",Scoring!R96,"")</f>
        <v/>
      </c>
      <c r="N9" s="206"/>
      <c r="O9" s="206"/>
      <c r="P9" s="206"/>
      <c r="Q9" s="206"/>
      <c r="Y9" s="221"/>
      <c r="Z9" s="221"/>
      <c r="AA9" s="221"/>
      <c r="AB9" s="221"/>
      <c r="AC9" s="221"/>
      <c r="AD9" s="221"/>
      <c r="AE9" s="221"/>
      <c r="AF9" s="221"/>
      <c r="AG9" s="221"/>
      <c r="AH9" s="221"/>
      <c r="AI9" s="221"/>
      <c r="AJ9" s="221"/>
      <c r="AK9" s="221"/>
    </row>
    <row r="10" spans="1:37" ht="49.5" customHeight="1" thickBot="1" x14ac:dyDescent="0.3">
      <c r="A10" s="429" t="s">
        <v>1280</v>
      </c>
      <c r="B10" s="430"/>
      <c r="C10" s="431" t="str">
        <f>IF(ISERROR(FIND("Colorado Growth Model",$F6)),"",definitions!$F$28)</f>
        <v/>
      </c>
      <c r="D10" s="426"/>
      <c r="E10" s="431" t="str">
        <f>IF(ISERROR(FIND("Colorado Growth Model",$F6)),"",definitions!$G$28)</f>
        <v/>
      </c>
      <c r="F10" s="426"/>
      <c r="G10" s="431" t="str">
        <f>IF(ISERROR(FIND("Colorado Growth Model",$F6)),"",definitions!$H$28)</f>
        <v/>
      </c>
      <c r="H10" s="426"/>
      <c r="I10" s="431" t="str">
        <f>IF(ISERROR(FIND("Colorado Growth Model",$F6)),"",definitions!$I$28)</f>
        <v/>
      </c>
      <c r="J10" s="426"/>
      <c r="L10" s="206"/>
      <c r="M10" s="206" t="str">
        <f>IF($F$6="Summative (Colorado Growth Model CGM)",Scoring!R97,"")</f>
        <v/>
      </c>
      <c r="N10" s="206"/>
      <c r="O10" s="206"/>
      <c r="P10" s="206"/>
      <c r="Q10" s="206"/>
      <c r="Y10" s="221"/>
      <c r="Z10" s="221"/>
      <c r="AA10" s="221"/>
      <c r="AB10" s="221"/>
      <c r="AC10" s="221"/>
      <c r="AD10" s="221"/>
      <c r="AE10" s="221"/>
      <c r="AF10" s="221"/>
      <c r="AG10" s="221"/>
      <c r="AH10" s="221"/>
      <c r="AI10" s="221"/>
      <c r="AJ10" s="221"/>
      <c r="AK10" s="221"/>
    </row>
    <row r="11" spans="1:37" ht="44.25" customHeight="1" thickBot="1" x14ac:dyDescent="0.3">
      <c r="A11" s="422" t="s">
        <v>1580</v>
      </c>
      <c r="B11" s="423"/>
      <c r="C11" s="424"/>
      <c r="D11" s="425"/>
      <c r="E11" s="425"/>
      <c r="F11" s="425"/>
      <c r="G11" s="425"/>
      <c r="H11" s="425"/>
      <c r="I11" s="425"/>
      <c r="J11" s="426"/>
      <c r="L11" s="206"/>
      <c r="M11" s="206"/>
      <c r="N11" s="206"/>
      <c r="O11" s="206"/>
      <c r="P11" s="206"/>
      <c r="Q11" s="206"/>
      <c r="Y11" s="221"/>
      <c r="Z11" s="221"/>
      <c r="AA11" s="221"/>
      <c r="AB11" s="221"/>
      <c r="AC11" s="221"/>
      <c r="AD11" s="221"/>
      <c r="AE11" s="221"/>
      <c r="AF11" s="221"/>
      <c r="AG11" s="221"/>
      <c r="AH11" s="221"/>
      <c r="AI11" s="221"/>
      <c r="AJ11" s="221"/>
      <c r="AK11" s="221"/>
    </row>
    <row r="12" spans="1:37" ht="10.5" customHeight="1" thickBot="1" x14ac:dyDescent="0.3">
      <c r="A12" s="222"/>
      <c r="B12" s="223"/>
      <c r="C12" s="224"/>
      <c r="D12" s="224"/>
      <c r="E12" s="224"/>
      <c r="F12" s="224"/>
      <c r="G12" s="224"/>
      <c r="H12" s="224"/>
      <c r="I12" s="224"/>
      <c r="J12" s="225"/>
      <c r="L12" s="206"/>
      <c r="M12" s="206"/>
      <c r="N12" s="206"/>
      <c r="O12" s="206"/>
      <c r="P12" s="206"/>
      <c r="Q12" s="206"/>
      <c r="S12" s="8"/>
      <c r="Y12" s="221"/>
      <c r="Z12" s="221"/>
      <c r="AA12" s="221"/>
      <c r="AB12" s="221"/>
      <c r="AC12" s="221"/>
      <c r="AD12" s="221"/>
      <c r="AE12" s="221"/>
      <c r="AF12" s="221"/>
      <c r="AG12" s="221"/>
      <c r="AH12" s="221"/>
      <c r="AI12" s="221"/>
      <c r="AJ12" s="221"/>
      <c r="AK12" s="221"/>
    </row>
    <row r="13" spans="1:37" ht="22.5" customHeight="1" thickBot="1" x14ac:dyDescent="0.3">
      <c r="A13" s="397" t="s">
        <v>1581</v>
      </c>
      <c r="B13" s="403"/>
      <c r="C13" s="403"/>
      <c r="D13" s="403"/>
      <c r="E13" s="403"/>
      <c r="F13" s="403"/>
      <c r="G13" s="404"/>
      <c r="H13" s="226" t="s">
        <v>1271</v>
      </c>
      <c r="I13" s="420" t="str">
        <f>IF(Selecting!F25="Please Select","Missing",Selecting!F25)</f>
        <v>Missing</v>
      </c>
      <c r="J13" s="421"/>
      <c r="L13" s="206"/>
      <c r="M13" s="206"/>
      <c r="N13" s="206"/>
      <c r="O13" s="206"/>
      <c r="P13" s="206"/>
      <c r="Q13" s="206"/>
      <c r="S13" s="8"/>
      <c r="Y13" s="221"/>
      <c r="Z13" s="221"/>
      <c r="AA13" s="221"/>
      <c r="AB13" s="221"/>
      <c r="AC13" s="221"/>
      <c r="AD13" s="221"/>
      <c r="AE13" s="221"/>
      <c r="AF13" s="221"/>
      <c r="AG13" s="221"/>
      <c r="AH13" s="221"/>
      <c r="AI13" s="221"/>
      <c r="AJ13" s="221"/>
      <c r="AK13" s="221"/>
    </row>
    <row r="14" spans="1:37" ht="16.5" customHeight="1" thickBot="1" x14ac:dyDescent="0.3">
      <c r="A14" s="397" t="s">
        <v>1272</v>
      </c>
      <c r="B14" s="398"/>
      <c r="C14" s="399" t="str">
        <f>IF(Selecting!B25&lt;&gt;0,Selecting!B25,"Please Define Name on 'Selecting Measures' Tab")</f>
        <v>Please Define Name on 'Selecting Measures' Tab</v>
      </c>
      <c r="D14" s="400"/>
      <c r="E14" s="400"/>
      <c r="F14" s="400"/>
      <c r="G14" s="400"/>
      <c r="H14" s="401" t="s">
        <v>1273</v>
      </c>
      <c r="I14" s="402"/>
      <c r="J14" s="227" t="str">
        <f>IFERROR(Selecting!H25,"Missing Weight")</f>
        <v>Missing Weight</v>
      </c>
      <c r="L14" s="206"/>
      <c r="M14" s="206"/>
      <c r="N14" s="206"/>
      <c r="O14" s="206"/>
      <c r="P14" s="206"/>
      <c r="Q14" s="206"/>
    </row>
    <row r="15" spans="1:37" ht="22.5" customHeight="1" thickBot="1" x14ac:dyDescent="0.3">
      <c r="A15" s="397" t="s">
        <v>1281</v>
      </c>
      <c r="B15" s="403"/>
      <c r="C15" s="403"/>
      <c r="D15" s="403"/>
      <c r="E15" s="404"/>
      <c r="F15" s="405" t="s">
        <v>1267</v>
      </c>
      <c r="G15" s="406"/>
      <c r="H15" s="406"/>
      <c r="I15" s="406"/>
      <c r="J15" s="407"/>
      <c r="L15" s="206"/>
      <c r="M15" s="206"/>
      <c r="N15" s="206"/>
      <c r="O15" s="206"/>
      <c r="P15" s="206"/>
      <c r="Q15" s="206"/>
      <c r="Y15" s="221"/>
      <c r="Z15" s="221"/>
      <c r="AA15" s="221"/>
      <c r="AB15" s="221"/>
      <c r="AC15" s="221"/>
      <c r="AD15" s="221"/>
      <c r="AE15" s="221"/>
      <c r="AF15" s="221"/>
      <c r="AG15" s="221"/>
      <c r="AH15" s="221"/>
      <c r="AI15" s="221"/>
      <c r="AJ15" s="221"/>
      <c r="AK15" s="221"/>
    </row>
    <row r="16" spans="1:37" ht="22.5" customHeight="1" thickBot="1" x14ac:dyDescent="0.3">
      <c r="A16" s="397" t="s">
        <v>1438</v>
      </c>
      <c r="B16" s="403"/>
      <c r="C16" s="403"/>
      <c r="D16" s="403"/>
      <c r="E16" s="404"/>
      <c r="F16" s="405" t="s">
        <v>1267</v>
      </c>
      <c r="G16" s="406"/>
      <c r="H16" s="406"/>
      <c r="I16" s="406"/>
      <c r="J16" s="407"/>
      <c r="L16" s="255"/>
      <c r="M16" s="255"/>
      <c r="N16" s="255"/>
      <c r="O16" s="255"/>
      <c r="P16" s="255"/>
      <c r="Q16" s="255"/>
      <c r="Y16" s="221"/>
      <c r="Z16" s="221"/>
      <c r="AA16" s="221"/>
      <c r="AB16" s="221"/>
      <c r="AC16" s="221"/>
      <c r="AD16" s="221"/>
      <c r="AE16" s="221"/>
      <c r="AF16" s="221"/>
      <c r="AG16" s="221"/>
      <c r="AH16" s="221"/>
      <c r="AI16" s="221"/>
      <c r="AJ16" s="221"/>
      <c r="AK16" s="221"/>
    </row>
    <row r="17" spans="1:37" ht="22.5" customHeight="1" thickBot="1" x14ac:dyDescent="0.3">
      <c r="A17" s="397" t="s">
        <v>1275</v>
      </c>
      <c r="B17" s="398"/>
      <c r="C17" s="408" t="s">
        <v>1569</v>
      </c>
      <c r="D17" s="409"/>
      <c r="E17" s="409"/>
      <c r="F17" s="409"/>
      <c r="G17" s="409"/>
      <c r="H17" s="409"/>
      <c r="I17" s="409"/>
      <c r="J17" s="410"/>
      <c r="L17" s="206"/>
      <c r="M17" s="206"/>
      <c r="N17" s="206"/>
      <c r="O17" s="206"/>
      <c r="P17" s="206"/>
      <c r="Q17" s="206"/>
      <c r="Y17" s="221"/>
      <c r="Z17" s="221"/>
      <c r="AA17" s="221"/>
      <c r="AB17" s="221"/>
      <c r="AC17" s="221"/>
      <c r="AD17" s="221"/>
      <c r="AE17" s="221"/>
      <c r="AF17" s="221"/>
      <c r="AG17" s="221"/>
      <c r="AH17" s="221"/>
      <c r="AI17" s="221"/>
      <c r="AJ17" s="221"/>
      <c r="AK17" s="221"/>
    </row>
    <row r="18" spans="1:37" ht="39.75" customHeight="1" thickBot="1" x14ac:dyDescent="0.3">
      <c r="A18" s="427" t="s">
        <v>663</v>
      </c>
      <c r="B18" s="428"/>
      <c r="C18" s="228"/>
      <c r="D18" s="229" t="s">
        <v>1276</v>
      </c>
      <c r="E18" s="228"/>
      <c r="F18" s="229" t="s">
        <v>1277</v>
      </c>
      <c r="G18" s="228"/>
      <c r="H18" s="229" t="s">
        <v>1278</v>
      </c>
      <c r="I18" s="228"/>
      <c r="J18" s="229" t="s">
        <v>1357</v>
      </c>
      <c r="L18" s="206"/>
      <c r="M18" s="206"/>
      <c r="N18" s="206"/>
      <c r="O18" s="206"/>
      <c r="P18" s="206"/>
      <c r="Q18" s="206"/>
      <c r="Y18" s="221"/>
      <c r="Z18" s="221"/>
      <c r="AA18" s="221"/>
      <c r="AB18" s="221"/>
      <c r="AC18" s="221"/>
      <c r="AD18" s="221"/>
      <c r="AE18" s="221"/>
      <c r="AF18" s="221"/>
      <c r="AG18" s="221"/>
      <c r="AH18" s="221"/>
      <c r="AI18" s="221"/>
      <c r="AJ18" s="221"/>
      <c r="AK18" s="221"/>
    </row>
    <row r="19" spans="1:37" ht="49.5" customHeight="1" thickBot="1" x14ac:dyDescent="0.3">
      <c r="A19" s="429" t="s">
        <v>1280</v>
      </c>
      <c r="B19" s="430"/>
      <c r="C19" s="431" t="str">
        <f>IF(ISERROR(FIND("Colorado Growth Model",$F15)),"",definitions!$F$28)</f>
        <v/>
      </c>
      <c r="D19" s="426"/>
      <c r="E19" s="431" t="str">
        <f>IF(ISERROR(FIND("Colorado Growth Model",$F15)),"",definitions!$G$28)</f>
        <v/>
      </c>
      <c r="F19" s="426"/>
      <c r="G19" s="431" t="str">
        <f>IF(ISERROR(FIND("Colorado Growth Model",$F15)),"",definitions!$H$28)</f>
        <v/>
      </c>
      <c r="H19" s="426"/>
      <c r="I19" s="431" t="str">
        <f>IF(ISERROR(FIND("Colorado Growth Model",$F15)),"",definitions!$I$28)</f>
        <v/>
      </c>
      <c r="J19" s="426"/>
      <c r="L19" s="206"/>
      <c r="M19" s="206"/>
      <c r="N19" s="206"/>
      <c r="O19" s="206"/>
      <c r="P19" s="206"/>
      <c r="Q19" s="206"/>
      <c r="Y19" s="221"/>
      <c r="Z19" s="221"/>
      <c r="AA19" s="221"/>
      <c r="AB19" s="221"/>
      <c r="AC19" s="221"/>
      <c r="AD19" s="221"/>
      <c r="AE19" s="221"/>
      <c r="AF19" s="221"/>
      <c r="AG19" s="221"/>
      <c r="AH19" s="221"/>
      <c r="AI19" s="221"/>
      <c r="AJ19" s="221"/>
      <c r="AK19" s="221"/>
    </row>
    <row r="20" spans="1:37" ht="49.5" customHeight="1" thickBot="1" x14ac:dyDescent="0.3">
      <c r="A20" s="422" t="s">
        <v>1582</v>
      </c>
      <c r="B20" s="423"/>
      <c r="C20" s="424"/>
      <c r="D20" s="425"/>
      <c r="E20" s="425"/>
      <c r="F20" s="425"/>
      <c r="G20" s="425"/>
      <c r="H20" s="425"/>
      <c r="I20" s="425"/>
      <c r="J20" s="426"/>
      <c r="L20" s="206"/>
      <c r="M20" s="206"/>
      <c r="N20" s="206"/>
      <c r="O20" s="206"/>
      <c r="P20" s="206"/>
      <c r="Q20" s="206"/>
      <c r="Y20" s="221"/>
      <c r="Z20" s="221"/>
      <c r="AA20" s="221"/>
      <c r="AB20" s="221"/>
      <c r="AC20" s="221"/>
      <c r="AD20" s="221"/>
      <c r="AE20" s="221"/>
      <c r="AF20" s="221"/>
      <c r="AG20" s="221"/>
      <c r="AH20" s="221"/>
      <c r="AI20" s="221"/>
      <c r="AJ20" s="221"/>
      <c r="AK20" s="221"/>
    </row>
    <row r="21" spans="1:37" ht="10.5" customHeight="1" thickBot="1" x14ac:dyDescent="0.3">
      <c r="A21" s="222"/>
      <c r="B21" s="223"/>
      <c r="C21" s="224"/>
      <c r="D21" s="224"/>
      <c r="E21" s="224"/>
      <c r="F21" s="224"/>
      <c r="G21" s="224"/>
      <c r="H21" s="224"/>
      <c r="I21" s="224"/>
      <c r="J21" s="225"/>
      <c r="L21" s="206"/>
      <c r="M21" s="206"/>
      <c r="N21" s="206"/>
      <c r="O21" s="206"/>
      <c r="P21" s="206"/>
      <c r="Q21" s="206"/>
      <c r="Y21" s="221"/>
      <c r="Z21" s="221"/>
      <c r="AA21" s="221"/>
      <c r="AB21" s="221"/>
      <c r="AC21" s="221"/>
      <c r="AD21" s="221"/>
      <c r="AE21" s="221"/>
      <c r="AF21" s="221"/>
      <c r="AG21" s="221"/>
      <c r="AH21" s="221"/>
      <c r="AI21" s="221"/>
      <c r="AJ21" s="221"/>
      <c r="AK21" s="221"/>
    </row>
    <row r="22" spans="1:37" ht="22.5" customHeight="1" thickBot="1" x14ac:dyDescent="0.3">
      <c r="A22" s="397" t="s">
        <v>1583</v>
      </c>
      <c r="B22" s="403"/>
      <c r="C22" s="403"/>
      <c r="D22" s="403"/>
      <c r="E22" s="403"/>
      <c r="F22" s="403"/>
      <c r="G22" s="404"/>
      <c r="H22" s="226" t="s">
        <v>1271</v>
      </c>
      <c r="I22" s="420" t="str">
        <f>IF(Selecting!F26="Please Select","Missing",Selecting!F26)</f>
        <v>Missing</v>
      </c>
      <c r="J22" s="421"/>
      <c r="L22" s="432" t="s">
        <v>1606</v>
      </c>
      <c r="M22" s="432"/>
      <c r="N22" s="206"/>
      <c r="O22" s="206"/>
      <c r="P22" s="206"/>
      <c r="Q22" s="206"/>
      <c r="Y22" s="221"/>
      <c r="Z22" s="221"/>
      <c r="AA22" s="221"/>
      <c r="AB22" s="221"/>
      <c r="AC22" s="221"/>
      <c r="AD22" s="221"/>
      <c r="AE22" s="221"/>
      <c r="AF22" s="221"/>
      <c r="AG22" s="221"/>
      <c r="AH22" s="221"/>
      <c r="AI22" s="221"/>
      <c r="AJ22" s="221"/>
      <c r="AK22" s="221"/>
    </row>
    <row r="23" spans="1:37" ht="16.5" customHeight="1" thickBot="1" x14ac:dyDescent="0.3">
      <c r="A23" s="397" t="s">
        <v>1272</v>
      </c>
      <c r="B23" s="398"/>
      <c r="C23" s="399" t="str">
        <f>IF(Selecting!B26&lt;&gt;0,Selecting!B26,"Please Define Name on 'Selecting Measures' Tab")</f>
        <v>Please Define Name on 'Selecting Measures' Tab</v>
      </c>
      <c r="D23" s="400"/>
      <c r="E23" s="400"/>
      <c r="F23" s="400"/>
      <c r="G23" s="400"/>
      <c r="H23" s="401" t="s">
        <v>1273</v>
      </c>
      <c r="I23" s="402"/>
      <c r="J23" s="227" t="str">
        <f>IFERROR(Selecting!H26,"Missing Weight")</f>
        <v>Missing Weight</v>
      </c>
      <c r="L23" s="432"/>
      <c r="M23" s="432"/>
      <c r="N23" s="206"/>
      <c r="O23" s="206"/>
      <c r="P23" s="206"/>
      <c r="Q23" s="206"/>
    </row>
    <row r="24" spans="1:37" ht="22.5" customHeight="1" thickBot="1" x14ac:dyDescent="0.3">
      <c r="A24" s="397" t="s">
        <v>1281</v>
      </c>
      <c r="B24" s="403"/>
      <c r="C24" s="403"/>
      <c r="D24" s="403"/>
      <c r="E24" s="404"/>
      <c r="F24" s="405" t="s">
        <v>1267</v>
      </c>
      <c r="G24" s="406"/>
      <c r="H24" s="406"/>
      <c r="I24" s="406"/>
      <c r="J24" s="407"/>
      <c r="L24" s="206"/>
      <c r="M24" s="206"/>
      <c r="N24" s="206"/>
      <c r="O24" s="206"/>
      <c r="P24" s="206"/>
      <c r="Q24" s="206"/>
      <c r="Y24" s="221"/>
      <c r="Z24" s="221"/>
      <c r="AA24" s="221"/>
      <c r="AB24" s="221"/>
      <c r="AC24" s="221"/>
      <c r="AD24" s="221"/>
      <c r="AE24" s="221"/>
      <c r="AF24" s="221"/>
      <c r="AG24" s="221"/>
      <c r="AH24" s="221"/>
      <c r="AI24" s="221"/>
      <c r="AJ24" s="221"/>
      <c r="AK24" s="221"/>
    </row>
    <row r="25" spans="1:37" ht="22.5" customHeight="1" thickBot="1" x14ac:dyDescent="0.3">
      <c r="A25" s="397" t="s">
        <v>1438</v>
      </c>
      <c r="B25" s="403"/>
      <c r="C25" s="403"/>
      <c r="D25" s="403"/>
      <c r="E25" s="404"/>
      <c r="F25" s="405" t="s">
        <v>1267</v>
      </c>
      <c r="G25" s="406"/>
      <c r="H25" s="406"/>
      <c r="I25" s="406"/>
      <c r="J25" s="407"/>
      <c r="L25" s="255"/>
      <c r="M25" s="255"/>
      <c r="N25" s="255"/>
      <c r="O25" s="255"/>
      <c r="P25" s="255"/>
      <c r="Q25" s="255"/>
      <c r="Y25" s="221"/>
      <c r="Z25" s="221"/>
      <c r="AA25" s="221"/>
      <c r="AB25" s="221"/>
      <c r="AC25" s="221"/>
      <c r="AD25" s="221"/>
      <c r="AE25" s="221"/>
      <c r="AF25" s="221"/>
      <c r="AG25" s="221"/>
      <c r="AH25" s="221"/>
      <c r="AI25" s="221"/>
      <c r="AJ25" s="221"/>
      <c r="AK25" s="221"/>
    </row>
    <row r="26" spans="1:37" ht="22.5" customHeight="1" thickBot="1" x14ac:dyDescent="0.3">
      <c r="A26" s="397" t="s">
        <v>1275</v>
      </c>
      <c r="B26" s="398"/>
      <c r="C26" s="408" t="s">
        <v>1570</v>
      </c>
      <c r="D26" s="409"/>
      <c r="E26" s="409"/>
      <c r="F26" s="409"/>
      <c r="G26" s="409"/>
      <c r="H26" s="409"/>
      <c r="I26" s="409"/>
      <c r="J26" s="410"/>
      <c r="L26" s="206"/>
      <c r="M26" s="206"/>
      <c r="N26" s="206"/>
      <c r="O26" s="206"/>
      <c r="P26" s="206"/>
      <c r="Q26" s="206"/>
      <c r="Y26" s="221"/>
      <c r="Z26" s="221"/>
      <c r="AA26" s="221"/>
      <c r="AB26" s="221"/>
      <c r="AC26" s="221"/>
      <c r="AD26" s="221"/>
      <c r="AE26" s="221"/>
      <c r="AF26" s="221"/>
      <c r="AG26" s="221"/>
      <c r="AH26" s="221"/>
      <c r="AI26" s="221"/>
      <c r="AJ26" s="221"/>
      <c r="AK26" s="221"/>
    </row>
    <row r="27" spans="1:37" ht="39.75" customHeight="1" thickBot="1" x14ac:dyDescent="0.3">
      <c r="A27" s="427" t="s">
        <v>663</v>
      </c>
      <c r="B27" s="428"/>
      <c r="C27" s="228"/>
      <c r="D27" s="229" t="s">
        <v>1276</v>
      </c>
      <c r="E27" s="228"/>
      <c r="F27" s="229" t="s">
        <v>1277</v>
      </c>
      <c r="G27" s="228"/>
      <c r="H27" s="229" t="s">
        <v>1278</v>
      </c>
      <c r="I27" s="228"/>
      <c r="J27" s="229" t="s">
        <v>1357</v>
      </c>
      <c r="L27" s="206"/>
      <c r="M27" s="206"/>
      <c r="N27" s="206"/>
      <c r="O27" s="206"/>
      <c r="P27" s="206"/>
      <c r="Q27" s="206"/>
      <c r="Y27" s="221"/>
      <c r="Z27" s="221"/>
      <c r="AA27" s="221"/>
      <c r="AB27" s="221"/>
      <c r="AC27" s="221"/>
      <c r="AD27" s="221"/>
      <c r="AE27" s="221"/>
      <c r="AF27" s="221"/>
      <c r="AG27" s="221"/>
      <c r="AH27" s="221"/>
      <c r="AI27" s="221"/>
      <c r="AJ27" s="221"/>
      <c r="AK27" s="221"/>
    </row>
    <row r="28" spans="1:37" ht="49.5" customHeight="1" thickBot="1" x14ac:dyDescent="0.3">
      <c r="A28" s="429" t="s">
        <v>1280</v>
      </c>
      <c r="B28" s="430"/>
      <c r="C28" s="431" t="str">
        <f>IF(ISERROR(FIND("Colorado Growth Model",$F24)),"",definitions!$F$28)</f>
        <v/>
      </c>
      <c r="D28" s="426"/>
      <c r="E28" s="431" t="str">
        <f>IF(ISERROR(FIND("Colorado Growth Model",$F24)),"",definitions!$G$28)</f>
        <v/>
      </c>
      <c r="F28" s="426"/>
      <c r="G28" s="431" t="str">
        <f>IF(ISERROR(FIND("Colorado Growth Model",$F24)),"",definitions!$H$28)</f>
        <v/>
      </c>
      <c r="H28" s="426"/>
      <c r="I28" s="431" t="str">
        <f>IF(ISERROR(FIND("Colorado Growth Model",$F24)),"",definitions!$I$28)</f>
        <v/>
      </c>
      <c r="J28" s="426"/>
      <c r="L28" s="206"/>
      <c r="M28" s="206"/>
      <c r="N28" s="206"/>
      <c r="O28" s="206"/>
      <c r="P28" s="206"/>
      <c r="Q28" s="206"/>
      <c r="Y28" s="221"/>
      <c r="Z28" s="221"/>
      <c r="AA28" s="221"/>
      <c r="AB28" s="221"/>
      <c r="AC28" s="221"/>
      <c r="AD28" s="221"/>
      <c r="AE28" s="221"/>
      <c r="AF28" s="221"/>
      <c r="AG28" s="221"/>
      <c r="AH28" s="221"/>
      <c r="AI28" s="221"/>
      <c r="AJ28" s="221"/>
      <c r="AK28" s="221"/>
    </row>
    <row r="29" spans="1:37" ht="49.5" customHeight="1" thickBot="1" x14ac:dyDescent="0.3">
      <c r="A29" s="422" t="s">
        <v>1584</v>
      </c>
      <c r="B29" s="423"/>
      <c r="C29" s="424"/>
      <c r="D29" s="425"/>
      <c r="E29" s="425"/>
      <c r="F29" s="425"/>
      <c r="G29" s="425"/>
      <c r="H29" s="425"/>
      <c r="I29" s="425"/>
      <c r="J29" s="426"/>
      <c r="L29" s="206"/>
      <c r="M29" s="206"/>
      <c r="N29" s="206"/>
      <c r="O29" s="206"/>
      <c r="P29" s="206"/>
      <c r="Q29" s="206"/>
      <c r="Y29" s="221"/>
      <c r="Z29" s="221"/>
      <c r="AA29" s="221"/>
      <c r="AB29" s="221"/>
      <c r="AC29" s="221"/>
      <c r="AD29" s="221"/>
      <c r="AE29" s="221"/>
      <c r="AF29" s="221"/>
      <c r="AG29" s="221"/>
      <c r="AH29" s="221"/>
      <c r="AI29" s="221"/>
      <c r="AJ29" s="221"/>
      <c r="AK29" s="221"/>
    </row>
    <row r="30" spans="1:37" ht="10.5" customHeight="1" thickBot="1" x14ac:dyDescent="0.3">
      <c r="A30" s="222"/>
      <c r="B30" s="223"/>
      <c r="C30" s="224"/>
      <c r="D30" s="224"/>
      <c r="E30" s="224"/>
      <c r="F30" s="224"/>
      <c r="G30" s="224"/>
      <c r="H30" s="224"/>
      <c r="I30" s="224"/>
      <c r="J30" s="225"/>
      <c r="L30" s="206"/>
      <c r="M30" s="206"/>
      <c r="N30" s="206"/>
      <c r="O30" s="206"/>
      <c r="P30" s="206"/>
      <c r="Q30" s="206"/>
      <c r="Y30" s="221"/>
      <c r="Z30" s="221"/>
      <c r="AA30" s="221"/>
      <c r="AB30" s="221"/>
      <c r="AC30" s="221"/>
      <c r="AD30" s="221"/>
      <c r="AE30" s="221"/>
      <c r="AF30" s="221"/>
      <c r="AG30" s="221"/>
      <c r="AH30" s="221"/>
      <c r="AI30" s="221"/>
      <c r="AJ30" s="221"/>
      <c r="AK30" s="221"/>
    </row>
    <row r="31" spans="1:37" ht="22.5" customHeight="1" thickBot="1" x14ac:dyDescent="0.3">
      <c r="A31" s="397" t="s">
        <v>1585</v>
      </c>
      <c r="B31" s="403"/>
      <c r="C31" s="403"/>
      <c r="D31" s="403"/>
      <c r="E31" s="403"/>
      <c r="F31" s="403"/>
      <c r="G31" s="404"/>
      <c r="H31" s="226" t="s">
        <v>1271</v>
      </c>
      <c r="I31" s="420" t="str">
        <f>IF(Selecting!F27="Please Select","Missing",Selecting!F27)</f>
        <v>Missing</v>
      </c>
      <c r="J31" s="421"/>
      <c r="L31" s="206"/>
      <c r="M31" s="206"/>
      <c r="N31" s="206"/>
      <c r="O31" s="206"/>
      <c r="P31" s="206"/>
      <c r="Q31" s="206"/>
      <c r="Y31" s="221"/>
      <c r="Z31" s="221"/>
      <c r="AA31" s="221"/>
      <c r="AB31" s="221"/>
      <c r="AC31" s="221"/>
      <c r="AD31" s="221"/>
      <c r="AE31" s="221"/>
      <c r="AF31" s="221"/>
      <c r="AG31" s="221"/>
      <c r="AH31" s="221"/>
      <c r="AI31" s="221"/>
      <c r="AJ31" s="221"/>
      <c r="AK31" s="221"/>
    </row>
    <row r="32" spans="1:37" ht="16.5" customHeight="1" thickBot="1" x14ac:dyDescent="0.3">
      <c r="A32" s="397" t="s">
        <v>1272</v>
      </c>
      <c r="B32" s="398"/>
      <c r="C32" s="399" t="str">
        <f>IF(Selecting!B27&lt;&gt;0,Selecting!B27,"Please Define Name on 'Selecting Measures' Tab")</f>
        <v>Please Define Name on 'Selecting Measures' Tab</v>
      </c>
      <c r="D32" s="400"/>
      <c r="E32" s="400"/>
      <c r="F32" s="400"/>
      <c r="G32" s="400"/>
      <c r="H32" s="401" t="s">
        <v>1273</v>
      </c>
      <c r="I32" s="402"/>
      <c r="J32" s="227" t="str">
        <f>IFERROR(Selecting!H27,"Missing Weight")</f>
        <v>Missing Weight</v>
      </c>
      <c r="K32" s="231"/>
      <c r="L32" s="206"/>
      <c r="M32" s="206"/>
      <c r="N32" s="206"/>
      <c r="O32" s="206"/>
      <c r="P32" s="206"/>
      <c r="Q32" s="206"/>
    </row>
    <row r="33" spans="1:37" ht="22.5" customHeight="1" thickBot="1" x14ac:dyDescent="0.3">
      <c r="A33" s="397" t="s">
        <v>1281</v>
      </c>
      <c r="B33" s="403"/>
      <c r="C33" s="403"/>
      <c r="D33" s="403"/>
      <c r="E33" s="404"/>
      <c r="F33" s="405" t="s">
        <v>1267</v>
      </c>
      <c r="G33" s="406"/>
      <c r="H33" s="406"/>
      <c r="I33" s="406"/>
      <c r="J33" s="407"/>
      <c r="L33" s="206"/>
      <c r="M33" s="206"/>
      <c r="N33" s="206"/>
      <c r="O33" s="206"/>
      <c r="P33" s="206"/>
      <c r="Q33" s="206"/>
      <c r="Y33" s="221"/>
      <c r="Z33" s="221"/>
      <c r="AA33" s="221"/>
      <c r="AB33" s="221"/>
      <c r="AC33" s="221"/>
      <c r="AD33" s="221"/>
      <c r="AE33" s="221"/>
      <c r="AF33" s="221"/>
      <c r="AG33" s="221"/>
      <c r="AH33" s="221"/>
      <c r="AI33" s="221"/>
      <c r="AJ33" s="221"/>
      <c r="AK33" s="221"/>
    </row>
    <row r="34" spans="1:37" ht="22.5" customHeight="1" thickBot="1" x14ac:dyDescent="0.3">
      <c r="A34" s="397" t="s">
        <v>1438</v>
      </c>
      <c r="B34" s="403"/>
      <c r="C34" s="403"/>
      <c r="D34" s="403"/>
      <c r="E34" s="404"/>
      <c r="F34" s="405" t="s">
        <v>1267</v>
      </c>
      <c r="G34" s="406"/>
      <c r="H34" s="406"/>
      <c r="I34" s="406"/>
      <c r="J34" s="407"/>
      <c r="L34" s="255"/>
      <c r="M34" s="255"/>
      <c r="N34" s="255"/>
      <c r="O34" s="255"/>
      <c r="P34" s="255"/>
      <c r="Q34" s="255"/>
      <c r="Y34" s="221"/>
      <c r="Z34" s="221"/>
      <c r="AA34" s="221"/>
      <c r="AB34" s="221"/>
      <c r="AC34" s="221"/>
      <c r="AD34" s="221"/>
      <c r="AE34" s="221"/>
      <c r="AF34" s="221"/>
      <c r="AG34" s="221"/>
      <c r="AH34" s="221"/>
      <c r="AI34" s="221"/>
      <c r="AJ34" s="221"/>
      <c r="AK34" s="221"/>
    </row>
    <row r="35" spans="1:37" ht="22.5" customHeight="1" thickBot="1" x14ac:dyDescent="0.3">
      <c r="A35" s="397" t="s">
        <v>1275</v>
      </c>
      <c r="B35" s="398"/>
      <c r="C35" s="408"/>
      <c r="D35" s="409"/>
      <c r="E35" s="409"/>
      <c r="F35" s="409"/>
      <c r="G35" s="409"/>
      <c r="H35" s="409"/>
      <c r="I35" s="409"/>
      <c r="J35" s="410"/>
      <c r="L35" s="206"/>
      <c r="M35" s="206"/>
      <c r="N35" s="206"/>
      <c r="O35" s="206"/>
      <c r="P35" s="206"/>
      <c r="Q35" s="206"/>
      <c r="Y35" s="221"/>
      <c r="Z35" s="221"/>
      <c r="AA35" s="221"/>
      <c r="AB35" s="221"/>
      <c r="AC35" s="221"/>
      <c r="AD35" s="221"/>
      <c r="AE35" s="221"/>
      <c r="AF35" s="221"/>
      <c r="AG35" s="221"/>
      <c r="AH35" s="221"/>
      <c r="AI35" s="221"/>
      <c r="AJ35" s="221"/>
      <c r="AK35" s="221"/>
    </row>
    <row r="36" spans="1:37" ht="39.75" customHeight="1" thickBot="1" x14ac:dyDescent="0.3">
      <c r="A36" s="427" t="s">
        <v>663</v>
      </c>
      <c r="B36" s="428"/>
      <c r="C36" s="228"/>
      <c r="D36" s="229" t="s">
        <v>1276</v>
      </c>
      <c r="E36" s="228"/>
      <c r="F36" s="229" t="s">
        <v>1277</v>
      </c>
      <c r="G36" s="228"/>
      <c r="H36" s="229" t="s">
        <v>1282</v>
      </c>
      <c r="I36" s="228"/>
      <c r="J36" s="229" t="s">
        <v>1357</v>
      </c>
      <c r="L36" s="206"/>
      <c r="M36" s="206"/>
      <c r="N36" s="206"/>
      <c r="O36" s="206"/>
      <c r="P36" s="206"/>
      <c r="Q36" s="206"/>
      <c r="Y36" s="221"/>
      <c r="Z36" s="221"/>
      <c r="AA36" s="221"/>
      <c r="AB36" s="221"/>
      <c r="AC36" s="221"/>
      <c r="AD36" s="221"/>
      <c r="AE36" s="221"/>
      <c r="AF36" s="221"/>
      <c r="AG36" s="221"/>
      <c r="AH36" s="221"/>
      <c r="AI36" s="221"/>
      <c r="AJ36" s="221"/>
      <c r="AK36" s="221"/>
    </row>
    <row r="37" spans="1:37" ht="49.5" customHeight="1" thickBot="1" x14ac:dyDescent="0.3">
      <c r="A37" s="429" t="s">
        <v>1280</v>
      </c>
      <c r="B37" s="430"/>
      <c r="C37" s="431" t="str">
        <f>IF(ISERROR(FIND("Colorado Growth Model",$F33)),"",definitions!$F$28)</f>
        <v/>
      </c>
      <c r="D37" s="426"/>
      <c r="E37" s="431" t="str">
        <f>IF(ISERROR(FIND("Colorado Growth Model",$F33)),"",definitions!$G$28)</f>
        <v/>
      </c>
      <c r="F37" s="426"/>
      <c r="G37" s="431" t="str">
        <f>IF(ISERROR(FIND("Colorado Growth Model",$F33)),"",definitions!$H$28)</f>
        <v/>
      </c>
      <c r="H37" s="426"/>
      <c r="I37" s="431" t="str">
        <f>IF(ISERROR(FIND("Colorado Growth Model",$F33)),"",definitions!$I$28)</f>
        <v/>
      </c>
      <c r="J37" s="426"/>
      <c r="L37" s="206"/>
      <c r="M37" s="206"/>
      <c r="N37" s="206"/>
      <c r="O37" s="206"/>
      <c r="P37" s="206"/>
      <c r="Q37" s="206"/>
      <c r="Y37" s="221"/>
      <c r="Z37" s="221"/>
      <c r="AA37" s="221"/>
      <c r="AB37" s="221"/>
      <c r="AC37" s="221"/>
      <c r="AD37" s="221"/>
      <c r="AE37" s="221"/>
      <c r="AF37" s="221"/>
      <c r="AG37" s="221"/>
      <c r="AH37" s="221"/>
      <c r="AI37" s="221"/>
      <c r="AJ37" s="221"/>
      <c r="AK37" s="221"/>
    </row>
    <row r="38" spans="1:37" ht="49.5" customHeight="1" thickBot="1" x14ac:dyDescent="0.3">
      <c r="A38" s="422" t="s">
        <v>1586</v>
      </c>
      <c r="B38" s="423"/>
      <c r="C38" s="424"/>
      <c r="D38" s="425"/>
      <c r="E38" s="425"/>
      <c r="F38" s="425"/>
      <c r="G38" s="425"/>
      <c r="H38" s="425"/>
      <c r="I38" s="425"/>
      <c r="J38" s="426"/>
      <c r="L38" s="206"/>
      <c r="M38" s="206"/>
      <c r="N38" s="206"/>
      <c r="O38" s="206"/>
      <c r="P38" s="206"/>
      <c r="Q38" s="206"/>
      <c r="Y38" s="221"/>
      <c r="Z38" s="221"/>
      <c r="AA38" s="221"/>
      <c r="AB38" s="221"/>
      <c r="AC38" s="221"/>
      <c r="AD38" s="221"/>
      <c r="AE38" s="221"/>
      <c r="AF38" s="221"/>
      <c r="AG38" s="221"/>
      <c r="AH38" s="221"/>
      <c r="AI38" s="221"/>
      <c r="AJ38" s="221"/>
      <c r="AK38" s="221"/>
    </row>
    <row r="39" spans="1:37" ht="10.5" customHeight="1" thickBot="1" x14ac:dyDescent="0.3">
      <c r="A39" s="222"/>
      <c r="B39" s="223"/>
      <c r="C39" s="224"/>
      <c r="D39" s="224"/>
      <c r="E39" s="224"/>
      <c r="F39" s="224"/>
      <c r="G39" s="224"/>
      <c r="H39" s="224"/>
      <c r="I39" s="224"/>
      <c r="J39" s="225"/>
      <c r="L39" s="206"/>
      <c r="M39" s="206"/>
      <c r="N39" s="206"/>
      <c r="O39" s="206"/>
      <c r="P39" s="206"/>
      <c r="Q39" s="206"/>
      <c r="Y39" s="221"/>
      <c r="Z39" s="221"/>
      <c r="AA39" s="221"/>
      <c r="AB39" s="221"/>
      <c r="AC39" s="221"/>
      <c r="AD39" s="221"/>
      <c r="AE39" s="221"/>
      <c r="AF39" s="221"/>
      <c r="AG39" s="221"/>
      <c r="AH39" s="221"/>
      <c r="AI39" s="221"/>
      <c r="AJ39" s="221"/>
      <c r="AK39" s="221"/>
    </row>
    <row r="40" spans="1:37" ht="22.5" customHeight="1" thickBot="1" x14ac:dyDescent="0.3">
      <c r="A40" s="397" t="s">
        <v>1587</v>
      </c>
      <c r="B40" s="403"/>
      <c r="C40" s="403"/>
      <c r="D40" s="403"/>
      <c r="E40" s="403"/>
      <c r="F40" s="403"/>
      <c r="G40" s="404"/>
      <c r="H40" s="226" t="s">
        <v>1271</v>
      </c>
      <c r="I40" s="420" t="str">
        <f>IF(Selecting!F28="Please Select","Missing",Selecting!F28)</f>
        <v>Missing</v>
      </c>
      <c r="J40" s="421"/>
      <c r="L40" s="432" t="s">
        <v>1606</v>
      </c>
      <c r="M40" s="432"/>
      <c r="N40" s="206"/>
      <c r="O40" s="206"/>
      <c r="P40" s="206"/>
      <c r="Q40" s="206"/>
      <c r="Y40" s="221"/>
      <c r="Z40" s="221"/>
      <c r="AA40" s="221"/>
      <c r="AB40" s="221"/>
      <c r="AC40" s="221"/>
      <c r="AD40" s="221"/>
      <c r="AE40" s="221"/>
      <c r="AF40" s="221"/>
      <c r="AG40" s="221"/>
      <c r="AH40" s="221"/>
      <c r="AI40" s="221"/>
      <c r="AJ40" s="221"/>
      <c r="AK40" s="221"/>
    </row>
    <row r="41" spans="1:37" ht="16.5" customHeight="1" thickBot="1" x14ac:dyDescent="0.3">
      <c r="A41" s="397" t="s">
        <v>1272</v>
      </c>
      <c r="B41" s="398"/>
      <c r="C41" s="399" t="str">
        <f>IF(Selecting!B28&lt;&gt;0,Selecting!B28,"Please Define Name on 'Selecting Measures' Tab")</f>
        <v>Please Define Name on 'Selecting Measures' Tab</v>
      </c>
      <c r="D41" s="400"/>
      <c r="E41" s="400"/>
      <c r="F41" s="400"/>
      <c r="G41" s="400"/>
      <c r="H41" s="401" t="s">
        <v>1273</v>
      </c>
      <c r="I41" s="402"/>
      <c r="J41" s="227" t="str">
        <f>IFERROR(Selecting!H28,"Missing Weight")</f>
        <v>Missing Weight</v>
      </c>
      <c r="L41" s="432"/>
      <c r="M41" s="432"/>
      <c r="N41" s="206"/>
      <c r="O41" s="206"/>
      <c r="P41" s="206"/>
      <c r="Q41" s="206"/>
    </row>
    <row r="42" spans="1:37" ht="22.5" customHeight="1" thickBot="1" x14ac:dyDescent="0.3">
      <c r="A42" s="397" t="s">
        <v>1281</v>
      </c>
      <c r="B42" s="403"/>
      <c r="C42" s="403"/>
      <c r="D42" s="403"/>
      <c r="E42" s="404"/>
      <c r="F42" s="405" t="s">
        <v>1267</v>
      </c>
      <c r="G42" s="406"/>
      <c r="H42" s="406"/>
      <c r="I42" s="406"/>
      <c r="J42" s="407"/>
      <c r="L42" s="206"/>
      <c r="M42" s="206"/>
      <c r="N42" s="206"/>
      <c r="O42" s="206"/>
      <c r="P42" s="206"/>
      <c r="Q42" s="206"/>
      <c r="Y42" s="221"/>
      <c r="Z42" s="221"/>
      <c r="AA42" s="221"/>
      <c r="AB42" s="221"/>
      <c r="AC42" s="221"/>
      <c r="AD42" s="221"/>
      <c r="AE42" s="221"/>
      <c r="AF42" s="221"/>
      <c r="AG42" s="221"/>
      <c r="AH42" s="221"/>
      <c r="AI42" s="221"/>
      <c r="AJ42" s="221"/>
      <c r="AK42" s="221"/>
    </row>
    <row r="43" spans="1:37" ht="22.5" customHeight="1" thickBot="1" x14ac:dyDescent="0.3">
      <c r="A43" s="397" t="s">
        <v>1438</v>
      </c>
      <c r="B43" s="403"/>
      <c r="C43" s="403"/>
      <c r="D43" s="403"/>
      <c r="E43" s="404"/>
      <c r="F43" s="405" t="s">
        <v>1267</v>
      </c>
      <c r="G43" s="406"/>
      <c r="H43" s="406"/>
      <c r="I43" s="406"/>
      <c r="J43" s="407"/>
      <c r="L43" s="255"/>
      <c r="M43" s="255"/>
      <c r="N43" s="255"/>
      <c r="O43" s="255"/>
      <c r="P43" s="255"/>
      <c r="Q43" s="255"/>
      <c r="Y43" s="221"/>
      <c r="Z43" s="221"/>
      <c r="AA43" s="221"/>
      <c r="AB43" s="221"/>
      <c r="AC43" s="221"/>
      <c r="AD43" s="221"/>
      <c r="AE43" s="221"/>
      <c r="AF43" s="221"/>
      <c r="AG43" s="221"/>
      <c r="AH43" s="221"/>
      <c r="AI43" s="221"/>
      <c r="AJ43" s="221"/>
      <c r="AK43" s="221"/>
    </row>
    <row r="44" spans="1:37" ht="22.5" customHeight="1" thickBot="1" x14ac:dyDescent="0.3">
      <c r="A44" s="397" t="s">
        <v>1275</v>
      </c>
      <c r="B44" s="398"/>
      <c r="C44" s="408"/>
      <c r="D44" s="409"/>
      <c r="E44" s="409"/>
      <c r="F44" s="409"/>
      <c r="G44" s="409"/>
      <c r="H44" s="409"/>
      <c r="I44" s="409"/>
      <c r="J44" s="410"/>
      <c r="L44" s="206"/>
      <c r="M44" s="206"/>
      <c r="N44" s="206"/>
      <c r="O44" s="206"/>
      <c r="P44" s="206"/>
      <c r="Q44" s="206"/>
      <c r="Y44" s="221"/>
      <c r="Z44" s="221"/>
      <c r="AA44" s="221"/>
      <c r="AB44" s="221"/>
      <c r="AC44" s="221"/>
      <c r="AD44" s="221"/>
      <c r="AE44" s="221"/>
      <c r="AF44" s="221"/>
      <c r="AG44" s="221"/>
      <c r="AH44" s="221"/>
      <c r="AI44" s="221"/>
      <c r="AJ44" s="221"/>
      <c r="AK44" s="221"/>
    </row>
    <row r="45" spans="1:37" ht="39.75" customHeight="1" thickBot="1" x14ac:dyDescent="0.3">
      <c r="A45" s="427" t="s">
        <v>663</v>
      </c>
      <c r="B45" s="428"/>
      <c r="C45" s="228"/>
      <c r="D45" s="229" t="s">
        <v>1276</v>
      </c>
      <c r="E45" s="228"/>
      <c r="F45" s="229" t="s">
        <v>1277</v>
      </c>
      <c r="G45" s="228"/>
      <c r="H45" s="229" t="s">
        <v>1278</v>
      </c>
      <c r="I45" s="228"/>
      <c r="J45" s="229" t="s">
        <v>1357</v>
      </c>
      <c r="L45" s="206"/>
      <c r="M45" s="206"/>
      <c r="N45" s="206"/>
      <c r="O45" s="206"/>
      <c r="P45" s="206"/>
      <c r="Q45" s="206"/>
      <c r="Y45" s="221"/>
      <c r="Z45" s="221"/>
      <c r="AA45" s="221"/>
      <c r="AB45" s="221"/>
      <c r="AC45" s="221"/>
      <c r="AD45" s="221"/>
      <c r="AE45" s="221"/>
      <c r="AF45" s="221"/>
      <c r="AG45" s="221"/>
      <c r="AH45" s="221"/>
      <c r="AI45" s="221"/>
      <c r="AJ45" s="221"/>
      <c r="AK45" s="221"/>
    </row>
    <row r="46" spans="1:37" ht="49.5" customHeight="1" thickBot="1" x14ac:dyDescent="0.3">
      <c r="A46" s="429" t="s">
        <v>1280</v>
      </c>
      <c r="B46" s="430"/>
      <c r="C46" s="431" t="str">
        <f>IF(ISERROR(FIND("Colorado Growth Model",$F42)),"",definitions!$F$28)</f>
        <v/>
      </c>
      <c r="D46" s="426"/>
      <c r="E46" s="431" t="str">
        <f>IF(ISERROR(FIND("Colorado Growth Model",$F42)),"",definitions!$G$28)</f>
        <v/>
      </c>
      <c r="F46" s="426"/>
      <c r="G46" s="431" t="str">
        <f>IF(ISERROR(FIND("Colorado Growth Model",$F42)),"",definitions!$H$28)</f>
        <v/>
      </c>
      <c r="H46" s="426"/>
      <c r="I46" s="431" t="str">
        <f>IF(ISERROR(FIND("Colorado Growth Model",$F42)),"",definitions!$I$28)</f>
        <v/>
      </c>
      <c r="J46" s="426"/>
      <c r="L46" s="206"/>
      <c r="M46" s="206"/>
      <c r="N46" s="206"/>
      <c r="O46" s="206"/>
      <c r="P46" s="206"/>
      <c r="Q46" s="206"/>
      <c r="Y46" s="221"/>
      <c r="Z46" s="221"/>
      <c r="AA46" s="221"/>
      <c r="AB46" s="221"/>
      <c r="AC46" s="221"/>
      <c r="AD46" s="221"/>
      <c r="AE46" s="221"/>
      <c r="AF46" s="221"/>
      <c r="AG46" s="221"/>
      <c r="AH46" s="221"/>
      <c r="AI46" s="221"/>
      <c r="AJ46" s="221"/>
      <c r="AK46" s="221"/>
    </row>
    <row r="47" spans="1:37" ht="49.5" customHeight="1" thickBot="1" x14ac:dyDescent="0.3">
      <c r="A47" s="422" t="s">
        <v>1588</v>
      </c>
      <c r="B47" s="423"/>
      <c r="C47" s="424"/>
      <c r="D47" s="425"/>
      <c r="E47" s="425"/>
      <c r="F47" s="425"/>
      <c r="G47" s="425"/>
      <c r="H47" s="425"/>
      <c r="I47" s="425"/>
      <c r="J47" s="426"/>
      <c r="L47" s="206"/>
      <c r="M47" s="206"/>
      <c r="N47" s="206"/>
      <c r="O47" s="206"/>
      <c r="P47" s="206"/>
      <c r="Q47" s="206"/>
      <c r="Y47" s="221"/>
      <c r="Z47" s="221"/>
      <c r="AA47" s="221"/>
      <c r="AB47" s="221"/>
      <c r="AC47" s="221"/>
      <c r="AD47" s="221"/>
      <c r="AE47" s="221"/>
      <c r="AF47" s="221"/>
      <c r="AG47" s="221"/>
      <c r="AH47" s="221"/>
      <c r="AI47" s="221"/>
      <c r="AJ47" s="221"/>
      <c r="AK47" s="221"/>
    </row>
    <row r="48" spans="1:37" ht="10.5" customHeight="1" thickBot="1" x14ac:dyDescent="0.3">
      <c r="A48" s="222"/>
      <c r="B48" s="223"/>
      <c r="C48" s="224"/>
      <c r="D48" s="224"/>
      <c r="E48" s="224"/>
      <c r="F48" s="224"/>
      <c r="G48" s="224"/>
      <c r="H48" s="224"/>
      <c r="I48" s="224"/>
      <c r="J48" s="225"/>
      <c r="L48" s="206"/>
      <c r="M48" s="206"/>
      <c r="N48" s="206"/>
      <c r="O48" s="206"/>
      <c r="P48" s="206"/>
      <c r="Q48" s="206"/>
      <c r="Y48" s="221"/>
      <c r="Z48" s="221"/>
      <c r="AA48" s="221"/>
      <c r="AB48" s="221"/>
      <c r="AC48" s="221"/>
      <c r="AD48" s="221"/>
      <c r="AE48" s="221"/>
      <c r="AF48" s="221"/>
      <c r="AG48" s="221"/>
      <c r="AH48" s="221"/>
      <c r="AI48" s="221"/>
      <c r="AJ48" s="221"/>
      <c r="AK48" s="221"/>
    </row>
    <row r="49" spans="1:37" ht="22.5" customHeight="1" thickBot="1" x14ac:dyDescent="0.3">
      <c r="A49" s="397" t="s">
        <v>1589</v>
      </c>
      <c r="B49" s="403"/>
      <c r="C49" s="403"/>
      <c r="D49" s="403"/>
      <c r="E49" s="403"/>
      <c r="F49" s="403"/>
      <c r="G49" s="404"/>
      <c r="H49" s="226" t="s">
        <v>1271</v>
      </c>
      <c r="I49" s="420" t="str">
        <f>IF(Selecting!F29="Please Select","Missing",Selecting!F29)</f>
        <v>Missing</v>
      </c>
      <c r="J49" s="421"/>
      <c r="L49" s="206"/>
      <c r="M49" s="206"/>
      <c r="N49" s="206"/>
      <c r="O49" s="206"/>
      <c r="P49" s="206"/>
      <c r="Q49" s="206"/>
      <c r="Y49" s="221"/>
      <c r="Z49" s="221"/>
      <c r="AA49" s="221"/>
      <c r="AB49" s="221"/>
      <c r="AC49" s="221"/>
      <c r="AD49" s="221"/>
      <c r="AE49" s="221"/>
      <c r="AF49" s="221"/>
      <c r="AG49" s="221"/>
      <c r="AH49" s="221"/>
      <c r="AI49" s="221"/>
      <c r="AJ49" s="221"/>
      <c r="AK49" s="221"/>
    </row>
    <row r="50" spans="1:37" ht="16.5" customHeight="1" thickBot="1" x14ac:dyDescent="0.3">
      <c r="A50" s="397" t="s">
        <v>1272</v>
      </c>
      <c r="B50" s="398"/>
      <c r="C50" s="399" t="str">
        <f>IF(Selecting!B29&lt;&gt;0,Selecting!B29,"Please Define Name on 'Selecting Measures' Tab")</f>
        <v>Please Define Name on 'Selecting Measures' Tab</v>
      </c>
      <c r="D50" s="400"/>
      <c r="E50" s="400"/>
      <c r="F50" s="400"/>
      <c r="G50" s="400"/>
      <c r="H50" s="401" t="s">
        <v>1273</v>
      </c>
      <c r="I50" s="402"/>
      <c r="J50" s="227" t="str">
        <f>IFERROR(Selecting!H29,"Missing Weight")</f>
        <v>Missing Weight</v>
      </c>
      <c r="L50" s="206"/>
      <c r="M50" s="206"/>
      <c r="N50" s="206"/>
      <c r="O50" s="206"/>
      <c r="P50" s="206"/>
      <c r="Q50" s="206"/>
    </row>
    <row r="51" spans="1:37" ht="22.5" customHeight="1" thickBot="1" x14ac:dyDescent="0.3">
      <c r="A51" s="397" t="s">
        <v>1281</v>
      </c>
      <c r="B51" s="403"/>
      <c r="C51" s="403"/>
      <c r="D51" s="403"/>
      <c r="E51" s="404"/>
      <c r="F51" s="405" t="s">
        <v>1267</v>
      </c>
      <c r="G51" s="406"/>
      <c r="H51" s="406"/>
      <c r="I51" s="406"/>
      <c r="J51" s="407"/>
      <c r="L51" s="206"/>
      <c r="M51" s="206"/>
      <c r="N51" s="206"/>
      <c r="O51" s="206"/>
      <c r="P51" s="206"/>
      <c r="Q51" s="206"/>
      <c r="Y51" s="221"/>
      <c r="Z51" s="221"/>
      <c r="AA51" s="221"/>
      <c r="AB51" s="221"/>
      <c r="AC51" s="221"/>
      <c r="AD51" s="221"/>
      <c r="AE51" s="221"/>
      <c r="AF51" s="221"/>
      <c r="AG51" s="221"/>
      <c r="AH51" s="221"/>
      <c r="AI51" s="221"/>
      <c r="AJ51" s="221"/>
      <c r="AK51" s="221"/>
    </row>
    <row r="52" spans="1:37" ht="22.5" customHeight="1" thickBot="1" x14ac:dyDescent="0.3">
      <c r="A52" s="397" t="s">
        <v>1438</v>
      </c>
      <c r="B52" s="403"/>
      <c r="C52" s="403"/>
      <c r="D52" s="403"/>
      <c r="E52" s="404"/>
      <c r="F52" s="405" t="s">
        <v>1267</v>
      </c>
      <c r="G52" s="406"/>
      <c r="H52" s="406"/>
      <c r="I52" s="406"/>
      <c r="J52" s="407"/>
      <c r="L52" s="255"/>
      <c r="M52" s="255"/>
      <c r="N52" s="255"/>
      <c r="O52" s="255"/>
      <c r="P52" s="255"/>
      <c r="Q52" s="255"/>
      <c r="Y52" s="221"/>
      <c r="Z52" s="221"/>
      <c r="AA52" s="221"/>
      <c r="AB52" s="221"/>
      <c r="AC52" s="221"/>
      <c r="AD52" s="221"/>
      <c r="AE52" s="221"/>
      <c r="AF52" s="221"/>
      <c r="AG52" s="221"/>
      <c r="AH52" s="221"/>
      <c r="AI52" s="221"/>
      <c r="AJ52" s="221"/>
      <c r="AK52" s="221"/>
    </row>
    <row r="53" spans="1:37" ht="22.5" customHeight="1" thickBot="1" x14ac:dyDescent="0.3">
      <c r="A53" s="397" t="s">
        <v>1275</v>
      </c>
      <c r="B53" s="398"/>
      <c r="C53" s="408"/>
      <c r="D53" s="409"/>
      <c r="E53" s="409"/>
      <c r="F53" s="409"/>
      <c r="G53" s="409"/>
      <c r="H53" s="409"/>
      <c r="I53" s="409"/>
      <c r="J53" s="410"/>
      <c r="L53" s="206"/>
      <c r="M53" s="206"/>
      <c r="N53" s="206"/>
      <c r="O53" s="206"/>
      <c r="P53" s="206"/>
      <c r="Q53" s="206"/>
      <c r="Y53" s="221"/>
      <c r="Z53" s="221"/>
      <c r="AA53" s="221"/>
      <c r="AB53" s="221"/>
      <c r="AC53" s="221"/>
      <c r="AD53" s="221"/>
      <c r="AE53" s="221"/>
      <c r="AF53" s="221"/>
      <c r="AG53" s="221"/>
      <c r="AH53" s="221"/>
      <c r="AI53" s="221"/>
      <c r="AJ53" s="221"/>
      <c r="AK53" s="221"/>
    </row>
    <row r="54" spans="1:37" ht="39.75" customHeight="1" thickBot="1" x14ac:dyDescent="0.3">
      <c r="A54" s="427" t="s">
        <v>663</v>
      </c>
      <c r="B54" s="428"/>
      <c r="C54" s="228"/>
      <c r="D54" s="229" t="s">
        <v>1276</v>
      </c>
      <c r="E54" s="228"/>
      <c r="F54" s="229" t="s">
        <v>1277</v>
      </c>
      <c r="G54" s="228"/>
      <c r="H54" s="229" t="s">
        <v>1278</v>
      </c>
      <c r="I54" s="228"/>
      <c r="J54" s="229" t="s">
        <v>1357</v>
      </c>
      <c r="L54" s="206"/>
      <c r="M54" s="206"/>
      <c r="N54" s="206"/>
      <c r="O54" s="206"/>
      <c r="P54" s="206"/>
      <c r="Q54" s="206"/>
      <c r="Y54" s="221"/>
      <c r="Z54" s="221"/>
      <c r="AA54" s="221"/>
      <c r="AB54" s="221"/>
      <c r="AC54" s="221"/>
      <c r="AD54" s="221"/>
      <c r="AE54" s="221"/>
      <c r="AF54" s="221"/>
      <c r="AG54" s="221"/>
      <c r="AH54" s="221"/>
      <c r="AI54" s="221"/>
      <c r="AJ54" s="221"/>
      <c r="AK54" s="221"/>
    </row>
    <row r="55" spans="1:37" ht="49.5" customHeight="1" thickBot="1" x14ac:dyDescent="0.3">
      <c r="A55" s="429" t="s">
        <v>1280</v>
      </c>
      <c r="B55" s="430"/>
      <c r="C55" s="431" t="str">
        <f>IF(ISERROR(FIND("Colorado Growth Model",$F51)),"",definitions!$F$28)</f>
        <v/>
      </c>
      <c r="D55" s="426"/>
      <c r="E55" s="431" t="str">
        <f>IF(ISERROR(FIND("Colorado Growth Model",$F51)),"",definitions!$G$28)</f>
        <v/>
      </c>
      <c r="F55" s="426"/>
      <c r="G55" s="431" t="str">
        <f>IF(ISERROR(FIND("Colorado Growth Model",$F51)),"",definitions!$H$28)</f>
        <v/>
      </c>
      <c r="H55" s="426"/>
      <c r="I55" s="431" t="str">
        <f>IF(ISERROR(FIND("Colorado Growth Model",$F51)),"",definitions!$I$28)</f>
        <v/>
      </c>
      <c r="J55" s="426"/>
      <c r="L55" s="206"/>
      <c r="M55" s="206"/>
      <c r="N55" s="206"/>
      <c r="O55" s="206"/>
      <c r="P55" s="206"/>
      <c r="Q55" s="206"/>
      <c r="Y55" s="221"/>
      <c r="Z55" s="221"/>
      <c r="AA55" s="221"/>
      <c r="AB55" s="221"/>
      <c r="AC55" s="221"/>
      <c r="AD55" s="221"/>
      <c r="AE55" s="221"/>
      <c r="AF55" s="221"/>
      <c r="AG55" s="221"/>
      <c r="AH55" s="221"/>
      <c r="AI55" s="221"/>
      <c r="AJ55" s="221"/>
      <c r="AK55" s="221"/>
    </row>
    <row r="56" spans="1:37" ht="49.5" customHeight="1" thickBot="1" x14ac:dyDescent="0.3">
      <c r="A56" s="422" t="s">
        <v>1590</v>
      </c>
      <c r="B56" s="423"/>
      <c r="C56" s="424"/>
      <c r="D56" s="425"/>
      <c r="E56" s="425"/>
      <c r="F56" s="425"/>
      <c r="G56" s="425"/>
      <c r="H56" s="425"/>
      <c r="I56" s="425"/>
      <c r="J56" s="426"/>
      <c r="L56" s="206"/>
      <c r="M56" s="206"/>
      <c r="N56" s="206"/>
      <c r="O56" s="206"/>
      <c r="P56" s="206"/>
      <c r="Q56" s="206"/>
      <c r="Y56" s="221"/>
      <c r="Z56" s="221"/>
      <c r="AA56" s="221"/>
      <c r="AB56" s="221"/>
      <c r="AC56" s="221"/>
      <c r="AD56" s="221"/>
      <c r="AE56" s="221"/>
      <c r="AF56" s="221"/>
      <c r="AG56" s="221"/>
      <c r="AH56" s="221"/>
      <c r="AI56" s="221"/>
      <c r="AJ56" s="221"/>
      <c r="AK56" s="221"/>
    </row>
    <row r="57" spans="1:37" ht="10.5" customHeight="1" thickBot="1" x14ac:dyDescent="0.3">
      <c r="A57" s="222"/>
      <c r="B57" s="223"/>
      <c r="C57" s="224"/>
      <c r="D57" s="224"/>
      <c r="E57" s="224"/>
      <c r="F57" s="224"/>
      <c r="G57" s="224"/>
      <c r="H57" s="224"/>
      <c r="I57" s="224"/>
      <c r="J57" s="225"/>
      <c r="L57" s="206"/>
      <c r="M57" s="206"/>
      <c r="N57" s="206"/>
      <c r="O57" s="206"/>
      <c r="P57" s="206"/>
      <c r="Q57" s="206"/>
      <c r="Y57" s="221"/>
      <c r="Z57" s="221"/>
      <c r="AA57" s="221"/>
      <c r="AB57" s="221"/>
      <c r="AC57" s="221"/>
      <c r="AD57" s="221"/>
      <c r="AE57" s="221"/>
      <c r="AF57" s="221"/>
      <c r="AG57" s="221"/>
      <c r="AH57" s="221"/>
      <c r="AI57" s="221"/>
      <c r="AJ57" s="221"/>
      <c r="AK57" s="221"/>
    </row>
    <row r="58" spans="1:37" ht="22.5" customHeight="1" thickBot="1" x14ac:dyDescent="0.3">
      <c r="A58" s="397" t="s">
        <v>1591</v>
      </c>
      <c r="B58" s="403"/>
      <c r="C58" s="403"/>
      <c r="D58" s="403"/>
      <c r="E58" s="403"/>
      <c r="F58" s="403"/>
      <c r="G58" s="404"/>
      <c r="H58" s="226" t="s">
        <v>1271</v>
      </c>
      <c r="I58" s="420" t="str">
        <f>IF(Selecting!F29="Please Select","Missing",Selecting!F29)</f>
        <v>Missing</v>
      </c>
      <c r="J58" s="421"/>
      <c r="L58" s="432" t="s">
        <v>1606</v>
      </c>
      <c r="M58" s="432"/>
      <c r="N58" s="206"/>
      <c r="O58" s="206"/>
      <c r="P58" s="206"/>
      <c r="Q58" s="206"/>
      <c r="Y58" s="221"/>
      <c r="Z58" s="221"/>
      <c r="AA58" s="221"/>
      <c r="AB58" s="221"/>
      <c r="AC58" s="221"/>
      <c r="AD58" s="221"/>
      <c r="AE58" s="221"/>
      <c r="AF58" s="221"/>
      <c r="AG58" s="221"/>
      <c r="AH58" s="221"/>
      <c r="AI58" s="221"/>
      <c r="AJ58" s="221"/>
      <c r="AK58" s="221"/>
    </row>
    <row r="59" spans="1:37" ht="16.5" customHeight="1" thickBot="1" x14ac:dyDescent="0.3">
      <c r="A59" s="397" t="s">
        <v>1272</v>
      </c>
      <c r="B59" s="398"/>
      <c r="C59" s="399" t="str">
        <f>IF(Selecting!B30&lt;&gt;0,Selecting!B30,"Please Define Name on 'Selecting Measures' Tab")</f>
        <v>Please Define Name on 'Selecting Measures' Tab</v>
      </c>
      <c r="D59" s="400"/>
      <c r="E59" s="400"/>
      <c r="F59" s="400"/>
      <c r="G59" s="400"/>
      <c r="H59" s="401" t="s">
        <v>1273</v>
      </c>
      <c r="I59" s="402"/>
      <c r="J59" s="227" t="str">
        <f>IFERROR(Selecting!H30,"Missing Weight")</f>
        <v>Missing Weight</v>
      </c>
      <c r="L59" s="432"/>
      <c r="M59" s="432"/>
      <c r="N59" s="206"/>
      <c r="O59" s="206"/>
      <c r="P59" s="206"/>
      <c r="Q59" s="206"/>
    </row>
    <row r="60" spans="1:37" ht="22.5" customHeight="1" thickBot="1" x14ac:dyDescent="0.3">
      <c r="A60" s="397" t="s">
        <v>1281</v>
      </c>
      <c r="B60" s="403"/>
      <c r="C60" s="403"/>
      <c r="D60" s="403"/>
      <c r="E60" s="404"/>
      <c r="F60" s="405" t="s">
        <v>1267</v>
      </c>
      <c r="G60" s="406"/>
      <c r="H60" s="406"/>
      <c r="I60" s="406"/>
      <c r="J60" s="407"/>
      <c r="L60" s="206"/>
      <c r="M60" s="206"/>
      <c r="N60" s="206"/>
      <c r="O60" s="206"/>
      <c r="P60" s="206"/>
      <c r="Q60" s="206"/>
      <c r="Y60" s="221"/>
      <c r="Z60" s="221"/>
      <c r="AA60" s="221"/>
      <c r="AB60" s="221"/>
      <c r="AC60" s="221"/>
      <c r="AD60" s="221"/>
      <c r="AE60" s="221"/>
      <c r="AF60" s="221"/>
      <c r="AG60" s="221"/>
      <c r="AH60" s="221"/>
      <c r="AI60" s="221"/>
      <c r="AJ60" s="221"/>
      <c r="AK60" s="221"/>
    </row>
    <row r="61" spans="1:37" ht="22.5" customHeight="1" thickBot="1" x14ac:dyDescent="0.3">
      <c r="A61" s="397" t="s">
        <v>1438</v>
      </c>
      <c r="B61" s="403"/>
      <c r="C61" s="403"/>
      <c r="D61" s="403"/>
      <c r="E61" s="404"/>
      <c r="F61" s="405" t="s">
        <v>1267</v>
      </c>
      <c r="G61" s="406"/>
      <c r="H61" s="406"/>
      <c r="I61" s="406"/>
      <c r="J61" s="407"/>
      <c r="L61" s="255"/>
      <c r="M61" s="255"/>
      <c r="N61" s="255"/>
      <c r="O61" s="255"/>
      <c r="P61" s="255"/>
      <c r="Q61" s="255"/>
      <c r="Y61" s="221"/>
      <c r="Z61" s="221"/>
      <c r="AA61" s="221"/>
      <c r="AB61" s="221"/>
      <c r="AC61" s="221"/>
      <c r="AD61" s="221"/>
      <c r="AE61" s="221"/>
      <c r="AF61" s="221"/>
      <c r="AG61" s="221"/>
      <c r="AH61" s="221"/>
      <c r="AI61" s="221"/>
      <c r="AJ61" s="221"/>
      <c r="AK61" s="221"/>
    </row>
    <row r="62" spans="1:37" ht="22.5" customHeight="1" thickBot="1" x14ac:dyDescent="0.3">
      <c r="A62" s="397" t="s">
        <v>1275</v>
      </c>
      <c r="B62" s="398"/>
      <c r="C62" s="408"/>
      <c r="D62" s="409"/>
      <c r="E62" s="409"/>
      <c r="F62" s="409"/>
      <c r="G62" s="409"/>
      <c r="H62" s="409"/>
      <c r="I62" s="409"/>
      <c r="J62" s="410"/>
      <c r="L62" s="206"/>
      <c r="M62" s="206"/>
      <c r="N62" s="206"/>
      <c r="O62" s="206"/>
      <c r="P62" s="206"/>
      <c r="Q62" s="206"/>
      <c r="Y62" s="221"/>
      <c r="Z62" s="221"/>
      <c r="AA62" s="221"/>
      <c r="AB62" s="221"/>
      <c r="AC62" s="221"/>
      <c r="AD62" s="221"/>
      <c r="AE62" s="221"/>
      <c r="AF62" s="221"/>
      <c r="AG62" s="221"/>
      <c r="AH62" s="221"/>
      <c r="AI62" s="221"/>
      <c r="AJ62" s="221"/>
      <c r="AK62" s="221"/>
    </row>
    <row r="63" spans="1:37" ht="39.75" customHeight="1" thickBot="1" x14ac:dyDescent="0.3">
      <c r="A63" s="427" t="s">
        <v>663</v>
      </c>
      <c r="B63" s="428"/>
      <c r="C63" s="228"/>
      <c r="D63" s="229" t="s">
        <v>1276</v>
      </c>
      <c r="E63" s="228"/>
      <c r="F63" s="229" t="s">
        <v>1277</v>
      </c>
      <c r="G63" s="228"/>
      <c r="H63" s="229" t="s">
        <v>1278</v>
      </c>
      <c r="I63" s="228"/>
      <c r="J63" s="229" t="s">
        <v>1357</v>
      </c>
      <c r="L63" s="206"/>
      <c r="M63" s="206"/>
      <c r="N63" s="206"/>
      <c r="O63" s="206"/>
      <c r="P63" s="206"/>
      <c r="Q63" s="206"/>
      <c r="Y63" s="221"/>
      <c r="Z63" s="221"/>
      <c r="AA63" s="221"/>
      <c r="AB63" s="221"/>
      <c r="AC63" s="221"/>
      <c r="AD63" s="221"/>
      <c r="AE63" s="221"/>
      <c r="AF63" s="221"/>
      <c r="AG63" s="221"/>
      <c r="AH63" s="221"/>
      <c r="AI63" s="221"/>
      <c r="AJ63" s="221"/>
      <c r="AK63" s="221"/>
    </row>
    <row r="64" spans="1:37" ht="49.5" customHeight="1" thickBot="1" x14ac:dyDescent="0.3">
      <c r="A64" s="429" t="s">
        <v>1280</v>
      </c>
      <c r="B64" s="430"/>
      <c r="C64" s="431" t="str">
        <f>IF(ISERROR(FIND("Colorado Growth Model",$F60)),"",definitions!$F$28)</f>
        <v/>
      </c>
      <c r="D64" s="426"/>
      <c r="E64" s="431" t="str">
        <f>IF(ISERROR(FIND("Colorado Growth Model",$F60)),"",definitions!$G$28)</f>
        <v/>
      </c>
      <c r="F64" s="426"/>
      <c r="G64" s="431" t="str">
        <f>IF(ISERROR(FIND("Colorado Growth Model",$F60)),"",definitions!$H$28)</f>
        <v/>
      </c>
      <c r="H64" s="426"/>
      <c r="I64" s="431" t="str">
        <f>IF(ISERROR(FIND("Colorado Growth Model",$F60)),"",definitions!$I$28)</f>
        <v/>
      </c>
      <c r="J64" s="426"/>
      <c r="L64" s="206"/>
      <c r="M64" s="206"/>
      <c r="N64" s="206"/>
      <c r="O64" s="206"/>
      <c r="P64" s="206"/>
      <c r="Q64" s="206"/>
      <c r="Y64" s="221"/>
      <c r="Z64" s="221"/>
      <c r="AA64" s="221"/>
      <c r="AB64" s="221"/>
      <c r="AC64" s="221"/>
      <c r="AD64" s="221"/>
      <c r="AE64" s="221"/>
      <c r="AF64" s="221"/>
      <c r="AG64" s="221"/>
      <c r="AH64" s="221"/>
      <c r="AI64" s="221"/>
      <c r="AJ64" s="221"/>
      <c r="AK64" s="221"/>
    </row>
    <row r="65" spans="1:37" ht="49.5" customHeight="1" thickBot="1" x14ac:dyDescent="0.3">
      <c r="A65" s="422" t="s">
        <v>1592</v>
      </c>
      <c r="B65" s="423"/>
      <c r="C65" s="424"/>
      <c r="D65" s="425"/>
      <c r="E65" s="425"/>
      <c r="F65" s="425"/>
      <c r="G65" s="425"/>
      <c r="H65" s="425"/>
      <c r="I65" s="425"/>
      <c r="J65" s="426"/>
      <c r="L65" s="206"/>
      <c r="M65" s="206"/>
      <c r="N65" s="206"/>
      <c r="O65" s="206"/>
      <c r="P65" s="206"/>
      <c r="Q65" s="206"/>
      <c r="Y65" s="221"/>
      <c r="Z65" s="221"/>
      <c r="AA65" s="221"/>
      <c r="AB65" s="221"/>
      <c r="AC65" s="221"/>
      <c r="AD65" s="221"/>
      <c r="AE65" s="221"/>
      <c r="AF65" s="221"/>
      <c r="AG65" s="221"/>
      <c r="AH65" s="221"/>
      <c r="AI65" s="221"/>
      <c r="AJ65" s="221"/>
      <c r="AK65" s="221"/>
    </row>
    <row r="66" spans="1:37" ht="24.95" customHeight="1" thickBot="1" x14ac:dyDescent="0.3">
      <c r="A66" s="443"/>
      <c r="B66" s="444"/>
      <c r="C66" s="232"/>
      <c r="D66" s="232"/>
      <c r="E66" s="233"/>
      <c r="F66" s="233"/>
      <c r="G66" s="233"/>
      <c r="H66" s="233"/>
      <c r="I66" s="233"/>
      <c r="J66" s="233"/>
      <c r="K66" s="73"/>
      <c r="L66" s="206"/>
      <c r="M66" s="206"/>
      <c r="N66" s="206"/>
      <c r="O66" s="206"/>
      <c r="P66" s="206"/>
      <c r="Q66" s="206"/>
      <c r="R66" s="8"/>
      <c r="S66" s="8"/>
      <c r="T66" s="8"/>
      <c r="U66" s="8"/>
      <c r="V66" s="8"/>
      <c r="W66" s="8"/>
      <c r="X66" s="8"/>
    </row>
    <row r="67" spans="1:37" ht="39" customHeight="1" thickBot="1" x14ac:dyDescent="0.3">
      <c r="A67" s="411" t="str">
        <f>Selecting!A21</f>
        <v>Position:</v>
      </c>
      <c r="B67" s="416"/>
      <c r="C67" s="417" t="str">
        <f>IF(Selecting!C21=0,"Please define the position on the ""Selecting Measures Tab""",Selecting!C21)</f>
        <v>Please define the position on the "Selecting Measures Tab"</v>
      </c>
      <c r="D67" s="418"/>
      <c r="E67" s="418"/>
      <c r="F67" s="418"/>
      <c r="G67" s="418"/>
      <c r="H67" s="418"/>
      <c r="I67" s="418"/>
      <c r="J67" s="419"/>
      <c r="L67" s="206"/>
      <c r="M67" s="206"/>
      <c r="N67" s="206"/>
      <c r="O67" s="206"/>
      <c r="P67" s="206"/>
      <c r="Q67" s="206"/>
      <c r="Y67" s="221"/>
      <c r="Z67" s="221"/>
      <c r="AA67" s="221"/>
      <c r="AB67" s="221"/>
      <c r="AC67" s="221"/>
      <c r="AD67" s="221"/>
      <c r="AE67" s="221"/>
      <c r="AF67" s="221"/>
      <c r="AG67" s="221"/>
      <c r="AH67" s="221"/>
      <c r="AI67" s="221"/>
      <c r="AJ67" s="221"/>
      <c r="AK67" s="221"/>
    </row>
    <row r="68" spans="1:37" ht="24.95" customHeight="1" x14ac:dyDescent="0.25">
      <c r="A68" s="445" t="s">
        <v>1272</v>
      </c>
      <c r="B68" s="445"/>
      <c r="C68" s="234" t="s">
        <v>1283</v>
      </c>
      <c r="D68" s="235" t="s">
        <v>1607</v>
      </c>
      <c r="E68" s="446" t="s">
        <v>1273</v>
      </c>
      <c r="F68" s="446"/>
      <c r="K68" s="9"/>
      <c r="L68" s="206"/>
      <c r="M68" s="206"/>
      <c r="N68" s="206"/>
      <c r="O68" s="206"/>
      <c r="P68" s="206"/>
      <c r="Q68" s="206"/>
      <c r="R68" s="8"/>
      <c r="S68" s="8"/>
      <c r="T68" s="8"/>
      <c r="U68" s="8"/>
      <c r="V68" s="8"/>
      <c r="W68" s="8"/>
      <c r="X68" s="8"/>
    </row>
    <row r="69" spans="1:37" ht="24.95" customHeight="1" x14ac:dyDescent="0.25">
      <c r="A69" s="433" t="str">
        <f>IF(ISBLANK(Selecting!C24),"",IF(Selecting!B24=0,"Missing Name",Selecting!B24))</f>
        <v/>
      </c>
      <c r="B69" s="434"/>
      <c r="C69" s="21" t="str">
        <f>IF(A69="","",DATA!C997)</f>
        <v/>
      </c>
      <c r="D69" s="236" t="str">
        <f>IF(A69="","",DATA!E997)</f>
        <v/>
      </c>
      <c r="E69" s="237" t="str">
        <f>IFERROR(Selecting!H24,"")</f>
        <v/>
      </c>
      <c r="G69" s="257">
        <f t="shared" ref="G69:G73" si="0">IFERROR(E69*C69,0)</f>
        <v>0</v>
      </c>
      <c r="H69" s="238"/>
      <c r="K69" s="9"/>
      <c r="L69" s="206"/>
      <c r="M69" s="206"/>
      <c r="N69" s="206"/>
      <c r="O69" s="206"/>
      <c r="P69" s="206"/>
      <c r="Q69" s="206"/>
      <c r="R69" s="8"/>
      <c r="S69" s="8"/>
      <c r="T69" s="8"/>
      <c r="U69" s="8"/>
      <c r="V69" s="8"/>
      <c r="W69" s="8"/>
      <c r="X69" s="8"/>
    </row>
    <row r="70" spans="1:37" ht="24.95" customHeight="1" x14ac:dyDescent="0.25">
      <c r="A70" s="433" t="str">
        <f>IF(ISBLANK(Selecting!C25),"",IF(Selecting!B25=0,"Missing Name",Selecting!B25))</f>
        <v/>
      </c>
      <c r="B70" s="434"/>
      <c r="C70" s="21" t="str">
        <f>IF(A70="","",DATA!C998)</f>
        <v/>
      </c>
      <c r="D70" s="236" t="str">
        <f>IF(A70="","",DATA!E998)</f>
        <v/>
      </c>
      <c r="E70" s="237" t="str">
        <f>IFERROR(Selecting!H25,"")</f>
        <v/>
      </c>
      <c r="G70" s="257">
        <f t="shared" si="0"/>
        <v>0</v>
      </c>
      <c r="K70" s="9"/>
      <c r="L70" s="206"/>
      <c r="M70" s="206"/>
      <c r="N70" s="206"/>
      <c r="O70" s="206"/>
      <c r="P70" s="206"/>
      <c r="Q70" s="206"/>
      <c r="R70" s="8"/>
      <c r="S70" s="8"/>
      <c r="T70" s="8"/>
      <c r="U70" s="8"/>
      <c r="V70" s="8"/>
      <c r="W70" s="8"/>
      <c r="X70" s="8"/>
    </row>
    <row r="71" spans="1:37" ht="24.95" customHeight="1" x14ac:dyDescent="0.25">
      <c r="A71" s="433" t="str">
        <f>IF(ISBLANK(Selecting!C26),"",IF(Selecting!B26=0,"Missing Name",Selecting!B26))</f>
        <v/>
      </c>
      <c r="B71" s="434"/>
      <c r="C71" s="21" t="str">
        <f>IF(A71="","",DATA!C999)</f>
        <v/>
      </c>
      <c r="D71" s="236" t="str">
        <f>IF(A71="","",DATA!E999)</f>
        <v/>
      </c>
      <c r="E71" s="237" t="str">
        <f>IFERROR(Selecting!H26,"")</f>
        <v/>
      </c>
      <c r="G71" s="257">
        <f t="shared" si="0"/>
        <v>0</v>
      </c>
      <c r="K71" s="9"/>
      <c r="L71" s="206"/>
      <c r="M71" s="206"/>
      <c r="N71" s="206"/>
      <c r="O71" s="206"/>
      <c r="P71" s="206"/>
      <c r="Q71" s="206"/>
      <c r="R71" s="8"/>
      <c r="S71" s="8"/>
      <c r="T71" s="8"/>
      <c r="U71" s="8"/>
      <c r="V71" s="8"/>
      <c r="W71" s="8"/>
      <c r="X71" s="8"/>
    </row>
    <row r="72" spans="1:37" ht="24.95" customHeight="1" x14ac:dyDescent="0.25">
      <c r="A72" s="433" t="str">
        <f>IF(ISBLANK(Selecting!C27),"",IF(Selecting!B27=0,"Missing Name",Selecting!B27))</f>
        <v/>
      </c>
      <c r="B72" s="434"/>
      <c r="C72" s="21" t="str">
        <f>IF(A72="","",DATA!C1000)</f>
        <v/>
      </c>
      <c r="D72" s="236" t="str">
        <f>IF(A72="","",DATA!E1000)</f>
        <v/>
      </c>
      <c r="E72" s="237" t="str">
        <f>IFERROR(Selecting!H27,"")</f>
        <v/>
      </c>
      <c r="G72" s="257">
        <f t="shared" si="0"/>
        <v>0</v>
      </c>
      <c r="K72" s="9"/>
      <c r="L72" s="206"/>
      <c r="M72" s="206"/>
      <c r="N72" s="206"/>
      <c r="O72" s="206"/>
      <c r="P72" s="206"/>
      <c r="Q72" s="206"/>
      <c r="R72" s="8"/>
      <c r="S72" s="8"/>
      <c r="T72" s="8"/>
      <c r="U72" s="8"/>
      <c r="V72" s="8"/>
      <c r="W72" s="8"/>
      <c r="X72" s="8"/>
    </row>
    <row r="73" spans="1:37" ht="24.95" customHeight="1" x14ac:dyDescent="0.25">
      <c r="A73" s="433" t="str">
        <f>IF(ISBLANK(Selecting!C28),"",IF(Selecting!B28=0,"Missing Name",Selecting!B28))</f>
        <v/>
      </c>
      <c r="B73" s="434"/>
      <c r="C73" s="21" t="str">
        <f>IF(A73="","",DATA!C1001)</f>
        <v/>
      </c>
      <c r="D73" s="236" t="str">
        <f>IF(A73="","",DATA!E1001)</f>
        <v/>
      </c>
      <c r="E73" s="237" t="str">
        <f>IFERROR(Selecting!H28,"")</f>
        <v/>
      </c>
      <c r="G73" s="257">
        <f t="shared" si="0"/>
        <v>0</v>
      </c>
      <c r="K73" s="9"/>
      <c r="L73" s="206"/>
      <c r="M73" s="206"/>
      <c r="N73" s="206"/>
      <c r="O73" s="206"/>
      <c r="P73" s="206"/>
      <c r="Q73" s="206"/>
      <c r="R73" s="8"/>
      <c r="S73" s="8"/>
      <c r="T73" s="8"/>
      <c r="U73" s="8"/>
      <c r="V73" s="8"/>
      <c r="W73" s="8"/>
      <c r="X73" s="8"/>
    </row>
    <row r="74" spans="1:37" ht="24.95" customHeight="1" x14ac:dyDescent="0.25">
      <c r="A74" s="433" t="str">
        <f>IF(ISBLANK(Selecting!C29),"",IF(Selecting!B29=0,"Missing Name",Selecting!B29))</f>
        <v/>
      </c>
      <c r="B74" s="434"/>
      <c r="C74" s="21" t="str">
        <f>IF(A74="","",DATA!C1002)</f>
        <v/>
      </c>
      <c r="D74" s="236" t="str">
        <f>IF(A74="","",DATA!E1002)</f>
        <v/>
      </c>
      <c r="E74" s="237" t="str">
        <f>IFERROR(Selecting!H29,"")</f>
        <v/>
      </c>
      <c r="G74" s="257">
        <f>IFERROR(E74*C74,0)</f>
        <v>0</v>
      </c>
      <c r="K74" s="9"/>
      <c r="L74" s="206" t="s">
        <v>1284</v>
      </c>
      <c r="M74" s="206"/>
      <c r="N74" s="206"/>
      <c r="O74" s="206"/>
      <c r="P74" s="206"/>
      <c r="Q74" s="206"/>
      <c r="R74" s="8"/>
      <c r="S74" s="8"/>
      <c r="T74" s="8"/>
      <c r="U74" s="8"/>
      <c r="V74" s="8"/>
      <c r="W74" s="8"/>
      <c r="X74" s="8"/>
    </row>
    <row r="75" spans="1:37" ht="24.95" customHeight="1" x14ac:dyDescent="0.25">
      <c r="A75" s="433" t="str">
        <f>IF(ISBLANK(Selecting!C30),"",IF(Selecting!B30=0,"Missing Name",Selecting!B30))</f>
        <v/>
      </c>
      <c r="B75" s="434"/>
      <c r="C75" s="21" t="str">
        <f>IF(A75="","",DATA!C1003)</f>
        <v/>
      </c>
      <c r="D75" s="236" t="str">
        <f>IF(A75="","",DATA!E1003)</f>
        <v/>
      </c>
      <c r="E75" s="237" t="str">
        <f>IFERROR(Selecting!H30,"")</f>
        <v/>
      </c>
      <c r="G75" s="257">
        <f>IFERROR(E75*C75,0)</f>
        <v>0</v>
      </c>
      <c r="K75" s="9"/>
      <c r="L75" s="206"/>
      <c r="M75" s="206"/>
      <c r="N75" s="206"/>
      <c r="O75" s="206"/>
      <c r="P75" s="206"/>
      <c r="Q75" s="206"/>
      <c r="R75" s="8"/>
      <c r="S75" s="8"/>
      <c r="T75" s="8"/>
      <c r="U75" s="8"/>
      <c r="V75" s="8"/>
      <c r="W75" s="8"/>
      <c r="X75" s="8"/>
    </row>
    <row r="76" spans="1:37" ht="5.25" customHeight="1" thickBot="1" x14ac:dyDescent="0.3">
      <c r="A76" s="435" t="s">
        <v>1285</v>
      </c>
      <c r="B76" s="435"/>
      <c r="C76" s="239"/>
      <c r="D76" s="240"/>
      <c r="E76" s="241" t="e">
        <f>Selecting!H31</f>
        <v>#DIV/0!</v>
      </c>
      <c r="F76" s="242"/>
      <c r="G76" s="242"/>
      <c r="K76" s="9"/>
      <c r="L76" s="206"/>
      <c r="M76" s="206"/>
      <c r="N76" s="206"/>
      <c r="O76" s="206"/>
      <c r="P76" s="206"/>
      <c r="Q76" s="206"/>
      <c r="R76" s="8"/>
      <c r="S76" s="8"/>
      <c r="T76" s="8"/>
      <c r="U76" s="8"/>
      <c r="V76" s="8"/>
      <c r="W76" s="8"/>
      <c r="X76" s="8"/>
    </row>
    <row r="77" spans="1:37" ht="31.5" customHeight="1" thickBot="1" x14ac:dyDescent="0.3">
      <c r="A77" s="436"/>
      <c r="B77" s="436"/>
      <c r="C77" s="199"/>
      <c r="D77" s="242"/>
      <c r="E77" s="237"/>
      <c r="F77" s="196" t="s">
        <v>1286</v>
      </c>
      <c r="G77" s="291" t="str">
        <f>IF(AND(C69="",C70="",C71="",C72="",C73="",C74="",C75=""),"#N/A",IFERROR(IF(OR(C69="*",C70="*",C71="*",C72="*",C73="*",C74="*",C75="*"),"#NA", ROUND(SUM(G69:G75)*2,2)),"N/A"))</f>
        <v>#N/A</v>
      </c>
      <c r="H77" s="349" t="s">
        <v>1287</v>
      </c>
      <c r="I77" s="350" t="str">
        <f>IFERROR(IF(G77&lt;0.5,ROUND(G77*270,0),IF(G77&lt;1.5,ROUND((G77-0.5)*135+135,0),IF(G77&lt;2.5,ROUND((G77-1.5)*135+270,0),IF(G77&gt;=2.5,ROUND((G77-2.5)*270+405,0))))),"#NA")</f>
        <v>#NA</v>
      </c>
      <c r="K77" s="9"/>
      <c r="L77" s="206"/>
      <c r="M77" s="206"/>
      <c r="N77" s="206"/>
      <c r="O77" s="206"/>
      <c r="P77" s="206"/>
      <c r="Q77" s="206"/>
      <c r="R77" s="8"/>
      <c r="S77" s="8"/>
      <c r="T77" s="8"/>
      <c r="U77" s="8"/>
      <c r="V77" s="8"/>
      <c r="W77" s="8"/>
      <c r="X77" s="8"/>
    </row>
    <row r="78" spans="1:37" ht="24.95" customHeight="1" thickBot="1" x14ac:dyDescent="0.3">
      <c r="B78" s="8"/>
      <c r="E78" s="437" t="s">
        <v>675</v>
      </c>
      <c r="F78" s="438"/>
      <c r="G78" s="439"/>
      <c r="H78" s="440" t="str">
        <f>IF(G77="#N/A","No Selection Made",IF(OR(C69="*",C70="*",C71="*",C72="*",C73="*",C74="*",C75="*"),"Rating Missing for 1 or More Measures",IF(G77&gt;=2.5,Scoring!$J$9,IF(G77&gt;=1.5,Scoring!$H$9,IF(G77&gt;=0.5,Scoring!$F$9,IF(G77&lt;0.5,Scoring!$D$9,""))))))</f>
        <v>No Selection Made</v>
      </c>
      <c r="I78" s="441"/>
      <c r="J78" s="441"/>
      <c r="K78" s="442"/>
      <c r="L78" s="206"/>
      <c r="M78" s="206"/>
      <c r="N78" s="206"/>
      <c r="O78" s="206"/>
      <c r="P78" s="206"/>
      <c r="Q78" s="206"/>
      <c r="R78" s="8"/>
      <c r="S78" s="8"/>
      <c r="T78" s="8"/>
      <c r="U78" s="8"/>
      <c r="V78" s="8"/>
      <c r="W78" s="8"/>
      <c r="X78" s="8"/>
    </row>
    <row r="79" spans="1:37" s="217" customFormat="1" ht="24.95" customHeight="1" x14ac:dyDescent="0.25">
      <c r="A79" s="243"/>
      <c r="B79" s="244"/>
      <c r="C79" s="243"/>
      <c r="D79" s="243"/>
      <c r="E79" s="243"/>
      <c r="F79" s="243"/>
      <c r="G79" s="243"/>
      <c r="H79" s="243"/>
      <c r="I79" s="243"/>
      <c r="J79" s="243"/>
      <c r="K79" s="245"/>
      <c r="L79" s="206"/>
      <c r="M79" s="206"/>
      <c r="N79" s="206"/>
      <c r="O79" s="206"/>
      <c r="P79" s="206"/>
      <c r="Q79" s="206"/>
    </row>
    <row r="80" spans="1:37" s="217" customFormat="1" ht="24.95" customHeight="1" x14ac:dyDescent="0.25">
      <c r="A80" s="243"/>
      <c r="B80" s="244"/>
      <c r="C80" s="243"/>
      <c r="D80" s="243"/>
      <c r="E80" s="243"/>
      <c r="F80" s="243"/>
      <c r="G80" s="243"/>
      <c r="H80" s="243"/>
      <c r="I80" s="243"/>
      <c r="J80" s="243"/>
      <c r="K80" s="245"/>
      <c r="L80" s="206"/>
      <c r="M80" s="206"/>
      <c r="N80" s="206"/>
      <c r="O80" s="206"/>
      <c r="P80" s="206"/>
      <c r="Q80" s="206"/>
    </row>
    <row r="81" spans="1:24" s="217" customFormat="1" ht="24.95" customHeight="1" x14ac:dyDescent="0.25">
      <c r="A81" s="243"/>
      <c r="B81" s="244"/>
      <c r="C81" s="243"/>
      <c r="D81" s="243"/>
      <c r="E81" s="243"/>
      <c r="F81" s="243"/>
      <c r="G81" s="243"/>
      <c r="H81" s="243"/>
      <c r="I81" s="243"/>
      <c r="J81" s="243"/>
      <c r="K81" s="245"/>
      <c r="L81" s="206"/>
      <c r="M81" s="206"/>
      <c r="N81" s="206"/>
      <c r="O81" s="206"/>
      <c r="P81" s="206"/>
      <c r="Q81" s="206"/>
      <c r="R81" s="206"/>
      <c r="S81" s="206"/>
    </row>
    <row r="82" spans="1:24" s="217" customFormat="1" ht="24.95" customHeight="1" x14ac:dyDescent="0.25">
      <c r="A82" s="243"/>
      <c r="B82" s="244"/>
      <c r="C82" s="243"/>
      <c r="D82" s="243"/>
      <c r="E82" s="243"/>
      <c r="F82" s="243"/>
      <c r="G82" s="243"/>
      <c r="H82" s="243"/>
      <c r="I82" s="243"/>
      <c r="J82" s="243"/>
      <c r="K82" s="245"/>
      <c r="L82" s="206"/>
      <c r="M82" s="206" t="s">
        <v>1288</v>
      </c>
      <c r="N82" s="206"/>
      <c r="O82" s="206"/>
      <c r="P82" s="206"/>
      <c r="Q82" s="206"/>
      <c r="R82" s="206"/>
      <c r="S82" s="206"/>
    </row>
    <row r="83" spans="1:24" s="217" customFormat="1" ht="24.95" customHeight="1" x14ac:dyDescent="0.25">
      <c r="A83" s="243"/>
      <c r="B83" s="244"/>
      <c r="C83" s="243"/>
      <c r="D83" s="243"/>
      <c r="E83" s="243"/>
      <c r="F83" s="243"/>
      <c r="G83" s="243"/>
      <c r="H83" s="243"/>
      <c r="I83" s="243"/>
      <c r="J83" s="243"/>
      <c r="K83" s="245"/>
      <c r="L83" s="206"/>
      <c r="M83" s="206" t="s">
        <v>580</v>
      </c>
      <c r="N83" s="206" t="s">
        <v>663</v>
      </c>
      <c r="O83" s="206"/>
      <c r="P83" s="206"/>
      <c r="Q83" s="206"/>
      <c r="R83" s="206"/>
      <c r="S83" s="206"/>
    </row>
    <row r="84" spans="1:24" s="217" customFormat="1" ht="24.95" customHeight="1" x14ac:dyDescent="0.25">
      <c r="A84" s="243"/>
      <c r="B84" s="244"/>
      <c r="C84" s="243"/>
      <c r="D84" s="243"/>
      <c r="E84" s="243"/>
      <c r="F84" s="243"/>
      <c r="G84" s="243"/>
      <c r="H84" s="243"/>
      <c r="I84" s="243"/>
      <c r="J84" s="243"/>
      <c r="K84" s="245"/>
      <c r="L84" s="206"/>
      <c r="M84" s="206"/>
      <c r="N84" s="206"/>
      <c r="O84" s="206"/>
      <c r="P84" s="206"/>
      <c r="Q84" s="206"/>
      <c r="R84" s="206"/>
      <c r="S84" s="206"/>
    </row>
    <row r="85" spans="1:24" s="217" customFormat="1" ht="24.95" customHeight="1" x14ac:dyDescent="0.25">
      <c r="A85" s="243"/>
      <c r="B85" s="244"/>
      <c r="C85" s="243"/>
      <c r="D85" s="243"/>
      <c r="E85" s="243"/>
      <c r="F85" s="243"/>
      <c r="G85" s="243"/>
      <c r="H85" s="243"/>
      <c r="I85" s="243"/>
      <c r="J85" s="243"/>
      <c r="K85" s="245"/>
      <c r="L85" s="206"/>
      <c r="M85" s="206">
        <v>1</v>
      </c>
      <c r="N85" s="206" t="s">
        <v>1276</v>
      </c>
      <c r="O85" s="206"/>
      <c r="P85" s="206"/>
      <c r="Q85" s="206"/>
      <c r="R85" s="206"/>
      <c r="S85" s="206"/>
    </row>
    <row r="86" spans="1:24" s="217" customFormat="1" ht="24.95" customHeight="1" x14ac:dyDescent="0.25">
      <c r="A86" s="243"/>
      <c r="B86" s="244"/>
      <c r="C86" s="243"/>
      <c r="D86" s="243"/>
      <c r="E86" s="243"/>
      <c r="F86" s="243"/>
      <c r="G86" s="243"/>
      <c r="H86" s="243" t="s">
        <v>1267</v>
      </c>
      <c r="I86" s="243"/>
      <c r="J86" s="243"/>
      <c r="K86" s="245"/>
      <c r="L86" s="206"/>
      <c r="M86" s="206">
        <v>2</v>
      </c>
      <c r="N86" s="206" t="s">
        <v>1277</v>
      </c>
      <c r="O86" s="206"/>
      <c r="P86" s="206"/>
      <c r="Q86" s="206"/>
      <c r="R86" s="206"/>
      <c r="S86" s="206"/>
    </row>
    <row r="87" spans="1:24" s="217" customFormat="1" ht="28.5" customHeight="1" x14ac:dyDescent="0.25">
      <c r="A87" s="243"/>
      <c r="B87" s="244"/>
      <c r="C87" s="243"/>
      <c r="D87" s="243"/>
      <c r="E87" s="243"/>
      <c r="F87" s="243"/>
      <c r="G87" s="243"/>
      <c r="H87" s="243" t="s">
        <v>1439</v>
      </c>
      <c r="I87" s="243"/>
      <c r="J87" s="243"/>
      <c r="K87" s="246"/>
      <c r="L87" s="206"/>
      <c r="M87" s="206">
        <v>3</v>
      </c>
      <c r="N87" s="206" t="s">
        <v>1278</v>
      </c>
      <c r="O87" s="206"/>
      <c r="P87" s="206"/>
      <c r="Q87" s="206"/>
      <c r="R87" s="206"/>
      <c r="S87" s="206"/>
    </row>
    <row r="88" spans="1:24" s="217" customFormat="1" x14ac:dyDescent="0.25">
      <c r="A88" s="243"/>
      <c r="B88" s="244"/>
      <c r="C88" s="243"/>
      <c r="D88" s="243"/>
      <c r="E88" s="243"/>
      <c r="F88" s="243"/>
      <c r="G88" s="243"/>
      <c r="H88" s="243" t="s">
        <v>1440</v>
      </c>
      <c r="I88" s="243"/>
      <c r="J88" s="243"/>
      <c r="K88" s="243"/>
      <c r="L88" s="247"/>
      <c r="M88" s="206">
        <v>4</v>
      </c>
      <c r="N88" s="206" t="s">
        <v>1279</v>
      </c>
      <c r="O88" s="206"/>
      <c r="P88" s="206"/>
      <c r="Q88" s="206"/>
      <c r="R88" s="206"/>
      <c r="S88" s="206"/>
      <c r="T88" s="248"/>
      <c r="U88" s="248"/>
      <c r="V88" s="248"/>
      <c r="W88" s="248"/>
      <c r="X88" s="248"/>
    </row>
    <row r="89" spans="1:24" x14ac:dyDescent="0.25">
      <c r="A89" s="72"/>
      <c r="B89" s="249"/>
      <c r="C89" s="72"/>
      <c r="D89" s="72"/>
      <c r="E89" s="250"/>
      <c r="F89" s="250"/>
      <c r="G89" s="250"/>
      <c r="H89" s="250" t="s">
        <v>1441</v>
      </c>
      <c r="I89" s="250"/>
      <c r="J89" s="250"/>
      <c r="K89" s="72"/>
      <c r="L89" s="247"/>
      <c r="M89" s="247"/>
      <c r="N89" s="247"/>
      <c r="O89" s="247"/>
      <c r="P89" s="247" t="s">
        <v>1289</v>
      </c>
      <c r="Q89" s="247"/>
      <c r="R89" s="247"/>
      <c r="S89" s="247"/>
    </row>
    <row r="90" spans="1:24" x14ac:dyDescent="0.25">
      <c r="A90" s="72"/>
      <c r="B90" s="249"/>
      <c r="C90" s="72"/>
      <c r="D90" s="72"/>
      <c r="E90" s="250"/>
      <c r="F90" s="250"/>
      <c r="G90" s="250"/>
      <c r="H90" s="250" t="s">
        <v>1442</v>
      </c>
      <c r="I90" s="250"/>
      <c r="J90" s="250"/>
      <c r="K90" s="250"/>
      <c r="L90" s="247"/>
      <c r="M90" s="247"/>
      <c r="N90" s="247"/>
      <c r="O90" s="247"/>
      <c r="P90" s="247" t="s">
        <v>1276</v>
      </c>
      <c r="Q90" s="247" t="s">
        <v>1277</v>
      </c>
      <c r="R90" s="247" t="s">
        <v>1278</v>
      </c>
      <c r="S90" s="247"/>
      <c r="T90" s="8"/>
      <c r="U90" s="8"/>
      <c r="V90" s="8"/>
      <c r="W90" s="8"/>
      <c r="X90" s="8"/>
    </row>
    <row r="91" spans="1:24" x14ac:dyDescent="0.25">
      <c r="A91" s="72"/>
      <c r="B91" s="249"/>
      <c r="C91" s="72"/>
      <c r="D91" s="72"/>
      <c r="E91" s="250"/>
      <c r="F91" s="250"/>
      <c r="G91" s="250"/>
      <c r="H91" s="250" t="s">
        <v>1443</v>
      </c>
      <c r="I91" s="250"/>
      <c r="J91" s="250"/>
      <c r="K91" s="250"/>
      <c r="L91" s="247"/>
      <c r="M91" s="247" t="s">
        <v>1290</v>
      </c>
      <c r="N91" s="247"/>
      <c r="O91" s="247"/>
      <c r="P91" s="247"/>
      <c r="Q91" s="247"/>
      <c r="R91" s="247"/>
      <c r="S91" s="247"/>
      <c r="T91" s="8"/>
      <c r="U91" s="8"/>
      <c r="V91" s="8"/>
      <c r="W91" s="8"/>
      <c r="X91" s="8"/>
    </row>
    <row r="92" spans="1:24" x14ac:dyDescent="0.25">
      <c r="A92" s="72"/>
      <c r="B92" s="249"/>
      <c r="C92" s="72"/>
      <c r="D92" s="72"/>
      <c r="E92" s="250"/>
      <c r="F92" s="250"/>
      <c r="G92" s="250"/>
      <c r="H92" s="250" t="s">
        <v>1444</v>
      </c>
      <c r="I92" s="250"/>
      <c r="J92" s="250"/>
      <c r="K92" s="250"/>
      <c r="L92" s="247"/>
      <c r="M92" s="247" t="s">
        <v>1267</v>
      </c>
      <c r="N92" s="247"/>
      <c r="O92" s="247"/>
      <c r="P92" s="247"/>
      <c r="Q92" s="247" t="s">
        <v>1291</v>
      </c>
      <c r="R92" s="247"/>
      <c r="S92" s="247"/>
      <c r="T92" s="8"/>
      <c r="U92" s="8"/>
      <c r="V92" s="8"/>
      <c r="W92" s="8"/>
      <c r="X92" s="8"/>
    </row>
    <row r="93" spans="1:24" ht="15.75" customHeight="1" x14ac:dyDescent="0.25">
      <c r="A93" s="72"/>
      <c r="B93" s="249"/>
      <c r="C93" s="72"/>
      <c r="D93" s="72"/>
      <c r="E93" s="250"/>
      <c r="F93" s="250"/>
      <c r="G93" s="250"/>
      <c r="H93" s="250" t="s">
        <v>1445</v>
      </c>
      <c r="I93" s="250"/>
      <c r="J93" s="250"/>
      <c r="K93" s="250"/>
      <c r="L93" s="247"/>
      <c r="M93" s="347" t="s">
        <v>1594</v>
      </c>
      <c r="N93" s="247"/>
      <c r="O93" s="247"/>
      <c r="P93" s="247"/>
      <c r="Q93" s="247" t="s">
        <v>1292</v>
      </c>
      <c r="R93" s="247"/>
      <c r="S93" s="247"/>
      <c r="T93" s="8"/>
      <c r="U93" s="8"/>
      <c r="V93" s="8"/>
      <c r="W93" s="8"/>
      <c r="X93" s="8"/>
    </row>
    <row r="94" spans="1:24" ht="15.75" customHeight="1" x14ac:dyDescent="0.25">
      <c r="A94" s="72"/>
      <c r="B94" s="249"/>
      <c r="C94" s="72"/>
      <c r="D94" s="72"/>
      <c r="E94" s="250"/>
      <c r="F94" s="250"/>
      <c r="G94" s="250"/>
      <c r="H94" s="250" t="s">
        <v>1446</v>
      </c>
      <c r="I94" s="250"/>
      <c r="J94" s="250"/>
      <c r="K94" s="250"/>
      <c r="L94" s="247"/>
      <c r="M94" s="347" t="s">
        <v>1593</v>
      </c>
      <c r="N94" s="247"/>
      <c r="O94" s="247"/>
      <c r="P94" s="247"/>
      <c r="Q94" s="247"/>
      <c r="R94" s="247" t="s">
        <v>1293</v>
      </c>
      <c r="S94" s="247"/>
      <c r="T94" s="8"/>
      <c r="U94" s="8"/>
      <c r="V94" s="8"/>
      <c r="W94" s="8"/>
      <c r="X94" s="8"/>
    </row>
    <row r="95" spans="1:24" ht="15.75" customHeight="1" x14ac:dyDescent="0.25">
      <c r="A95" s="72"/>
      <c r="B95" s="249"/>
      <c r="C95" s="72"/>
      <c r="D95" s="72"/>
      <c r="E95" s="250"/>
      <c r="F95" s="250"/>
      <c r="G95" s="250"/>
      <c r="H95" s="250" t="s">
        <v>1447</v>
      </c>
      <c r="I95" s="250"/>
      <c r="J95" s="250"/>
      <c r="K95" s="250"/>
      <c r="L95" s="247"/>
      <c r="M95" s="247" t="s">
        <v>1431</v>
      </c>
      <c r="N95" s="247"/>
      <c r="O95" s="247"/>
      <c r="P95" s="247"/>
      <c r="Q95" s="247"/>
      <c r="R95" s="247"/>
      <c r="S95" s="247"/>
      <c r="T95" s="8"/>
      <c r="U95" s="8"/>
      <c r="V95" s="8"/>
      <c r="W95" s="8"/>
      <c r="X95" s="8"/>
    </row>
    <row r="96" spans="1:24" ht="15.75" customHeight="1" x14ac:dyDescent="0.25">
      <c r="A96" s="72"/>
      <c r="B96" s="249"/>
      <c r="C96" s="72"/>
      <c r="D96" s="72"/>
      <c r="E96" s="250"/>
      <c r="F96" s="250"/>
      <c r="G96" s="250"/>
      <c r="H96" s="250" t="s">
        <v>1448</v>
      </c>
      <c r="I96" s="250"/>
      <c r="J96" s="250"/>
      <c r="K96" s="250"/>
      <c r="L96" s="247"/>
      <c r="M96" s="247" t="s">
        <v>1432</v>
      </c>
      <c r="N96" s="247"/>
      <c r="O96" s="247"/>
      <c r="P96" s="247"/>
      <c r="Q96" s="247"/>
      <c r="R96" s="247"/>
      <c r="S96" s="247"/>
      <c r="T96" s="8"/>
      <c r="U96" s="8"/>
      <c r="V96" s="8"/>
      <c r="W96" s="8"/>
      <c r="X96" s="8"/>
    </row>
    <row r="97" spans="1:24" x14ac:dyDescent="0.25">
      <c r="A97" s="72"/>
      <c r="B97" s="249"/>
      <c r="C97" s="72"/>
      <c r="D97" s="72"/>
      <c r="E97" s="72"/>
      <c r="F97" s="72"/>
      <c r="G97" s="72"/>
      <c r="H97" s="348" t="s">
        <v>1449</v>
      </c>
      <c r="I97" s="72"/>
      <c r="J97" s="72"/>
      <c r="K97" s="250"/>
      <c r="L97" s="247"/>
      <c r="M97" s="247" t="s">
        <v>1433</v>
      </c>
      <c r="N97" s="247"/>
      <c r="O97" s="247"/>
      <c r="P97" s="247"/>
      <c r="Q97" s="247"/>
      <c r="R97" s="247"/>
      <c r="S97" s="247"/>
      <c r="T97" s="8"/>
      <c r="U97" s="8"/>
      <c r="V97" s="8"/>
      <c r="W97" s="8"/>
      <c r="X97" s="8"/>
    </row>
    <row r="98" spans="1:24" x14ac:dyDescent="0.25">
      <c r="A98" s="72"/>
      <c r="B98" s="249"/>
      <c r="C98" s="72"/>
      <c r="D98" s="72"/>
      <c r="E98" s="72"/>
      <c r="F98" s="72"/>
      <c r="G98" s="72"/>
      <c r="H98" s="348" t="s">
        <v>1450</v>
      </c>
      <c r="I98" s="72"/>
      <c r="J98" s="72"/>
      <c r="K98" s="72"/>
      <c r="L98" s="247"/>
      <c r="M98" s="247" t="s">
        <v>1434</v>
      </c>
      <c r="N98" s="247"/>
      <c r="O98" s="247"/>
      <c r="P98" s="247"/>
      <c r="Q98" s="247"/>
      <c r="R98" s="247"/>
      <c r="S98" s="247"/>
    </row>
    <row r="99" spans="1:24" x14ac:dyDescent="0.25">
      <c r="A99" s="72"/>
      <c r="B99" s="249"/>
      <c r="C99" s="72"/>
      <c r="D99" s="72"/>
      <c r="E99" s="72"/>
      <c r="F99" s="72"/>
      <c r="G99" s="72"/>
      <c r="H99" s="348" t="s">
        <v>1451</v>
      </c>
      <c r="I99" s="72"/>
      <c r="J99" s="72"/>
      <c r="K99" s="72"/>
      <c r="L99" s="247"/>
      <c r="M99" s="247" t="s">
        <v>1435</v>
      </c>
      <c r="N99" s="247"/>
      <c r="O99" s="247"/>
      <c r="P99" s="247"/>
      <c r="Q99" s="247"/>
      <c r="R99" s="247"/>
      <c r="S99" s="247"/>
    </row>
    <row r="100" spans="1:24" x14ac:dyDescent="0.25">
      <c r="A100" s="72"/>
      <c r="B100" s="249"/>
      <c r="C100" s="72"/>
      <c r="D100" s="72"/>
      <c r="E100" s="72"/>
      <c r="F100" s="72"/>
      <c r="G100" s="72"/>
      <c r="H100" s="348" t="s">
        <v>1452</v>
      </c>
      <c r="I100" s="72"/>
      <c r="J100" s="72"/>
      <c r="K100" s="72"/>
      <c r="L100" s="247"/>
      <c r="M100" s="347" t="s">
        <v>1595</v>
      </c>
      <c r="N100" s="247"/>
      <c r="O100" s="247"/>
      <c r="P100" s="247"/>
      <c r="Q100" s="247"/>
      <c r="R100" s="247"/>
      <c r="S100" s="247"/>
    </row>
    <row r="101" spans="1:24" x14ac:dyDescent="0.25">
      <c r="A101" s="72"/>
      <c r="B101" s="249"/>
      <c r="C101" s="72"/>
      <c r="D101" s="72"/>
      <c r="E101" s="72"/>
      <c r="F101" s="72"/>
      <c r="G101" s="72"/>
      <c r="H101" s="348" t="s">
        <v>1453</v>
      </c>
      <c r="I101" s="72"/>
      <c r="J101" s="72"/>
      <c r="K101" s="72"/>
      <c r="L101" s="247"/>
      <c r="M101" s="347" t="s">
        <v>1596</v>
      </c>
      <c r="N101" s="247"/>
      <c r="O101" s="247"/>
      <c r="P101" s="247"/>
      <c r="Q101" s="247"/>
      <c r="R101" s="247"/>
      <c r="S101" s="247"/>
    </row>
    <row r="102" spans="1:24" x14ac:dyDescent="0.25">
      <c r="A102" s="72"/>
      <c r="B102" s="249"/>
      <c r="C102" s="72"/>
      <c r="D102" s="72"/>
      <c r="E102" s="72"/>
      <c r="F102" s="72"/>
      <c r="G102" s="72"/>
      <c r="H102" s="348" t="s">
        <v>1454</v>
      </c>
      <c r="I102" s="72"/>
      <c r="J102" s="72"/>
      <c r="K102" s="72"/>
      <c r="L102" s="247"/>
      <c r="M102" s="347" t="s">
        <v>1600</v>
      </c>
      <c r="N102" s="247"/>
      <c r="O102" s="247"/>
      <c r="P102" s="247"/>
      <c r="Q102" s="247"/>
      <c r="R102" s="250"/>
      <c r="S102" s="250"/>
    </row>
    <row r="103" spans="1:24" x14ac:dyDescent="0.25">
      <c r="A103" s="72"/>
      <c r="B103" s="249"/>
      <c r="C103" s="72"/>
      <c r="D103" s="72"/>
      <c r="E103" s="72"/>
      <c r="F103" s="72"/>
      <c r="G103" s="72"/>
      <c r="H103" s="348" t="s">
        <v>1455</v>
      </c>
      <c r="I103" s="72"/>
      <c r="J103" s="72"/>
      <c r="K103" s="72"/>
      <c r="L103" s="247"/>
      <c r="M103" s="347" t="s">
        <v>1598</v>
      </c>
      <c r="N103" s="247"/>
      <c r="O103" s="247"/>
      <c r="P103" s="247"/>
      <c r="Q103" s="247"/>
      <c r="R103" s="250"/>
      <c r="S103" s="250"/>
    </row>
    <row r="104" spans="1:24" x14ac:dyDescent="0.25">
      <c r="H104" s="348" t="s">
        <v>1456</v>
      </c>
      <c r="I104" s="72"/>
      <c r="J104" s="72"/>
      <c r="K104" s="72"/>
      <c r="L104" s="247"/>
      <c r="M104" s="347" t="s">
        <v>1597</v>
      </c>
      <c r="N104" s="247"/>
      <c r="O104" s="247"/>
      <c r="P104" s="247"/>
      <c r="Q104" s="247"/>
      <c r="R104" s="250"/>
      <c r="S104" s="250"/>
    </row>
    <row r="105" spans="1:24" x14ac:dyDescent="0.25">
      <c r="H105" s="348" t="s">
        <v>1457</v>
      </c>
      <c r="I105" s="72"/>
      <c r="J105" s="72"/>
      <c r="K105" s="72"/>
      <c r="L105" s="247"/>
      <c r="M105" s="347" t="s">
        <v>1599</v>
      </c>
      <c r="N105" s="247"/>
      <c r="O105" s="247"/>
      <c r="P105" s="247"/>
      <c r="Q105" s="247"/>
      <c r="R105" s="250"/>
      <c r="S105" s="250"/>
    </row>
    <row r="106" spans="1:24" x14ac:dyDescent="0.25">
      <c r="H106" s="348" t="s">
        <v>1458</v>
      </c>
      <c r="I106" s="72"/>
      <c r="J106" s="72"/>
      <c r="K106" s="72"/>
      <c r="L106" s="247"/>
      <c r="M106" s="247" t="s">
        <v>1436</v>
      </c>
      <c r="N106" s="247"/>
      <c r="O106" s="247"/>
      <c r="P106" s="247"/>
      <c r="Q106" s="247"/>
      <c r="R106" s="250"/>
      <c r="S106" s="250"/>
    </row>
    <row r="107" spans="1:24" x14ac:dyDescent="0.25">
      <c r="H107" s="348" t="s">
        <v>1459</v>
      </c>
      <c r="I107" s="72"/>
      <c r="J107" s="72"/>
      <c r="K107" s="72"/>
      <c r="L107" s="247"/>
      <c r="M107" s="247" t="s">
        <v>1437</v>
      </c>
      <c r="N107" s="247"/>
      <c r="O107" s="247"/>
      <c r="P107" s="247"/>
      <c r="Q107" s="247"/>
      <c r="R107" s="250"/>
      <c r="S107" s="250"/>
    </row>
    <row r="108" spans="1:24" x14ac:dyDescent="0.25">
      <c r="H108" s="348" t="s">
        <v>1460</v>
      </c>
      <c r="I108" s="72"/>
      <c r="J108" s="72"/>
      <c r="K108" s="72"/>
      <c r="L108" s="247"/>
      <c r="M108" s="247" t="s">
        <v>1294</v>
      </c>
      <c r="N108" s="247"/>
      <c r="O108" s="247"/>
      <c r="P108" s="247"/>
      <c r="Q108" s="247"/>
      <c r="R108" s="250"/>
      <c r="S108" s="250"/>
    </row>
    <row r="109" spans="1:24" x14ac:dyDescent="0.25">
      <c r="H109" s="348" t="s">
        <v>1294</v>
      </c>
      <c r="I109" s="72"/>
      <c r="J109" s="72"/>
      <c r="K109" s="72"/>
      <c r="L109" s="247"/>
      <c r="M109" s="247"/>
      <c r="N109" s="247"/>
      <c r="O109" s="247"/>
      <c r="P109" s="247"/>
      <c r="Q109" s="247"/>
      <c r="R109" s="250"/>
      <c r="S109" s="250"/>
    </row>
    <row r="110" spans="1:24" x14ac:dyDescent="0.25">
      <c r="H110" s="72"/>
      <c r="I110" s="72"/>
      <c r="J110" s="72"/>
      <c r="K110" s="72"/>
      <c r="L110" s="247"/>
      <c r="M110" s="247"/>
      <c r="N110" s="247"/>
      <c r="O110" s="247"/>
      <c r="P110" s="247"/>
      <c r="Q110" s="247"/>
      <c r="R110" s="250"/>
      <c r="S110" s="250"/>
    </row>
    <row r="111" spans="1:24" x14ac:dyDescent="0.25">
      <c r="H111" s="72"/>
      <c r="I111" s="72"/>
      <c r="J111" s="72"/>
      <c r="K111" s="72"/>
      <c r="L111" s="247"/>
      <c r="M111" s="247"/>
      <c r="N111" s="247"/>
      <c r="O111" s="247"/>
      <c r="P111" s="247"/>
      <c r="Q111" s="247"/>
      <c r="R111" s="250"/>
      <c r="S111" s="250"/>
    </row>
    <row r="112" spans="1:24" x14ac:dyDescent="0.25">
      <c r="H112" s="72"/>
      <c r="I112" s="72"/>
      <c r="J112" s="72"/>
      <c r="K112" s="72"/>
      <c r="L112" s="247"/>
      <c r="M112" s="247"/>
      <c r="N112" s="247"/>
      <c r="O112" s="247"/>
      <c r="P112" s="247"/>
      <c r="Q112" s="247"/>
      <c r="R112" s="250"/>
      <c r="S112" s="250"/>
    </row>
    <row r="113" spans="8:19" x14ac:dyDescent="0.25">
      <c r="H113" s="72"/>
      <c r="I113" s="72"/>
      <c r="J113" s="72"/>
      <c r="K113" s="72"/>
      <c r="L113" s="247"/>
      <c r="M113" s="247"/>
      <c r="N113" s="247"/>
      <c r="O113" s="247"/>
      <c r="P113" s="247"/>
      <c r="Q113" s="247"/>
      <c r="R113" s="250"/>
      <c r="S113" s="250"/>
    </row>
    <row r="114" spans="8:19" x14ac:dyDescent="0.25">
      <c r="H114" s="72"/>
      <c r="I114" s="72"/>
      <c r="J114" s="72"/>
      <c r="K114" s="72"/>
      <c r="L114" s="247"/>
      <c r="M114" s="247"/>
      <c r="N114" s="247"/>
      <c r="O114" s="247"/>
      <c r="P114" s="247"/>
      <c r="Q114" s="247"/>
      <c r="R114" s="250"/>
      <c r="S114" s="250"/>
    </row>
  </sheetData>
  <sheetProtection password="C50A" sheet="1" objects="1" scenarios="1"/>
  <customSheetViews>
    <customSheetView guid="{F018859D-25C1-4165-9FDA-4B8EFF37A48E}">
      <selection activeCell="I64" sqref="I64:J64"/>
      <rowBreaks count="4" manualBreakCount="4">
        <brk id="11" max="16383" man="1"/>
        <brk id="29" max="16383" man="1"/>
        <brk id="47" max="16383" man="1"/>
        <brk id="66" max="16383" man="1"/>
      </rowBreaks>
      <pageMargins left="0.25" right="0.25" top="0.75" bottom="0.75" header="0.3" footer="0.3"/>
      <pageSetup orientation="landscape" r:id="rId1"/>
    </customSheetView>
  </customSheetViews>
  <mergeCells count="156">
    <mergeCell ref="L22:M23"/>
    <mergeCell ref="L40:M41"/>
    <mergeCell ref="L58:M59"/>
    <mergeCell ref="A75:B75"/>
    <mergeCell ref="A76:B76"/>
    <mergeCell ref="A77:B77"/>
    <mergeCell ref="E78:G78"/>
    <mergeCell ref="H78:K78"/>
    <mergeCell ref="A69:B69"/>
    <mergeCell ref="A70:B70"/>
    <mergeCell ref="A71:B71"/>
    <mergeCell ref="A72:B72"/>
    <mergeCell ref="A73:B73"/>
    <mergeCell ref="A74:B74"/>
    <mergeCell ref="A65:B65"/>
    <mergeCell ref="C65:J65"/>
    <mergeCell ref="A66:B66"/>
    <mergeCell ref="A67:B67"/>
    <mergeCell ref="C67:J67"/>
    <mergeCell ref="A68:B68"/>
    <mergeCell ref="E68:F68"/>
    <mergeCell ref="A60:E60"/>
    <mergeCell ref="F60:J60"/>
    <mergeCell ref="A62:B62"/>
    <mergeCell ref="C62:J62"/>
    <mergeCell ref="A63:B63"/>
    <mergeCell ref="A64:B64"/>
    <mergeCell ref="C64:D64"/>
    <mergeCell ref="E64:F64"/>
    <mergeCell ref="G64:H64"/>
    <mergeCell ref="I64:J64"/>
    <mergeCell ref="A56:B56"/>
    <mergeCell ref="C56:J56"/>
    <mergeCell ref="A58:G58"/>
    <mergeCell ref="I58:J58"/>
    <mergeCell ref="A59:B59"/>
    <mergeCell ref="C59:G59"/>
    <mergeCell ref="H59:I59"/>
    <mergeCell ref="A61:E61"/>
    <mergeCell ref="F61:J61"/>
    <mergeCell ref="A51:E51"/>
    <mergeCell ref="F51:J51"/>
    <mergeCell ref="A53:B53"/>
    <mergeCell ref="C53:J53"/>
    <mergeCell ref="A54:B54"/>
    <mergeCell ref="A55:B55"/>
    <mergeCell ref="C55:D55"/>
    <mergeCell ref="E55:F55"/>
    <mergeCell ref="G55:H55"/>
    <mergeCell ref="I55:J55"/>
    <mergeCell ref="A52:E52"/>
    <mergeCell ref="F52:J52"/>
    <mergeCell ref="A47:B47"/>
    <mergeCell ref="C47:J47"/>
    <mergeCell ref="A49:G49"/>
    <mergeCell ref="I49:J49"/>
    <mergeCell ref="A50:B50"/>
    <mergeCell ref="C50:G50"/>
    <mergeCell ref="H50:I50"/>
    <mergeCell ref="A42:E42"/>
    <mergeCell ref="F42:J42"/>
    <mergeCell ref="A44:B44"/>
    <mergeCell ref="C44:J44"/>
    <mergeCell ref="A45:B45"/>
    <mergeCell ref="A46:B46"/>
    <mergeCell ref="C46:D46"/>
    <mergeCell ref="E46:F46"/>
    <mergeCell ref="G46:H46"/>
    <mergeCell ref="I46:J46"/>
    <mergeCell ref="A43:E43"/>
    <mergeCell ref="F43:J43"/>
    <mergeCell ref="A38:B38"/>
    <mergeCell ref="C38:J38"/>
    <mergeCell ref="A40:G40"/>
    <mergeCell ref="I40:J40"/>
    <mergeCell ref="A41:B41"/>
    <mergeCell ref="C41:G41"/>
    <mergeCell ref="H41:I41"/>
    <mergeCell ref="A33:E33"/>
    <mergeCell ref="F33:J33"/>
    <mergeCell ref="A35:B35"/>
    <mergeCell ref="C35:J35"/>
    <mergeCell ref="A36:B36"/>
    <mergeCell ref="A37:B37"/>
    <mergeCell ref="C37:D37"/>
    <mergeCell ref="E37:F37"/>
    <mergeCell ref="G37:H37"/>
    <mergeCell ref="I37:J37"/>
    <mergeCell ref="A34:E34"/>
    <mergeCell ref="F34:J34"/>
    <mergeCell ref="A29:B29"/>
    <mergeCell ref="C29:J29"/>
    <mergeCell ref="A31:G31"/>
    <mergeCell ref="I31:J31"/>
    <mergeCell ref="A32:B32"/>
    <mergeCell ref="C32:G32"/>
    <mergeCell ref="H32:I32"/>
    <mergeCell ref="A24:E24"/>
    <mergeCell ref="F24:J24"/>
    <mergeCell ref="A26:B26"/>
    <mergeCell ref="C26:J26"/>
    <mergeCell ref="A27:B27"/>
    <mergeCell ref="A28:B28"/>
    <mergeCell ref="C28:D28"/>
    <mergeCell ref="E28:F28"/>
    <mergeCell ref="G28:H28"/>
    <mergeCell ref="I28:J28"/>
    <mergeCell ref="A25:E25"/>
    <mergeCell ref="F25:J25"/>
    <mergeCell ref="A20:B20"/>
    <mergeCell ref="C20:J20"/>
    <mergeCell ref="A22:G22"/>
    <mergeCell ref="I22:J22"/>
    <mergeCell ref="A23:B23"/>
    <mergeCell ref="C23:G23"/>
    <mergeCell ref="H23:I23"/>
    <mergeCell ref="A15:E15"/>
    <mergeCell ref="F15:J15"/>
    <mergeCell ref="A17:B17"/>
    <mergeCell ref="C17:J17"/>
    <mergeCell ref="A18:B18"/>
    <mergeCell ref="A19:B19"/>
    <mergeCell ref="C19:D19"/>
    <mergeCell ref="E19:F19"/>
    <mergeCell ref="G19:H19"/>
    <mergeCell ref="I19:J19"/>
    <mergeCell ref="A16:E16"/>
    <mergeCell ref="F16:J16"/>
    <mergeCell ref="A11:B11"/>
    <mergeCell ref="C11:J11"/>
    <mergeCell ref="A13:G13"/>
    <mergeCell ref="I13:J13"/>
    <mergeCell ref="A14:B14"/>
    <mergeCell ref="C14:G14"/>
    <mergeCell ref="H14:I14"/>
    <mergeCell ref="A9:B9"/>
    <mergeCell ref="A10:B10"/>
    <mergeCell ref="C10:D10"/>
    <mergeCell ref="E10:F10"/>
    <mergeCell ref="G10:H10"/>
    <mergeCell ref="I10:J10"/>
    <mergeCell ref="A5:B5"/>
    <mergeCell ref="C5:G5"/>
    <mergeCell ref="H5:I5"/>
    <mergeCell ref="A6:E6"/>
    <mergeCell ref="F6:J6"/>
    <mergeCell ref="A8:B8"/>
    <mergeCell ref="C8:J8"/>
    <mergeCell ref="A1:J1"/>
    <mergeCell ref="L1:M1"/>
    <mergeCell ref="A2:B2"/>
    <mergeCell ref="C2:J2"/>
    <mergeCell ref="A4:G4"/>
    <mergeCell ref="I4:J4"/>
    <mergeCell ref="A7:E7"/>
    <mergeCell ref="F7:J7"/>
  </mergeCells>
  <conditionalFormatting sqref="C8:J8">
    <cfRule type="containsBlanks" dxfId="105" priority="101">
      <formula>LEN(TRIM(C8))=0</formula>
    </cfRule>
  </conditionalFormatting>
  <conditionalFormatting sqref="F6:J7">
    <cfRule type="containsText" dxfId="104" priority="100" operator="containsText" text="Please Select">
      <formula>NOT(ISERROR(SEARCH("Please Select",F6)))</formula>
    </cfRule>
  </conditionalFormatting>
  <conditionalFormatting sqref="C2:J2">
    <cfRule type="containsText" dxfId="103" priority="94" operator="containsText" text="please">
      <formula>NOT(ISERROR(SEARCH("please",C2)))</formula>
    </cfRule>
    <cfRule type="containsBlanks" dxfId="102" priority="99">
      <formula>LEN(TRIM(C2))=0</formula>
    </cfRule>
  </conditionalFormatting>
  <conditionalFormatting sqref="I4:J4">
    <cfRule type="containsText" dxfId="101" priority="95" operator="containsText" text="please">
      <formula>NOT(ISERROR(SEARCH("please",I4)))</formula>
    </cfRule>
    <cfRule type="containsText" dxfId="100" priority="98" operator="containsText" text="missing">
      <formula>NOT(ISERROR(SEARCH("missing",I4)))</formula>
    </cfRule>
  </conditionalFormatting>
  <conditionalFormatting sqref="J5">
    <cfRule type="containsText" dxfId="99" priority="97" operator="containsText" text="missing">
      <formula>NOT(ISERROR(SEARCH("missing",J5)))</formula>
    </cfRule>
  </conditionalFormatting>
  <conditionalFormatting sqref="K32">
    <cfRule type="containsText" dxfId="98" priority="96" operator="containsText" text="missing">
      <formula>NOT(ISERROR(SEARCH("missing",K32)))</formula>
    </cfRule>
  </conditionalFormatting>
  <conditionalFormatting sqref="C67:J67">
    <cfRule type="containsText" dxfId="97" priority="92" operator="containsText" text="please">
      <formula>NOT(ISERROR(SEARCH("please",C67)))</formula>
    </cfRule>
    <cfRule type="containsBlanks" dxfId="96" priority="93">
      <formula>LEN(TRIM(C67))=0</formula>
    </cfRule>
  </conditionalFormatting>
  <conditionalFormatting sqref="D69:D75">
    <cfRule type="containsText" dxfId="95" priority="87" operator="containsText" text="no">
      <formula>NOT(ISERROR(SEARCH("no",D69)))</formula>
    </cfRule>
    <cfRule type="expression" dxfId="94" priority="88">
      <formula>(C69=3)</formula>
    </cfRule>
    <cfRule type="expression" dxfId="93" priority="89">
      <formula>(C69=2)</formula>
    </cfRule>
    <cfRule type="expression" dxfId="92" priority="90">
      <formula>AND(NOT(ISBLANK(C69)),C69=0)</formula>
    </cfRule>
    <cfRule type="expression" dxfId="91" priority="91">
      <formula>(C69=1)</formula>
    </cfRule>
  </conditionalFormatting>
  <conditionalFormatting sqref="H78:K78">
    <cfRule type="beginsWith" dxfId="90" priority="83" operator="beginsWith" text="above">
      <formula>LEFT(H78,LEN("above"))="above"</formula>
    </cfRule>
    <cfRule type="beginsWith" dxfId="89" priority="84" operator="beginsWith" text="expected">
      <formula>LEFT(H78,LEN("expected"))="expected"</formula>
    </cfRule>
    <cfRule type="beginsWith" dxfId="88" priority="85" operator="beginsWith" text="less">
      <formula>LEFT(H78,LEN("less"))="less"</formula>
    </cfRule>
    <cfRule type="containsText" dxfId="87" priority="86" operator="containsText" text="Much">
      <formula>NOT(ISERROR(SEARCH("Much",H78)))</formula>
    </cfRule>
  </conditionalFormatting>
  <conditionalFormatting sqref="A69:B69">
    <cfRule type="beginsWith" dxfId="86" priority="82" operator="beginsWith" text="missing">
      <formula>LEFT(A69,LEN("missing"))="missing"</formula>
    </cfRule>
  </conditionalFormatting>
  <conditionalFormatting sqref="A70:B75">
    <cfRule type="beginsWith" dxfId="85" priority="81" operator="beginsWith" text="missing">
      <formula>LEFT(A70,LEN("missing"))="missing"</formula>
    </cfRule>
  </conditionalFormatting>
  <conditionalFormatting sqref="C11:J11">
    <cfRule type="containsBlanks" dxfId="84" priority="103">
      <formula>LEN(TRIM(C11))=0</formula>
    </cfRule>
  </conditionalFormatting>
  <conditionalFormatting sqref="C17:J17">
    <cfRule type="containsBlanks" dxfId="83" priority="78">
      <formula>LEN(TRIM(C17))=0</formula>
    </cfRule>
  </conditionalFormatting>
  <conditionalFormatting sqref="F15:J16">
    <cfRule type="containsText" dxfId="82" priority="77" operator="containsText" text="Please Select">
      <formula>NOT(ISERROR(SEARCH("Please Select",F15)))</formula>
    </cfRule>
  </conditionalFormatting>
  <conditionalFormatting sqref="I13:J13">
    <cfRule type="containsText" dxfId="81" priority="74" operator="containsText" text="please">
      <formula>NOT(ISERROR(SEARCH("please",I13)))</formula>
    </cfRule>
    <cfRule type="containsText" dxfId="80" priority="76" operator="containsText" text="missing">
      <formula>NOT(ISERROR(SEARCH("missing",I13)))</formula>
    </cfRule>
  </conditionalFormatting>
  <conditionalFormatting sqref="J14">
    <cfRule type="containsText" dxfId="79" priority="75" operator="containsText" text="missing">
      <formula>NOT(ISERROR(SEARCH("missing",J14)))</formula>
    </cfRule>
  </conditionalFormatting>
  <conditionalFormatting sqref="C20:J20">
    <cfRule type="containsBlanks" dxfId="78" priority="80">
      <formula>LEN(TRIM(C20))=0</formula>
    </cfRule>
  </conditionalFormatting>
  <conditionalFormatting sqref="C26:J26">
    <cfRule type="containsBlanks" dxfId="77" priority="71">
      <formula>LEN(TRIM(C26))=0</formula>
    </cfRule>
  </conditionalFormatting>
  <conditionalFormatting sqref="F24:J25">
    <cfRule type="containsText" dxfId="76" priority="70" operator="containsText" text="Please Select">
      <formula>NOT(ISERROR(SEARCH("Please Select",F24)))</formula>
    </cfRule>
  </conditionalFormatting>
  <conditionalFormatting sqref="I22:J22">
    <cfRule type="containsText" dxfId="75" priority="67" operator="containsText" text="please">
      <formula>NOT(ISERROR(SEARCH("please",I22)))</formula>
    </cfRule>
    <cfRule type="containsText" dxfId="74" priority="69" operator="containsText" text="missing">
      <formula>NOT(ISERROR(SEARCH("missing",I22)))</formula>
    </cfRule>
  </conditionalFormatting>
  <conditionalFormatting sqref="J23">
    <cfRule type="containsText" dxfId="73" priority="68" operator="containsText" text="missing">
      <formula>NOT(ISERROR(SEARCH("missing",J23)))</formula>
    </cfRule>
  </conditionalFormatting>
  <conditionalFormatting sqref="C29:J29">
    <cfRule type="containsBlanks" dxfId="72" priority="73">
      <formula>LEN(TRIM(C29))=0</formula>
    </cfRule>
  </conditionalFormatting>
  <conditionalFormatting sqref="C35:J35">
    <cfRule type="containsBlanks" dxfId="71" priority="64">
      <formula>LEN(TRIM(C35))=0</formula>
    </cfRule>
  </conditionalFormatting>
  <conditionalFormatting sqref="C44:J44">
    <cfRule type="containsBlanks" dxfId="70" priority="57">
      <formula>LEN(TRIM(C44))=0</formula>
    </cfRule>
  </conditionalFormatting>
  <conditionalFormatting sqref="F33:J34">
    <cfRule type="containsText" dxfId="69" priority="63" operator="containsText" text="Please Select">
      <formula>NOT(ISERROR(SEARCH("Please Select",F33)))</formula>
    </cfRule>
  </conditionalFormatting>
  <conditionalFormatting sqref="I31:J31">
    <cfRule type="containsText" dxfId="68" priority="60" operator="containsText" text="please">
      <formula>NOT(ISERROR(SEARCH("please",I31)))</formula>
    </cfRule>
    <cfRule type="containsText" dxfId="67" priority="62" operator="containsText" text="missing">
      <formula>NOT(ISERROR(SEARCH("missing",I31)))</formula>
    </cfRule>
  </conditionalFormatting>
  <conditionalFormatting sqref="J32">
    <cfRule type="containsText" dxfId="66" priority="61" operator="containsText" text="missing">
      <formula>NOT(ISERROR(SEARCH("missing",J32)))</formula>
    </cfRule>
  </conditionalFormatting>
  <conditionalFormatting sqref="C38:J38">
    <cfRule type="containsBlanks" dxfId="65" priority="66">
      <formula>LEN(TRIM(C38))=0</formula>
    </cfRule>
  </conditionalFormatting>
  <conditionalFormatting sqref="C56:J56">
    <cfRule type="containsBlanks" dxfId="64" priority="52">
      <formula>LEN(TRIM(C56))=0</formula>
    </cfRule>
  </conditionalFormatting>
  <conditionalFormatting sqref="F42:J43">
    <cfRule type="containsText" dxfId="63" priority="56" operator="containsText" text="Please Select">
      <formula>NOT(ISERROR(SEARCH("Please Select",F42)))</formula>
    </cfRule>
  </conditionalFormatting>
  <conditionalFormatting sqref="I40:J40">
    <cfRule type="containsText" dxfId="62" priority="53" operator="containsText" text="please">
      <formula>NOT(ISERROR(SEARCH("please",I40)))</formula>
    </cfRule>
    <cfRule type="containsText" dxfId="61" priority="55" operator="containsText" text="missing">
      <formula>NOT(ISERROR(SEARCH("missing",I40)))</formula>
    </cfRule>
  </conditionalFormatting>
  <conditionalFormatting sqref="J41">
    <cfRule type="containsText" dxfId="60" priority="54" operator="containsText" text="missing">
      <formula>NOT(ISERROR(SEARCH("missing",J41)))</formula>
    </cfRule>
  </conditionalFormatting>
  <conditionalFormatting sqref="C47:J47">
    <cfRule type="containsBlanks" dxfId="59" priority="59">
      <formula>LEN(TRIM(C47))=0</formula>
    </cfRule>
  </conditionalFormatting>
  <conditionalFormatting sqref="C53:J53">
    <cfRule type="containsBlanks" dxfId="58" priority="50">
      <formula>LEN(TRIM(C53))=0</formula>
    </cfRule>
  </conditionalFormatting>
  <conditionalFormatting sqref="F51:J52">
    <cfRule type="containsText" dxfId="57" priority="49" operator="containsText" text="Please Select">
      <formula>NOT(ISERROR(SEARCH("Please Select",F51)))</formula>
    </cfRule>
  </conditionalFormatting>
  <conditionalFormatting sqref="I49:J49">
    <cfRule type="containsText" dxfId="56" priority="46" operator="containsText" text="please">
      <formula>NOT(ISERROR(SEARCH("please",I49)))</formula>
    </cfRule>
    <cfRule type="containsText" dxfId="55" priority="48" operator="containsText" text="missing">
      <formula>NOT(ISERROR(SEARCH("missing",I49)))</formula>
    </cfRule>
  </conditionalFormatting>
  <conditionalFormatting sqref="J50">
    <cfRule type="containsText" dxfId="54" priority="47" operator="containsText" text="missing">
      <formula>NOT(ISERROR(SEARCH("missing",J50)))</formula>
    </cfRule>
  </conditionalFormatting>
  <conditionalFormatting sqref="C62:J62">
    <cfRule type="containsBlanks" dxfId="53" priority="43">
      <formula>LEN(TRIM(C62))=0</formula>
    </cfRule>
  </conditionalFormatting>
  <conditionalFormatting sqref="F60:J61">
    <cfRule type="containsText" dxfId="52" priority="42" operator="containsText" text="Please Select">
      <formula>NOT(ISERROR(SEARCH("Please Select",F60)))</formula>
    </cfRule>
  </conditionalFormatting>
  <conditionalFormatting sqref="I58:J58">
    <cfRule type="containsText" dxfId="51" priority="39" operator="containsText" text="please">
      <formula>NOT(ISERROR(SEARCH("please",I58)))</formula>
    </cfRule>
    <cfRule type="containsText" dxfId="50" priority="41" operator="containsText" text="missing">
      <formula>NOT(ISERROR(SEARCH("missing",I58)))</formula>
    </cfRule>
  </conditionalFormatting>
  <conditionalFormatting sqref="J59">
    <cfRule type="containsText" dxfId="49" priority="40" operator="containsText" text="missing">
      <formula>NOT(ISERROR(SEARCH("missing",J59)))</formula>
    </cfRule>
  </conditionalFormatting>
  <conditionalFormatting sqref="C65:J65">
    <cfRule type="containsBlanks" dxfId="48" priority="45">
      <formula>LEN(TRIM(C65))=0</formula>
    </cfRule>
  </conditionalFormatting>
  <conditionalFormatting sqref="C19:J19">
    <cfRule type="containsBlanks" dxfId="47" priority="27">
      <formula>LEN(TRIM(C19))=0</formula>
    </cfRule>
  </conditionalFormatting>
  <conditionalFormatting sqref="C10:J10">
    <cfRule type="containsBlanks" dxfId="46" priority="12">
      <formula>LEN(TRIM(C10))=0</formula>
    </cfRule>
  </conditionalFormatting>
  <conditionalFormatting sqref="C28:J28">
    <cfRule type="containsBlanks" dxfId="45" priority="10">
      <formula>LEN(TRIM(C28))=0</formula>
    </cfRule>
  </conditionalFormatting>
  <conditionalFormatting sqref="C37:J37">
    <cfRule type="containsBlanks" dxfId="44" priority="8">
      <formula>LEN(TRIM(C37))=0</formula>
    </cfRule>
  </conditionalFormatting>
  <conditionalFormatting sqref="C46:J46">
    <cfRule type="containsBlanks" dxfId="43" priority="6">
      <formula>LEN(TRIM(C46))=0</formula>
    </cfRule>
  </conditionalFormatting>
  <conditionalFormatting sqref="C55:J55">
    <cfRule type="containsBlanks" dxfId="42" priority="4">
      <formula>LEN(TRIM(C55))=0</formula>
    </cfRule>
  </conditionalFormatting>
  <conditionalFormatting sqref="C64:J64">
    <cfRule type="containsBlanks" dxfId="41" priority="2">
      <formula>LEN(TRIM(C64))=0</formula>
    </cfRule>
  </conditionalFormatting>
  <dataValidations disablePrompts="1" count="2">
    <dataValidation type="list" allowBlank="1" showInputMessage="1" prompt="Please select the type of assessment that was used to determine the measure._x000a__x000a_You may also enter in your own custom type" sqref="F7:J7 F61:J61 F52:J52 F43:J43 F34:J34 F25:J25 F16:J16">
      <formula1>ContentArea</formula1>
    </dataValidation>
    <dataValidation type="list" allowBlank="1" showInputMessage="1" prompt="Please select the type of assessment that was used to determine the measure._x000a__x000a_You may also enter in your own custom type" sqref="F6:J6 F60:J60 F15:J15 F24:J24 F33:J33 F42:J42 F51:J51">
      <formula1>$M$92:$M$108</formula1>
    </dataValidation>
  </dataValidations>
  <pageMargins left="0.25" right="0.25" top="0.75" bottom="0.75" header="0.3" footer="0.3"/>
  <pageSetup orientation="landscape" r:id="rId2"/>
  <rowBreaks count="4" manualBreakCount="4">
    <brk id="11" max="16383" man="1"/>
    <brk id="29" max="16383" man="1"/>
    <brk id="47" max="16383" man="1"/>
    <brk id="6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238017" r:id="rId5" name="Option Button 1">
              <controlPr defaultSize="0" autoFill="0" autoLine="0" autoPict="0">
                <anchor moveWithCells="1">
                  <from>
                    <xdr:col>2</xdr:col>
                    <xdr:colOff>57150</xdr:colOff>
                    <xdr:row>8</xdr:row>
                    <xdr:rowOff>123825</xdr:rowOff>
                  </from>
                  <to>
                    <xdr:col>3</xdr:col>
                    <xdr:colOff>933450</xdr:colOff>
                    <xdr:row>8</xdr:row>
                    <xdr:rowOff>342900</xdr:rowOff>
                  </to>
                </anchor>
              </controlPr>
            </control>
          </mc:Choice>
        </mc:AlternateContent>
        <mc:AlternateContent xmlns:mc="http://schemas.openxmlformats.org/markup-compatibility/2006">
          <mc:Choice Requires="x14">
            <control shapeId="1238018" r:id="rId6" name="Option Button 2">
              <controlPr defaultSize="0" autoFill="0" autoLine="0" autoPict="0">
                <anchor moveWithCells="1">
                  <from>
                    <xdr:col>4</xdr:col>
                    <xdr:colOff>104775</xdr:colOff>
                    <xdr:row>8</xdr:row>
                    <xdr:rowOff>142875</xdr:rowOff>
                  </from>
                  <to>
                    <xdr:col>5</xdr:col>
                    <xdr:colOff>885825</xdr:colOff>
                    <xdr:row>8</xdr:row>
                    <xdr:rowOff>361950</xdr:rowOff>
                  </to>
                </anchor>
              </controlPr>
            </control>
          </mc:Choice>
        </mc:AlternateContent>
        <mc:AlternateContent xmlns:mc="http://schemas.openxmlformats.org/markup-compatibility/2006">
          <mc:Choice Requires="x14">
            <control shapeId="1238019" r:id="rId7" name="Option Button 3">
              <controlPr defaultSize="0" autoFill="0" autoLine="0" autoPict="0">
                <anchor moveWithCells="1">
                  <from>
                    <xdr:col>6</xdr:col>
                    <xdr:colOff>66675</xdr:colOff>
                    <xdr:row>8</xdr:row>
                    <xdr:rowOff>152400</xdr:rowOff>
                  </from>
                  <to>
                    <xdr:col>7</xdr:col>
                    <xdr:colOff>942975</xdr:colOff>
                    <xdr:row>8</xdr:row>
                    <xdr:rowOff>371475</xdr:rowOff>
                  </to>
                </anchor>
              </controlPr>
            </control>
          </mc:Choice>
        </mc:AlternateContent>
        <mc:AlternateContent xmlns:mc="http://schemas.openxmlformats.org/markup-compatibility/2006">
          <mc:Choice Requires="x14">
            <control shapeId="1238020" r:id="rId8" name="Option Button 4">
              <controlPr defaultSize="0" autoFill="0" autoLine="0" autoPict="0">
                <anchor moveWithCells="1">
                  <from>
                    <xdr:col>8</xdr:col>
                    <xdr:colOff>66675</xdr:colOff>
                    <xdr:row>8</xdr:row>
                    <xdr:rowOff>142875</xdr:rowOff>
                  </from>
                  <to>
                    <xdr:col>9</xdr:col>
                    <xdr:colOff>942975</xdr:colOff>
                    <xdr:row>8</xdr:row>
                    <xdr:rowOff>361950</xdr:rowOff>
                  </to>
                </anchor>
              </controlPr>
            </control>
          </mc:Choice>
        </mc:AlternateContent>
        <mc:AlternateContent xmlns:mc="http://schemas.openxmlformats.org/markup-compatibility/2006">
          <mc:Choice Requires="x14">
            <control shapeId="1238021" r:id="rId9" name="Option Button 5">
              <controlPr defaultSize="0" autoFill="0" autoLine="0" autoPict="0">
                <anchor moveWithCells="1">
                  <from>
                    <xdr:col>2</xdr:col>
                    <xdr:colOff>57150</xdr:colOff>
                    <xdr:row>17</xdr:row>
                    <xdr:rowOff>123825</xdr:rowOff>
                  </from>
                  <to>
                    <xdr:col>3</xdr:col>
                    <xdr:colOff>933450</xdr:colOff>
                    <xdr:row>17</xdr:row>
                    <xdr:rowOff>342900</xdr:rowOff>
                  </to>
                </anchor>
              </controlPr>
            </control>
          </mc:Choice>
        </mc:AlternateContent>
        <mc:AlternateContent xmlns:mc="http://schemas.openxmlformats.org/markup-compatibility/2006">
          <mc:Choice Requires="x14">
            <control shapeId="1238022" r:id="rId10" name="Option Button 6">
              <controlPr defaultSize="0" autoFill="0" autoLine="0" autoPict="0">
                <anchor moveWithCells="1">
                  <from>
                    <xdr:col>4</xdr:col>
                    <xdr:colOff>104775</xdr:colOff>
                    <xdr:row>17</xdr:row>
                    <xdr:rowOff>142875</xdr:rowOff>
                  </from>
                  <to>
                    <xdr:col>5</xdr:col>
                    <xdr:colOff>885825</xdr:colOff>
                    <xdr:row>17</xdr:row>
                    <xdr:rowOff>361950</xdr:rowOff>
                  </to>
                </anchor>
              </controlPr>
            </control>
          </mc:Choice>
        </mc:AlternateContent>
        <mc:AlternateContent xmlns:mc="http://schemas.openxmlformats.org/markup-compatibility/2006">
          <mc:Choice Requires="x14">
            <control shapeId="1238023" r:id="rId11" name="Option Button 7">
              <controlPr defaultSize="0" autoFill="0" autoLine="0" autoPict="0">
                <anchor moveWithCells="1">
                  <from>
                    <xdr:col>6</xdr:col>
                    <xdr:colOff>66675</xdr:colOff>
                    <xdr:row>17</xdr:row>
                    <xdr:rowOff>152400</xdr:rowOff>
                  </from>
                  <to>
                    <xdr:col>7</xdr:col>
                    <xdr:colOff>942975</xdr:colOff>
                    <xdr:row>17</xdr:row>
                    <xdr:rowOff>371475</xdr:rowOff>
                  </to>
                </anchor>
              </controlPr>
            </control>
          </mc:Choice>
        </mc:AlternateContent>
        <mc:AlternateContent xmlns:mc="http://schemas.openxmlformats.org/markup-compatibility/2006">
          <mc:Choice Requires="x14">
            <control shapeId="1238024" r:id="rId12" name="Option Button 8">
              <controlPr defaultSize="0" autoFill="0" autoLine="0" autoPict="0">
                <anchor moveWithCells="1">
                  <from>
                    <xdr:col>8</xdr:col>
                    <xdr:colOff>66675</xdr:colOff>
                    <xdr:row>17</xdr:row>
                    <xdr:rowOff>142875</xdr:rowOff>
                  </from>
                  <to>
                    <xdr:col>9</xdr:col>
                    <xdr:colOff>942975</xdr:colOff>
                    <xdr:row>17</xdr:row>
                    <xdr:rowOff>361950</xdr:rowOff>
                  </to>
                </anchor>
              </controlPr>
            </control>
          </mc:Choice>
        </mc:AlternateContent>
        <mc:AlternateContent xmlns:mc="http://schemas.openxmlformats.org/markup-compatibility/2006">
          <mc:Choice Requires="x14">
            <control shapeId="1238025" r:id="rId13" name="Option Button 9">
              <controlPr defaultSize="0" autoFill="0" autoLine="0" autoPict="0">
                <anchor moveWithCells="1">
                  <from>
                    <xdr:col>2</xdr:col>
                    <xdr:colOff>57150</xdr:colOff>
                    <xdr:row>26</xdr:row>
                    <xdr:rowOff>123825</xdr:rowOff>
                  </from>
                  <to>
                    <xdr:col>3</xdr:col>
                    <xdr:colOff>933450</xdr:colOff>
                    <xdr:row>26</xdr:row>
                    <xdr:rowOff>342900</xdr:rowOff>
                  </to>
                </anchor>
              </controlPr>
            </control>
          </mc:Choice>
        </mc:AlternateContent>
        <mc:AlternateContent xmlns:mc="http://schemas.openxmlformats.org/markup-compatibility/2006">
          <mc:Choice Requires="x14">
            <control shapeId="1238026" r:id="rId14" name="Option Button 10">
              <controlPr defaultSize="0" autoFill="0" autoLine="0" autoPict="0">
                <anchor moveWithCells="1">
                  <from>
                    <xdr:col>4</xdr:col>
                    <xdr:colOff>104775</xdr:colOff>
                    <xdr:row>26</xdr:row>
                    <xdr:rowOff>142875</xdr:rowOff>
                  </from>
                  <to>
                    <xdr:col>5</xdr:col>
                    <xdr:colOff>885825</xdr:colOff>
                    <xdr:row>26</xdr:row>
                    <xdr:rowOff>361950</xdr:rowOff>
                  </to>
                </anchor>
              </controlPr>
            </control>
          </mc:Choice>
        </mc:AlternateContent>
        <mc:AlternateContent xmlns:mc="http://schemas.openxmlformats.org/markup-compatibility/2006">
          <mc:Choice Requires="x14">
            <control shapeId="1238027" r:id="rId15" name="Option Button 11">
              <controlPr defaultSize="0" autoFill="0" autoLine="0" autoPict="0">
                <anchor moveWithCells="1">
                  <from>
                    <xdr:col>6</xdr:col>
                    <xdr:colOff>66675</xdr:colOff>
                    <xdr:row>26</xdr:row>
                    <xdr:rowOff>152400</xdr:rowOff>
                  </from>
                  <to>
                    <xdr:col>7</xdr:col>
                    <xdr:colOff>942975</xdr:colOff>
                    <xdr:row>26</xdr:row>
                    <xdr:rowOff>371475</xdr:rowOff>
                  </to>
                </anchor>
              </controlPr>
            </control>
          </mc:Choice>
        </mc:AlternateContent>
        <mc:AlternateContent xmlns:mc="http://schemas.openxmlformats.org/markup-compatibility/2006">
          <mc:Choice Requires="x14">
            <control shapeId="1238028" r:id="rId16" name="Option Button 12">
              <controlPr defaultSize="0" autoFill="0" autoLine="0" autoPict="0">
                <anchor moveWithCells="1">
                  <from>
                    <xdr:col>8</xdr:col>
                    <xdr:colOff>66675</xdr:colOff>
                    <xdr:row>26</xdr:row>
                    <xdr:rowOff>142875</xdr:rowOff>
                  </from>
                  <to>
                    <xdr:col>9</xdr:col>
                    <xdr:colOff>942975</xdr:colOff>
                    <xdr:row>26</xdr:row>
                    <xdr:rowOff>361950</xdr:rowOff>
                  </to>
                </anchor>
              </controlPr>
            </control>
          </mc:Choice>
        </mc:AlternateContent>
        <mc:AlternateContent xmlns:mc="http://schemas.openxmlformats.org/markup-compatibility/2006">
          <mc:Choice Requires="x14">
            <control shapeId="1238029" r:id="rId17" name="Option Button 13">
              <controlPr defaultSize="0" autoFill="0" autoLine="0" autoPict="0">
                <anchor moveWithCells="1">
                  <from>
                    <xdr:col>2</xdr:col>
                    <xdr:colOff>57150</xdr:colOff>
                    <xdr:row>35</xdr:row>
                    <xdr:rowOff>123825</xdr:rowOff>
                  </from>
                  <to>
                    <xdr:col>3</xdr:col>
                    <xdr:colOff>933450</xdr:colOff>
                    <xdr:row>35</xdr:row>
                    <xdr:rowOff>342900</xdr:rowOff>
                  </to>
                </anchor>
              </controlPr>
            </control>
          </mc:Choice>
        </mc:AlternateContent>
        <mc:AlternateContent xmlns:mc="http://schemas.openxmlformats.org/markup-compatibility/2006">
          <mc:Choice Requires="x14">
            <control shapeId="1238030" r:id="rId18" name="Option Button 14">
              <controlPr defaultSize="0" autoFill="0" autoLine="0" autoPict="0">
                <anchor moveWithCells="1">
                  <from>
                    <xdr:col>4</xdr:col>
                    <xdr:colOff>104775</xdr:colOff>
                    <xdr:row>35</xdr:row>
                    <xdr:rowOff>142875</xdr:rowOff>
                  </from>
                  <to>
                    <xdr:col>5</xdr:col>
                    <xdr:colOff>885825</xdr:colOff>
                    <xdr:row>35</xdr:row>
                    <xdr:rowOff>361950</xdr:rowOff>
                  </to>
                </anchor>
              </controlPr>
            </control>
          </mc:Choice>
        </mc:AlternateContent>
        <mc:AlternateContent xmlns:mc="http://schemas.openxmlformats.org/markup-compatibility/2006">
          <mc:Choice Requires="x14">
            <control shapeId="1238031" r:id="rId19" name="Option Button 15">
              <controlPr defaultSize="0" autoFill="0" autoLine="0" autoPict="0">
                <anchor moveWithCells="1">
                  <from>
                    <xdr:col>6</xdr:col>
                    <xdr:colOff>66675</xdr:colOff>
                    <xdr:row>35</xdr:row>
                    <xdr:rowOff>152400</xdr:rowOff>
                  </from>
                  <to>
                    <xdr:col>7</xdr:col>
                    <xdr:colOff>942975</xdr:colOff>
                    <xdr:row>35</xdr:row>
                    <xdr:rowOff>371475</xdr:rowOff>
                  </to>
                </anchor>
              </controlPr>
            </control>
          </mc:Choice>
        </mc:AlternateContent>
        <mc:AlternateContent xmlns:mc="http://schemas.openxmlformats.org/markup-compatibility/2006">
          <mc:Choice Requires="x14">
            <control shapeId="1238032" r:id="rId20" name="Option Button 16">
              <controlPr defaultSize="0" autoFill="0" autoLine="0" autoPict="0">
                <anchor moveWithCells="1">
                  <from>
                    <xdr:col>8</xdr:col>
                    <xdr:colOff>66675</xdr:colOff>
                    <xdr:row>35</xdr:row>
                    <xdr:rowOff>142875</xdr:rowOff>
                  </from>
                  <to>
                    <xdr:col>9</xdr:col>
                    <xdr:colOff>942975</xdr:colOff>
                    <xdr:row>35</xdr:row>
                    <xdr:rowOff>361950</xdr:rowOff>
                  </to>
                </anchor>
              </controlPr>
            </control>
          </mc:Choice>
        </mc:AlternateContent>
        <mc:AlternateContent xmlns:mc="http://schemas.openxmlformats.org/markup-compatibility/2006">
          <mc:Choice Requires="x14">
            <control shapeId="1238033" r:id="rId21" name="Option Button 17">
              <controlPr defaultSize="0" autoFill="0" autoLine="0" autoPict="0">
                <anchor moveWithCells="1">
                  <from>
                    <xdr:col>2</xdr:col>
                    <xdr:colOff>57150</xdr:colOff>
                    <xdr:row>44</xdr:row>
                    <xdr:rowOff>123825</xdr:rowOff>
                  </from>
                  <to>
                    <xdr:col>3</xdr:col>
                    <xdr:colOff>933450</xdr:colOff>
                    <xdr:row>44</xdr:row>
                    <xdr:rowOff>342900</xdr:rowOff>
                  </to>
                </anchor>
              </controlPr>
            </control>
          </mc:Choice>
        </mc:AlternateContent>
        <mc:AlternateContent xmlns:mc="http://schemas.openxmlformats.org/markup-compatibility/2006">
          <mc:Choice Requires="x14">
            <control shapeId="1238034" r:id="rId22" name="Option Button 18">
              <controlPr defaultSize="0" autoFill="0" autoLine="0" autoPict="0">
                <anchor moveWithCells="1">
                  <from>
                    <xdr:col>4</xdr:col>
                    <xdr:colOff>104775</xdr:colOff>
                    <xdr:row>44</xdr:row>
                    <xdr:rowOff>142875</xdr:rowOff>
                  </from>
                  <to>
                    <xdr:col>5</xdr:col>
                    <xdr:colOff>885825</xdr:colOff>
                    <xdr:row>44</xdr:row>
                    <xdr:rowOff>361950</xdr:rowOff>
                  </to>
                </anchor>
              </controlPr>
            </control>
          </mc:Choice>
        </mc:AlternateContent>
        <mc:AlternateContent xmlns:mc="http://schemas.openxmlformats.org/markup-compatibility/2006">
          <mc:Choice Requires="x14">
            <control shapeId="1238035" r:id="rId23" name="Option Button 19">
              <controlPr defaultSize="0" autoFill="0" autoLine="0" autoPict="0">
                <anchor moveWithCells="1">
                  <from>
                    <xdr:col>6</xdr:col>
                    <xdr:colOff>66675</xdr:colOff>
                    <xdr:row>44</xdr:row>
                    <xdr:rowOff>152400</xdr:rowOff>
                  </from>
                  <to>
                    <xdr:col>7</xdr:col>
                    <xdr:colOff>942975</xdr:colOff>
                    <xdr:row>44</xdr:row>
                    <xdr:rowOff>371475</xdr:rowOff>
                  </to>
                </anchor>
              </controlPr>
            </control>
          </mc:Choice>
        </mc:AlternateContent>
        <mc:AlternateContent xmlns:mc="http://schemas.openxmlformats.org/markup-compatibility/2006">
          <mc:Choice Requires="x14">
            <control shapeId="1238036" r:id="rId24" name="Option Button 20">
              <controlPr defaultSize="0" autoFill="0" autoLine="0" autoPict="0">
                <anchor moveWithCells="1">
                  <from>
                    <xdr:col>8</xdr:col>
                    <xdr:colOff>66675</xdr:colOff>
                    <xdr:row>44</xdr:row>
                    <xdr:rowOff>142875</xdr:rowOff>
                  </from>
                  <to>
                    <xdr:col>9</xdr:col>
                    <xdr:colOff>942975</xdr:colOff>
                    <xdr:row>44</xdr:row>
                    <xdr:rowOff>361950</xdr:rowOff>
                  </to>
                </anchor>
              </controlPr>
            </control>
          </mc:Choice>
        </mc:AlternateContent>
        <mc:AlternateContent xmlns:mc="http://schemas.openxmlformats.org/markup-compatibility/2006">
          <mc:Choice Requires="x14">
            <control shapeId="1238037" r:id="rId25" name="Option Button 21">
              <controlPr defaultSize="0" autoFill="0" autoLine="0" autoPict="0">
                <anchor moveWithCells="1">
                  <from>
                    <xdr:col>2</xdr:col>
                    <xdr:colOff>57150</xdr:colOff>
                    <xdr:row>53</xdr:row>
                    <xdr:rowOff>123825</xdr:rowOff>
                  </from>
                  <to>
                    <xdr:col>3</xdr:col>
                    <xdr:colOff>933450</xdr:colOff>
                    <xdr:row>53</xdr:row>
                    <xdr:rowOff>342900</xdr:rowOff>
                  </to>
                </anchor>
              </controlPr>
            </control>
          </mc:Choice>
        </mc:AlternateContent>
        <mc:AlternateContent xmlns:mc="http://schemas.openxmlformats.org/markup-compatibility/2006">
          <mc:Choice Requires="x14">
            <control shapeId="1238038" r:id="rId26" name="Option Button 22">
              <controlPr defaultSize="0" autoFill="0" autoLine="0" autoPict="0">
                <anchor moveWithCells="1">
                  <from>
                    <xdr:col>4</xdr:col>
                    <xdr:colOff>104775</xdr:colOff>
                    <xdr:row>53</xdr:row>
                    <xdr:rowOff>142875</xdr:rowOff>
                  </from>
                  <to>
                    <xdr:col>5</xdr:col>
                    <xdr:colOff>885825</xdr:colOff>
                    <xdr:row>53</xdr:row>
                    <xdr:rowOff>361950</xdr:rowOff>
                  </to>
                </anchor>
              </controlPr>
            </control>
          </mc:Choice>
        </mc:AlternateContent>
        <mc:AlternateContent xmlns:mc="http://schemas.openxmlformats.org/markup-compatibility/2006">
          <mc:Choice Requires="x14">
            <control shapeId="1238039" r:id="rId27" name="Option Button 23">
              <controlPr defaultSize="0" autoFill="0" autoLine="0" autoPict="0">
                <anchor moveWithCells="1">
                  <from>
                    <xdr:col>6</xdr:col>
                    <xdr:colOff>66675</xdr:colOff>
                    <xdr:row>53</xdr:row>
                    <xdr:rowOff>152400</xdr:rowOff>
                  </from>
                  <to>
                    <xdr:col>7</xdr:col>
                    <xdr:colOff>942975</xdr:colOff>
                    <xdr:row>53</xdr:row>
                    <xdr:rowOff>371475</xdr:rowOff>
                  </to>
                </anchor>
              </controlPr>
            </control>
          </mc:Choice>
        </mc:AlternateContent>
        <mc:AlternateContent xmlns:mc="http://schemas.openxmlformats.org/markup-compatibility/2006">
          <mc:Choice Requires="x14">
            <control shapeId="1238040" r:id="rId28" name="Option Button 24">
              <controlPr defaultSize="0" autoFill="0" autoLine="0" autoPict="0">
                <anchor moveWithCells="1">
                  <from>
                    <xdr:col>8</xdr:col>
                    <xdr:colOff>66675</xdr:colOff>
                    <xdr:row>53</xdr:row>
                    <xdr:rowOff>142875</xdr:rowOff>
                  </from>
                  <to>
                    <xdr:col>9</xdr:col>
                    <xdr:colOff>942975</xdr:colOff>
                    <xdr:row>53</xdr:row>
                    <xdr:rowOff>361950</xdr:rowOff>
                  </to>
                </anchor>
              </controlPr>
            </control>
          </mc:Choice>
        </mc:AlternateContent>
        <mc:AlternateContent xmlns:mc="http://schemas.openxmlformats.org/markup-compatibility/2006">
          <mc:Choice Requires="x14">
            <control shapeId="1238041" r:id="rId29" name="Option Button 25">
              <controlPr defaultSize="0" autoFill="0" autoLine="0" autoPict="0">
                <anchor moveWithCells="1">
                  <from>
                    <xdr:col>2</xdr:col>
                    <xdr:colOff>57150</xdr:colOff>
                    <xdr:row>62</xdr:row>
                    <xdr:rowOff>123825</xdr:rowOff>
                  </from>
                  <to>
                    <xdr:col>3</xdr:col>
                    <xdr:colOff>933450</xdr:colOff>
                    <xdr:row>62</xdr:row>
                    <xdr:rowOff>342900</xdr:rowOff>
                  </to>
                </anchor>
              </controlPr>
            </control>
          </mc:Choice>
        </mc:AlternateContent>
        <mc:AlternateContent xmlns:mc="http://schemas.openxmlformats.org/markup-compatibility/2006">
          <mc:Choice Requires="x14">
            <control shapeId="1238042" r:id="rId30" name="Option Button 26">
              <controlPr defaultSize="0" autoFill="0" autoLine="0" autoPict="0">
                <anchor moveWithCells="1">
                  <from>
                    <xdr:col>4</xdr:col>
                    <xdr:colOff>104775</xdr:colOff>
                    <xdr:row>62</xdr:row>
                    <xdr:rowOff>142875</xdr:rowOff>
                  </from>
                  <to>
                    <xdr:col>5</xdr:col>
                    <xdr:colOff>885825</xdr:colOff>
                    <xdr:row>62</xdr:row>
                    <xdr:rowOff>361950</xdr:rowOff>
                  </to>
                </anchor>
              </controlPr>
            </control>
          </mc:Choice>
        </mc:AlternateContent>
        <mc:AlternateContent xmlns:mc="http://schemas.openxmlformats.org/markup-compatibility/2006">
          <mc:Choice Requires="x14">
            <control shapeId="1238043" r:id="rId31" name="Option Button 27">
              <controlPr defaultSize="0" autoFill="0" autoLine="0" autoPict="0">
                <anchor moveWithCells="1">
                  <from>
                    <xdr:col>6</xdr:col>
                    <xdr:colOff>66675</xdr:colOff>
                    <xdr:row>62</xdr:row>
                    <xdr:rowOff>152400</xdr:rowOff>
                  </from>
                  <to>
                    <xdr:col>7</xdr:col>
                    <xdr:colOff>942975</xdr:colOff>
                    <xdr:row>62</xdr:row>
                    <xdr:rowOff>371475</xdr:rowOff>
                  </to>
                </anchor>
              </controlPr>
            </control>
          </mc:Choice>
        </mc:AlternateContent>
        <mc:AlternateContent xmlns:mc="http://schemas.openxmlformats.org/markup-compatibility/2006">
          <mc:Choice Requires="x14">
            <control shapeId="1238044" r:id="rId32" name="Option Button 28">
              <controlPr defaultSize="0" autoFill="0" autoLine="0" autoPict="0">
                <anchor moveWithCells="1">
                  <from>
                    <xdr:col>8</xdr:col>
                    <xdr:colOff>66675</xdr:colOff>
                    <xdr:row>62</xdr:row>
                    <xdr:rowOff>142875</xdr:rowOff>
                  </from>
                  <to>
                    <xdr:col>9</xdr:col>
                    <xdr:colOff>942975</xdr:colOff>
                    <xdr:row>62</xdr:row>
                    <xdr:rowOff>361950</xdr:rowOff>
                  </to>
                </anchor>
              </controlPr>
            </control>
          </mc:Choice>
        </mc:AlternateContent>
        <mc:AlternateContent xmlns:mc="http://schemas.openxmlformats.org/markup-compatibility/2006">
          <mc:Choice Requires="x14">
            <control shapeId="1238045" r:id="rId33" name="Group Box 29">
              <controlPr defaultSize="0" print="0" autoFill="0" autoPict="0">
                <anchor moveWithCells="1">
                  <from>
                    <xdr:col>1</xdr:col>
                    <xdr:colOff>1362075</xdr:colOff>
                    <xdr:row>17</xdr:row>
                    <xdr:rowOff>9525</xdr:rowOff>
                  </from>
                  <to>
                    <xdr:col>11</xdr:col>
                    <xdr:colOff>19050</xdr:colOff>
                    <xdr:row>18</xdr:row>
                    <xdr:rowOff>19050</xdr:rowOff>
                  </to>
                </anchor>
              </controlPr>
            </control>
          </mc:Choice>
        </mc:AlternateContent>
        <mc:AlternateContent xmlns:mc="http://schemas.openxmlformats.org/markup-compatibility/2006">
          <mc:Choice Requires="x14">
            <control shapeId="1238046" r:id="rId34" name="Group Box 30">
              <controlPr defaultSize="0" print="0" autoFill="0" autoPict="0">
                <anchor moveWithCells="1">
                  <from>
                    <xdr:col>1</xdr:col>
                    <xdr:colOff>1362075</xdr:colOff>
                    <xdr:row>26</xdr:row>
                    <xdr:rowOff>9525</xdr:rowOff>
                  </from>
                  <to>
                    <xdr:col>9</xdr:col>
                    <xdr:colOff>1276350</xdr:colOff>
                    <xdr:row>26</xdr:row>
                    <xdr:rowOff>495300</xdr:rowOff>
                  </to>
                </anchor>
              </controlPr>
            </control>
          </mc:Choice>
        </mc:AlternateContent>
        <mc:AlternateContent xmlns:mc="http://schemas.openxmlformats.org/markup-compatibility/2006">
          <mc:Choice Requires="x14">
            <control shapeId="1238047" r:id="rId35" name="Group Box 31">
              <controlPr defaultSize="0" print="0" autoFill="0" autoPict="0">
                <anchor moveWithCells="1">
                  <from>
                    <xdr:col>1</xdr:col>
                    <xdr:colOff>1362075</xdr:colOff>
                    <xdr:row>35</xdr:row>
                    <xdr:rowOff>9525</xdr:rowOff>
                  </from>
                  <to>
                    <xdr:col>9</xdr:col>
                    <xdr:colOff>1285875</xdr:colOff>
                    <xdr:row>35</xdr:row>
                    <xdr:rowOff>476250</xdr:rowOff>
                  </to>
                </anchor>
              </controlPr>
            </control>
          </mc:Choice>
        </mc:AlternateContent>
        <mc:AlternateContent xmlns:mc="http://schemas.openxmlformats.org/markup-compatibility/2006">
          <mc:Choice Requires="x14">
            <control shapeId="1238048" r:id="rId36" name="Group Box 32">
              <controlPr defaultSize="0" print="0" autoFill="0" autoPict="0">
                <anchor moveWithCells="1">
                  <from>
                    <xdr:col>1</xdr:col>
                    <xdr:colOff>1352550</xdr:colOff>
                    <xdr:row>44</xdr:row>
                    <xdr:rowOff>9525</xdr:rowOff>
                  </from>
                  <to>
                    <xdr:col>9</xdr:col>
                    <xdr:colOff>1304925</xdr:colOff>
                    <xdr:row>44</xdr:row>
                    <xdr:rowOff>485775</xdr:rowOff>
                  </to>
                </anchor>
              </controlPr>
            </control>
          </mc:Choice>
        </mc:AlternateContent>
        <mc:AlternateContent xmlns:mc="http://schemas.openxmlformats.org/markup-compatibility/2006">
          <mc:Choice Requires="x14">
            <control shapeId="1238049" r:id="rId37" name="Group Box 33">
              <controlPr defaultSize="0" print="0" autoFill="0" autoPict="0">
                <anchor moveWithCells="1">
                  <from>
                    <xdr:col>2</xdr:col>
                    <xdr:colOff>9525</xdr:colOff>
                    <xdr:row>53</xdr:row>
                    <xdr:rowOff>9525</xdr:rowOff>
                  </from>
                  <to>
                    <xdr:col>9</xdr:col>
                    <xdr:colOff>1295400</xdr:colOff>
                    <xdr:row>53</xdr:row>
                    <xdr:rowOff>485775</xdr:rowOff>
                  </to>
                </anchor>
              </controlPr>
            </control>
          </mc:Choice>
        </mc:AlternateContent>
        <mc:AlternateContent xmlns:mc="http://schemas.openxmlformats.org/markup-compatibility/2006">
          <mc:Choice Requires="x14">
            <control shapeId="1238050" r:id="rId38" name="Group Box 34">
              <controlPr defaultSize="0" print="0" autoFill="0" autoPict="0">
                <anchor moveWithCells="1">
                  <from>
                    <xdr:col>2</xdr:col>
                    <xdr:colOff>0</xdr:colOff>
                    <xdr:row>62</xdr:row>
                    <xdr:rowOff>0</xdr:rowOff>
                  </from>
                  <to>
                    <xdr:col>9</xdr:col>
                    <xdr:colOff>1304925</xdr:colOff>
                    <xdr:row>62</xdr:row>
                    <xdr:rowOff>495300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5" id="{D71FCA83-5418-49E6-8C3E-A8729B2B1B7E}">
            <xm:f>ISBLANK(Selecting!$B$24)</xm:f>
            <x14:dxf>
              <fill>
                <patternFill>
                  <bgColor theme="0" tint="-0.499984740745262"/>
                </patternFill>
              </fill>
            </x14:dxf>
          </x14:cfRule>
          <xm:sqref>A4:J9 A11:J11 A10:B10</xm:sqref>
        </x14:conditionalFormatting>
        <x14:conditionalFormatting xmlns:xm="http://schemas.microsoft.com/office/excel/2006/main">
          <x14:cfRule type="expression" priority="24" id="{17F90452-48C7-4524-BD01-E54009942E1A}">
            <xm:f>ISBLANK(Selecting!$B$25)</xm:f>
            <x14:dxf>
              <fill>
                <patternFill>
                  <bgColor theme="0" tint="-0.499984740745262"/>
                </patternFill>
              </fill>
            </x14:dxf>
          </x14:cfRule>
          <xm:sqref>A13:J17 A19:J20 A18:I18</xm:sqref>
        </x14:conditionalFormatting>
        <x14:conditionalFormatting xmlns:xm="http://schemas.microsoft.com/office/excel/2006/main">
          <x14:cfRule type="expression" priority="23" id="{EF95600F-C918-47FA-937F-DEC0FC9195D3}">
            <xm:f>ISBLANK(Selecting!$B$26)</xm:f>
            <x14:dxf>
              <fill>
                <patternFill>
                  <bgColor theme="0" tint="-0.499984740745262"/>
                </patternFill>
              </fill>
            </x14:dxf>
          </x14:cfRule>
          <xm:sqref>A22:J26 A29:J29 A27:I27 A28:B28</xm:sqref>
        </x14:conditionalFormatting>
        <x14:conditionalFormatting xmlns:xm="http://schemas.microsoft.com/office/excel/2006/main">
          <x14:cfRule type="expression" priority="22" id="{29268BD9-1BA6-4779-BF2E-44362C7E5367}">
            <xm:f>ISBLANK(Selecting!$B$27)</xm:f>
            <x14:dxf>
              <fill>
                <patternFill>
                  <bgColor theme="0" tint="-0.499984740745262"/>
                </patternFill>
              </fill>
            </x14:dxf>
          </x14:cfRule>
          <xm:sqref>A31:J35 A38:J38 A36:I36 A37:B37</xm:sqref>
        </x14:conditionalFormatting>
        <x14:conditionalFormatting xmlns:xm="http://schemas.microsoft.com/office/excel/2006/main">
          <x14:cfRule type="expression" priority="21" id="{3A776959-ABC6-4788-B9C1-1EAB04C1CFBC}">
            <xm:f>ISBLANK(Selecting!$B$28)</xm:f>
            <x14:dxf>
              <fill>
                <patternFill>
                  <bgColor theme="0" tint="-0.499984740745262"/>
                </patternFill>
              </fill>
            </x14:dxf>
          </x14:cfRule>
          <xm:sqref>A40:J44 A47:J47 A45:I45 A46:B46</xm:sqref>
        </x14:conditionalFormatting>
        <x14:conditionalFormatting xmlns:xm="http://schemas.microsoft.com/office/excel/2006/main">
          <x14:cfRule type="expression" priority="20" id="{3E174E08-0131-45B4-913D-0C10E868F068}">
            <xm:f>ISBLANK(Selecting!$B$29)</xm:f>
            <x14:dxf>
              <fill>
                <patternFill>
                  <bgColor theme="0" tint="-0.499984740745262"/>
                </patternFill>
              </fill>
            </x14:dxf>
          </x14:cfRule>
          <xm:sqref>A49:J53 A56:J56 A54:I54 A55:B55</xm:sqref>
        </x14:conditionalFormatting>
        <x14:conditionalFormatting xmlns:xm="http://schemas.microsoft.com/office/excel/2006/main">
          <x14:cfRule type="expression" priority="19" id="{84867404-7BD4-4C7A-8150-80F8C954BE33}">
            <xm:f>ISBLANK(Selecting!$B$30)</xm:f>
            <x14:dxf>
              <fill>
                <patternFill>
                  <bgColor theme="0" tint="-0.499984740745262"/>
                </patternFill>
              </fill>
            </x14:dxf>
          </x14:cfRule>
          <xm:sqref>A58:J62 A65:J65 A63:I63 A64:B64</xm:sqref>
        </x14:conditionalFormatting>
        <x14:conditionalFormatting xmlns:xm="http://schemas.microsoft.com/office/excel/2006/main">
          <x14:cfRule type="expression" priority="18" id="{F6ACD44F-2058-4F45-B3BE-2562664FE58C}">
            <xm:f>ISBLANK(Selecting!$B$24)</xm:f>
            <x14:dxf>
              <fill>
                <patternFill>
                  <bgColor theme="0" tint="-0.499984740745262"/>
                </patternFill>
              </fill>
            </x14:dxf>
          </x14:cfRule>
          <xm:sqref>J18</xm:sqref>
        </x14:conditionalFormatting>
        <x14:conditionalFormatting xmlns:xm="http://schemas.microsoft.com/office/excel/2006/main">
          <x14:cfRule type="expression" priority="17" id="{CEFD2896-8FAA-4318-8C53-D14635314DD0}">
            <xm:f>ISBLANK(Selecting!$B$24)</xm:f>
            <x14:dxf>
              <fill>
                <patternFill>
                  <bgColor theme="0" tint="-0.499984740745262"/>
                </patternFill>
              </fill>
            </x14:dxf>
          </x14:cfRule>
          <xm:sqref>J27</xm:sqref>
        </x14:conditionalFormatting>
        <x14:conditionalFormatting xmlns:xm="http://schemas.microsoft.com/office/excel/2006/main">
          <x14:cfRule type="expression" priority="16" id="{344B918A-2C93-4103-86EB-70C661C750CC}">
            <xm:f>ISBLANK(Selecting!$B$24)</xm:f>
            <x14:dxf>
              <fill>
                <patternFill>
                  <bgColor theme="0" tint="-0.499984740745262"/>
                </patternFill>
              </fill>
            </x14:dxf>
          </x14:cfRule>
          <xm:sqref>J36</xm:sqref>
        </x14:conditionalFormatting>
        <x14:conditionalFormatting xmlns:xm="http://schemas.microsoft.com/office/excel/2006/main">
          <x14:cfRule type="expression" priority="15" id="{38F19F13-E0BD-4B80-BBDB-8471B54FF025}">
            <xm:f>ISBLANK(Selecting!$B$24)</xm:f>
            <x14:dxf>
              <fill>
                <patternFill>
                  <bgColor theme="0" tint="-0.499984740745262"/>
                </patternFill>
              </fill>
            </x14:dxf>
          </x14:cfRule>
          <xm:sqref>J45</xm:sqref>
        </x14:conditionalFormatting>
        <x14:conditionalFormatting xmlns:xm="http://schemas.microsoft.com/office/excel/2006/main">
          <x14:cfRule type="expression" priority="14" id="{E7ADCD42-229F-45A3-A991-0E0598F1842C}">
            <xm:f>ISBLANK(Selecting!$B$24)</xm:f>
            <x14:dxf>
              <fill>
                <patternFill>
                  <bgColor theme="0" tint="-0.499984740745262"/>
                </patternFill>
              </fill>
            </x14:dxf>
          </x14:cfRule>
          <xm:sqref>J54</xm:sqref>
        </x14:conditionalFormatting>
        <x14:conditionalFormatting xmlns:xm="http://schemas.microsoft.com/office/excel/2006/main">
          <x14:cfRule type="expression" priority="13" id="{F8EE7AAD-5BAE-4D59-855A-855CE9E8A821}">
            <xm:f>ISBLANK(Selecting!$B$24)</xm:f>
            <x14:dxf>
              <fill>
                <patternFill>
                  <bgColor theme="0" tint="-0.499984740745262"/>
                </patternFill>
              </fill>
            </x14:dxf>
          </x14:cfRule>
          <xm:sqref>J63</xm:sqref>
        </x14:conditionalFormatting>
        <x14:conditionalFormatting xmlns:xm="http://schemas.microsoft.com/office/excel/2006/main">
          <x14:cfRule type="expression" priority="11" id="{C99004A5-B7E7-4D19-8EF6-C4D08F750D43}">
            <xm:f>ISBLANK(Selecting!$B$25)</xm:f>
            <x14:dxf>
              <fill>
                <patternFill>
                  <bgColor theme="0" tint="-0.499984740745262"/>
                </patternFill>
              </fill>
            </x14:dxf>
          </x14:cfRule>
          <xm:sqref>C10:J10</xm:sqref>
        </x14:conditionalFormatting>
        <x14:conditionalFormatting xmlns:xm="http://schemas.microsoft.com/office/excel/2006/main">
          <x14:cfRule type="expression" priority="9" id="{19C191CD-D18B-421A-96C6-FDE77C835A8C}">
            <xm:f>ISBLANK(Selecting!$B$25)</xm:f>
            <x14:dxf>
              <fill>
                <patternFill>
                  <bgColor theme="0" tint="-0.499984740745262"/>
                </patternFill>
              </fill>
            </x14:dxf>
          </x14:cfRule>
          <xm:sqref>C28:J28</xm:sqref>
        </x14:conditionalFormatting>
        <x14:conditionalFormatting xmlns:xm="http://schemas.microsoft.com/office/excel/2006/main">
          <x14:cfRule type="expression" priority="7" id="{AAC5F3B5-5C68-4E5F-86F6-7B6DEDD2C13D}">
            <xm:f>ISBLANK(Selecting!$B$25)</xm:f>
            <x14:dxf>
              <fill>
                <patternFill>
                  <bgColor theme="0" tint="-0.499984740745262"/>
                </patternFill>
              </fill>
            </x14:dxf>
          </x14:cfRule>
          <xm:sqref>C37:J37</xm:sqref>
        </x14:conditionalFormatting>
        <x14:conditionalFormatting xmlns:xm="http://schemas.microsoft.com/office/excel/2006/main">
          <x14:cfRule type="expression" priority="5" id="{A5B1787A-519C-4B68-B11F-50DC0E0B0052}">
            <xm:f>ISBLANK(Selecting!$B$25)</xm:f>
            <x14:dxf>
              <fill>
                <patternFill>
                  <bgColor theme="0" tint="-0.499984740745262"/>
                </patternFill>
              </fill>
            </x14:dxf>
          </x14:cfRule>
          <xm:sqref>C46:J46</xm:sqref>
        </x14:conditionalFormatting>
        <x14:conditionalFormatting xmlns:xm="http://schemas.microsoft.com/office/excel/2006/main">
          <x14:cfRule type="expression" priority="3" id="{26BF3FAB-FB18-4D02-AC00-3697287CBDA3}">
            <xm:f>ISBLANK(Selecting!$B$25)</xm:f>
            <x14:dxf>
              <fill>
                <patternFill>
                  <bgColor theme="0" tint="-0.499984740745262"/>
                </patternFill>
              </fill>
            </x14:dxf>
          </x14:cfRule>
          <xm:sqref>C55:J55</xm:sqref>
        </x14:conditionalFormatting>
        <x14:conditionalFormatting xmlns:xm="http://schemas.microsoft.com/office/excel/2006/main">
          <x14:cfRule type="expression" priority="1" id="{432795F7-EB13-4196-AF03-04078D8BF6CC}">
            <xm:f>ISBLANK(Selecting!$B$25)</xm:f>
            <x14:dxf>
              <fill>
                <patternFill>
                  <bgColor theme="0" tint="-0.499984740745262"/>
                </patternFill>
              </fill>
            </x14:dxf>
          </x14:cfRule>
          <xm:sqref>C64:J64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055"/>
  <sheetViews>
    <sheetView topLeftCell="A58" workbookViewId="0">
      <selection activeCell="B58" sqref="B1:B1048576"/>
    </sheetView>
  </sheetViews>
  <sheetFormatPr defaultColWidth="11" defaultRowHeight="15.75" x14ac:dyDescent="0.25"/>
  <cols>
    <col min="1" max="1" width="23.625" customWidth="1"/>
    <col min="2" max="2" width="24.375" customWidth="1"/>
    <col min="3" max="3" width="11" customWidth="1"/>
    <col min="4" max="4" width="8.5" style="14" customWidth="1"/>
    <col min="5" max="5" width="5.875" style="18" customWidth="1"/>
    <col min="6" max="6" width="46.125" style="19" customWidth="1"/>
  </cols>
  <sheetData>
    <row r="1" spans="1:3" x14ac:dyDescent="0.25">
      <c r="A1" s="40" t="s">
        <v>597</v>
      </c>
      <c r="B1" s="40" t="s">
        <v>598</v>
      </c>
      <c r="C1" s="40" t="s">
        <v>599</v>
      </c>
    </row>
    <row r="2" spans="1:3" x14ac:dyDescent="0.25">
      <c r="A2" s="41" t="e">
        <f>#REF!</f>
        <v>#REF!</v>
      </c>
      <c r="B2" s="42" t="e">
        <f>#REF!</f>
        <v>#REF!</v>
      </c>
      <c r="C2" s="42"/>
    </row>
    <row r="3" spans="1:3" x14ac:dyDescent="0.25">
      <c r="A3" s="258" t="e">
        <f>#REF!</f>
        <v>#REF!</v>
      </c>
      <c r="B3" s="259" t="e">
        <f>#REF!</f>
        <v>#REF!</v>
      </c>
      <c r="C3" s="42"/>
    </row>
    <row r="4" spans="1:3" x14ac:dyDescent="0.25">
      <c r="A4" s="258" t="e">
        <f>#REF!</f>
        <v>#REF!</v>
      </c>
      <c r="B4" s="259" t="e">
        <f>#REF!</f>
        <v>#REF!</v>
      </c>
      <c r="C4" s="42"/>
    </row>
    <row r="5" spans="1:3" x14ac:dyDescent="0.25">
      <c r="A5" s="258" t="e">
        <f>#REF!</f>
        <v>#REF!</v>
      </c>
      <c r="B5" s="259" t="e">
        <f>#REF!</f>
        <v>#REF!</v>
      </c>
      <c r="C5" s="42"/>
    </row>
    <row r="6" spans="1:3" x14ac:dyDescent="0.25">
      <c r="A6" s="258" t="e">
        <f>#REF!</f>
        <v>#REF!</v>
      </c>
      <c r="B6" s="259" t="e">
        <f>#REF!</f>
        <v>#REF!</v>
      </c>
      <c r="C6" s="42"/>
    </row>
    <row r="7" spans="1:3" x14ac:dyDescent="0.25">
      <c r="A7" s="41" t="e">
        <f>#REF!</f>
        <v>#REF!</v>
      </c>
      <c r="B7" s="259" t="e">
        <f>#REF!</f>
        <v>#REF!</v>
      </c>
      <c r="C7" s="42"/>
    </row>
    <row r="8" spans="1:3" x14ac:dyDescent="0.25">
      <c r="A8" s="258" t="e">
        <f>#REF!</f>
        <v>#REF!</v>
      </c>
      <c r="B8" s="259" t="e">
        <f>#REF!</f>
        <v>#REF!</v>
      </c>
      <c r="C8" s="42"/>
    </row>
    <row r="9" spans="1:3" x14ac:dyDescent="0.25">
      <c r="A9" s="258" t="e">
        <f>#REF!</f>
        <v>#REF!</v>
      </c>
      <c r="B9" s="259" t="e">
        <f>#REF!</f>
        <v>#REF!</v>
      </c>
      <c r="C9" s="42"/>
    </row>
    <row r="10" spans="1:3" x14ac:dyDescent="0.25">
      <c r="A10" s="258" t="e">
        <f>#REF!</f>
        <v>#REF!</v>
      </c>
      <c r="B10" s="259" t="e">
        <f>#REF!</f>
        <v>#REF!</v>
      </c>
      <c r="C10" s="42"/>
    </row>
    <row r="11" spans="1:3" x14ac:dyDescent="0.25">
      <c r="A11" s="41" t="e">
        <f>#REF!</f>
        <v>#REF!</v>
      </c>
      <c r="B11" s="42" t="e">
        <f>#REF!</f>
        <v>#REF!</v>
      </c>
      <c r="C11" s="42"/>
    </row>
    <row r="12" spans="1:3" x14ac:dyDescent="0.25">
      <c r="A12" s="258" t="e">
        <f>#REF!</f>
        <v>#REF!</v>
      </c>
      <c r="B12" s="259" t="e">
        <f>#REF!</f>
        <v>#REF!</v>
      </c>
      <c r="C12" s="42"/>
    </row>
    <row r="13" spans="1:3" x14ac:dyDescent="0.25">
      <c r="A13" s="258" t="e">
        <f>#REF!</f>
        <v>#REF!</v>
      </c>
      <c r="B13" s="259" t="e">
        <f>#REF!</f>
        <v>#REF!</v>
      </c>
      <c r="C13" s="42"/>
    </row>
    <row r="14" spans="1:3" x14ac:dyDescent="0.25">
      <c r="A14" s="258" t="e">
        <f>#REF!</f>
        <v>#REF!</v>
      </c>
      <c r="B14" s="259" t="e">
        <f>#REF!</f>
        <v>#REF!</v>
      </c>
      <c r="C14" s="42"/>
    </row>
    <row r="15" spans="1:3" x14ac:dyDescent="0.25">
      <c r="A15" s="258" t="e">
        <f>#REF!</f>
        <v>#REF!</v>
      </c>
      <c r="B15" s="259" t="e">
        <f>#REF!</f>
        <v>#REF!</v>
      </c>
      <c r="C15" s="42"/>
    </row>
    <row r="16" spans="1:3" x14ac:dyDescent="0.25">
      <c r="A16" s="258" t="e">
        <f>#REF!</f>
        <v>#REF!</v>
      </c>
      <c r="B16" s="259" t="e">
        <f>#REF!</f>
        <v>#REF!</v>
      </c>
      <c r="C16" s="42"/>
    </row>
    <row r="17" spans="1:2" x14ac:dyDescent="0.25">
      <c r="A17" s="258" t="s">
        <v>1383</v>
      </c>
      <c r="B17" s="259" t="e">
        <f>#REF!</f>
        <v>#REF!</v>
      </c>
    </row>
    <row r="18" spans="1:2" x14ac:dyDescent="0.25">
      <c r="A18" t="s">
        <v>0</v>
      </c>
      <c r="B18" t="str">
        <f>Instructions!B1</f>
        <v>MSL-TOOL-10-8-14</v>
      </c>
    </row>
    <row r="19" spans="1:2" x14ac:dyDescent="0.25">
      <c r="A19" t="s">
        <v>1385</v>
      </c>
      <c r="B19" s="343" t="s">
        <v>1568</v>
      </c>
    </row>
    <row r="20" spans="1:2" x14ac:dyDescent="0.25">
      <c r="A20" t="s">
        <v>604</v>
      </c>
      <c r="B20" t="e">
        <f>#REF!</f>
        <v>#REF!</v>
      </c>
    </row>
    <row r="21" spans="1:2" x14ac:dyDescent="0.25">
      <c r="A21" t="s">
        <v>605</v>
      </c>
      <c r="B21" t="e">
        <f>#REF!</f>
        <v>#REF!</v>
      </c>
    </row>
    <row r="22" spans="1:2" x14ac:dyDescent="0.25">
      <c r="A22" t="s">
        <v>606</v>
      </c>
      <c r="B22" t="e">
        <f>#REF!</f>
        <v>#REF!</v>
      </c>
    </row>
    <row r="23" spans="1:2" x14ac:dyDescent="0.25">
      <c r="A23" t="s">
        <v>607</v>
      </c>
      <c r="B23" t="e">
        <f>#REF!</f>
        <v>#REF!</v>
      </c>
    </row>
    <row r="24" spans="1:2" x14ac:dyDescent="0.25">
      <c r="A24" t="s">
        <v>608</v>
      </c>
      <c r="B24" t="e">
        <f>#REF!</f>
        <v>#REF!</v>
      </c>
    </row>
    <row r="25" spans="1:2" x14ac:dyDescent="0.25">
      <c r="A25" t="s">
        <v>609</v>
      </c>
      <c r="B25" t="e">
        <f>#REF!</f>
        <v>#REF!</v>
      </c>
    </row>
    <row r="26" spans="1:2" x14ac:dyDescent="0.25">
      <c r="A26" t="s">
        <v>610</v>
      </c>
      <c r="B26" t="e">
        <f>#REF!</f>
        <v>#REF!</v>
      </c>
    </row>
    <row r="27" spans="1:2" x14ac:dyDescent="0.25">
      <c r="A27" t="s">
        <v>611</v>
      </c>
      <c r="B27" t="e">
        <f>#REF!</f>
        <v>#REF!</v>
      </c>
    </row>
    <row r="28" spans="1:2" x14ac:dyDescent="0.25">
      <c r="A28" t="s">
        <v>612</v>
      </c>
      <c r="B28" t="e">
        <f>#REF!</f>
        <v>#REF!</v>
      </c>
    </row>
    <row r="29" spans="1:2" x14ac:dyDescent="0.25">
      <c r="A29" t="s">
        <v>613</v>
      </c>
      <c r="B29" t="e">
        <f>#REF!</f>
        <v>#REF!</v>
      </c>
    </row>
    <row r="30" spans="1:2" x14ac:dyDescent="0.25">
      <c r="A30" t="s">
        <v>614</v>
      </c>
      <c r="B30" t="e">
        <f>#REF!</f>
        <v>#REF!</v>
      </c>
    </row>
    <row r="31" spans="1:2" x14ac:dyDescent="0.25">
      <c r="A31" t="s">
        <v>615</v>
      </c>
      <c r="B31" t="e">
        <f>#REF!</f>
        <v>#REF!</v>
      </c>
    </row>
    <row r="32" spans="1:2" x14ac:dyDescent="0.25">
      <c r="A32" t="s">
        <v>616</v>
      </c>
      <c r="B32" t="e">
        <f>#REF!</f>
        <v>#REF!</v>
      </c>
    </row>
    <row r="33" spans="1:2" x14ac:dyDescent="0.25">
      <c r="A33" t="s">
        <v>617</v>
      </c>
      <c r="B33" t="e">
        <f>#REF!</f>
        <v>#REF!</v>
      </c>
    </row>
    <row r="34" spans="1:2" x14ac:dyDescent="0.25">
      <c r="A34" t="s">
        <v>618</v>
      </c>
      <c r="B34" t="e">
        <f>#REF!</f>
        <v>#REF!</v>
      </c>
    </row>
    <row r="35" spans="1:2" x14ac:dyDescent="0.25">
      <c r="A35" t="s">
        <v>619</v>
      </c>
      <c r="B35" t="e">
        <f>#REF!</f>
        <v>#REF!</v>
      </c>
    </row>
    <row r="36" spans="1:2" x14ac:dyDescent="0.25">
      <c r="A36" t="s">
        <v>620</v>
      </c>
      <c r="B36" t="e">
        <f>#REF!</f>
        <v>#REF!</v>
      </c>
    </row>
    <row r="37" spans="1:2" x14ac:dyDescent="0.25">
      <c r="A37" t="s">
        <v>621</v>
      </c>
      <c r="B37" t="e">
        <f>#REF!</f>
        <v>#REF!</v>
      </c>
    </row>
    <row r="38" spans="1:2" x14ac:dyDescent="0.25">
      <c r="A38" t="s">
        <v>622</v>
      </c>
      <c r="B38" t="e">
        <f>#REF!</f>
        <v>#REF!</v>
      </c>
    </row>
    <row r="39" spans="1:2" x14ac:dyDescent="0.25">
      <c r="A39" t="s">
        <v>623</v>
      </c>
      <c r="B39" t="e">
        <f>#REF!</f>
        <v>#REF!</v>
      </c>
    </row>
    <row r="40" spans="1:2" x14ac:dyDescent="0.25">
      <c r="A40" t="s">
        <v>624</v>
      </c>
      <c r="B40" t="e">
        <f>#REF!</f>
        <v>#REF!</v>
      </c>
    </row>
    <row r="41" spans="1:2" x14ac:dyDescent="0.25">
      <c r="A41" t="s">
        <v>625</v>
      </c>
      <c r="B41" t="e">
        <f>#REF!</f>
        <v>#REF!</v>
      </c>
    </row>
    <row r="42" spans="1:2" x14ac:dyDescent="0.25">
      <c r="A42" t="s">
        <v>635</v>
      </c>
      <c r="B42" t="e">
        <f>#REF!</f>
        <v>#REF!</v>
      </c>
    </row>
    <row r="43" spans="1:2" x14ac:dyDescent="0.25">
      <c r="A43" t="s">
        <v>626</v>
      </c>
      <c r="B43" t="e">
        <f>#REF!</f>
        <v>#REF!</v>
      </c>
    </row>
    <row r="44" spans="1:2" x14ac:dyDescent="0.25">
      <c r="A44" t="s">
        <v>627</v>
      </c>
      <c r="B44" t="e">
        <f>#REF!</f>
        <v>#REF!</v>
      </c>
    </row>
    <row r="45" spans="1:2" x14ac:dyDescent="0.25">
      <c r="A45" t="s">
        <v>628</v>
      </c>
      <c r="B45" t="e">
        <f>#REF!</f>
        <v>#REF!</v>
      </c>
    </row>
    <row r="46" spans="1:2" x14ac:dyDescent="0.25">
      <c r="A46" t="s">
        <v>629</v>
      </c>
      <c r="B46" t="e">
        <f>#REF!</f>
        <v>#REF!</v>
      </c>
    </row>
    <row r="47" spans="1:2" x14ac:dyDescent="0.25">
      <c r="A47" t="s">
        <v>630</v>
      </c>
      <c r="B47" t="e">
        <f>#REF!</f>
        <v>#REF!</v>
      </c>
    </row>
    <row r="48" spans="1:2" x14ac:dyDescent="0.25">
      <c r="A48" t="s">
        <v>631</v>
      </c>
      <c r="B48" t="e">
        <f>#REF!</f>
        <v>#REF!</v>
      </c>
    </row>
    <row r="49" spans="1:2" x14ac:dyDescent="0.25">
      <c r="A49" t="s">
        <v>632</v>
      </c>
      <c r="B49" t="e">
        <f>#REF!</f>
        <v>#REF!</v>
      </c>
    </row>
    <row r="50" spans="1:2" x14ac:dyDescent="0.25">
      <c r="A50" t="s">
        <v>633</v>
      </c>
      <c r="B50" t="e">
        <f>#REF!</f>
        <v>#REF!</v>
      </c>
    </row>
    <row r="51" spans="1:2" x14ac:dyDescent="0.25">
      <c r="A51" t="s">
        <v>634</v>
      </c>
      <c r="B51" t="e">
        <f>#REF!</f>
        <v>#REF!</v>
      </c>
    </row>
    <row r="52" spans="1:2" x14ac:dyDescent="0.25">
      <c r="A52" t="s">
        <v>1353</v>
      </c>
      <c r="B52" t="e">
        <f>#REF!</f>
        <v>#REF!</v>
      </c>
    </row>
    <row r="53" spans="1:2" x14ac:dyDescent="0.25">
      <c r="A53" t="s">
        <v>1356</v>
      </c>
      <c r="B53" s="256" t="e">
        <f>#REF!</f>
        <v>#REF!</v>
      </c>
    </row>
    <row r="54" spans="1:2" x14ac:dyDescent="0.25">
      <c r="A54" t="s">
        <v>1348</v>
      </c>
      <c r="B54" s="251" t="e">
        <f>#REF!</f>
        <v>#REF!</v>
      </c>
    </row>
    <row r="55" spans="1:2" x14ac:dyDescent="0.25">
      <c r="A55" t="s">
        <v>1349</v>
      </c>
      <c r="B55" s="260" t="e">
        <f>#REF!</f>
        <v>#REF!</v>
      </c>
    </row>
    <row r="56" spans="1:2" x14ac:dyDescent="0.25">
      <c r="A56" t="s">
        <v>1350</v>
      </c>
      <c r="B56" s="260" t="e">
        <f>#REF!</f>
        <v>#REF!</v>
      </c>
    </row>
    <row r="57" spans="1:2" x14ac:dyDescent="0.25">
      <c r="A57" t="s">
        <v>1351</v>
      </c>
      <c r="B57" s="260" t="e">
        <f>#REF!</f>
        <v>#REF!</v>
      </c>
    </row>
    <row r="58" spans="1:2" x14ac:dyDescent="0.25">
      <c r="A58" t="s">
        <v>1352</v>
      </c>
      <c r="B58" s="260" t="e">
        <f>#REF!</f>
        <v>#REF!</v>
      </c>
    </row>
    <row r="59" spans="1:2" x14ac:dyDescent="0.25">
      <c r="A59" t="s">
        <v>1355</v>
      </c>
      <c r="B59" t="str">
        <f>B1004</f>
        <v>#N/A</v>
      </c>
    </row>
    <row r="60" spans="1:2" x14ac:dyDescent="0.25">
      <c r="A60" t="s">
        <v>1354</v>
      </c>
      <c r="B60" t="str">
        <f>B1005</f>
        <v>#NA</v>
      </c>
    </row>
    <row r="65" spans="1:8" x14ac:dyDescent="0.25">
      <c r="D65" s="447" t="s">
        <v>4</v>
      </c>
      <c r="E65" s="449" t="s">
        <v>5</v>
      </c>
      <c r="F65" s="364" t="s">
        <v>6</v>
      </c>
    </row>
    <row r="66" spans="1:8" x14ac:dyDescent="0.25">
      <c r="D66" s="448"/>
      <c r="E66" s="450"/>
      <c r="F66" s="451"/>
    </row>
    <row r="67" spans="1:8" x14ac:dyDescent="0.25">
      <c r="A67" s="1" t="s">
        <v>581</v>
      </c>
      <c r="B67" s="20"/>
      <c r="D67" s="11" t="s">
        <v>732</v>
      </c>
      <c r="E67" s="12">
        <v>0</v>
      </c>
      <c r="F67" s="13"/>
    </row>
    <row r="68" spans="1:8" x14ac:dyDescent="0.25">
      <c r="A68" s="1" t="s">
        <v>641</v>
      </c>
      <c r="B68" s="20"/>
      <c r="D68" s="11" t="s">
        <v>733</v>
      </c>
      <c r="E68" s="45">
        <v>0</v>
      </c>
      <c r="F68" s="13"/>
    </row>
    <row r="69" spans="1:8" x14ac:dyDescent="0.25">
      <c r="A69" s="52"/>
      <c r="B69" s="54"/>
      <c r="D69" s="14" t="s">
        <v>7</v>
      </c>
      <c r="E69" s="12">
        <v>0</v>
      </c>
      <c r="F69" s="48" t="s">
        <v>1510</v>
      </c>
    </row>
    <row r="70" spans="1:8" x14ac:dyDescent="0.25">
      <c r="A70" s="52"/>
      <c r="B70" s="54"/>
      <c r="D70" s="11" t="s">
        <v>8</v>
      </c>
      <c r="E70" s="75"/>
      <c r="F70" s="13" t="s">
        <v>1386</v>
      </c>
      <c r="H70">
        <v>1</v>
      </c>
    </row>
    <row r="71" spans="1:8" x14ac:dyDescent="0.25">
      <c r="A71" s="2" t="s">
        <v>589</v>
      </c>
      <c r="B71" s="21" t="b">
        <v>0</v>
      </c>
      <c r="D71" s="14" t="s">
        <v>9</v>
      </c>
      <c r="E71" s="12"/>
      <c r="F71" s="294" t="s">
        <v>1461</v>
      </c>
    </row>
    <row r="72" spans="1:8" x14ac:dyDescent="0.25">
      <c r="A72" s="2" t="s">
        <v>589</v>
      </c>
      <c r="B72" s="21" t="b">
        <v>0</v>
      </c>
      <c r="D72" s="44" t="s">
        <v>10</v>
      </c>
      <c r="E72" s="12"/>
      <c r="F72" s="78" t="s">
        <v>1053</v>
      </c>
    </row>
    <row r="73" spans="1:8" ht="25.5" x14ac:dyDescent="0.25">
      <c r="A73" s="2" t="s">
        <v>589</v>
      </c>
      <c r="B73" s="21" t="b">
        <v>0</v>
      </c>
      <c r="D73" s="74" t="s">
        <v>725</v>
      </c>
      <c r="E73" s="45"/>
      <c r="F73" s="296" t="s">
        <v>1462</v>
      </c>
    </row>
    <row r="74" spans="1:8" x14ac:dyDescent="0.25">
      <c r="A74" s="187" t="s">
        <v>589</v>
      </c>
      <c r="B74" s="188" t="b">
        <v>0</v>
      </c>
      <c r="D74" s="182"/>
      <c r="E74" s="183"/>
      <c r="F74" s="179" t="s">
        <v>1200</v>
      </c>
    </row>
    <row r="75" spans="1:8" x14ac:dyDescent="0.25">
      <c r="A75" s="3" t="s">
        <v>642</v>
      </c>
      <c r="B75" s="5">
        <f>IF(AND(B71&lt;&gt;FALSE,B72&lt;&gt;FALSE,B73&lt;&gt;FALSE),1,IF(OR(B71=TRUE,B72=TRUE,B73=TRUE),3,2))</f>
        <v>2</v>
      </c>
      <c r="D75" s="74" t="s">
        <v>1054</v>
      </c>
      <c r="E75" s="45">
        <v>0</v>
      </c>
      <c r="F75" s="13"/>
    </row>
    <row r="76" spans="1:8" x14ac:dyDescent="0.25">
      <c r="A76" s="52"/>
      <c r="B76" s="53"/>
      <c r="D76" s="14" t="s">
        <v>11</v>
      </c>
      <c r="E76" s="12">
        <v>0</v>
      </c>
      <c r="F76" s="48" t="s">
        <v>596</v>
      </c>
    </row>
    <row r="77" spans="1:8" x14ac:dyDescent="0.25">
      <c r="A77" s="52"/>
      <c r="B77" s="53"/>
      <c r="D77" s="14" t="s">
        <v>12</v>
      </c>
      <c r="E77" s="12">
        <v>0</v>
      </c>
      <c r="F77" s="48" t="s">
        <v>1510</v>
      </c>
    </row>
    <row r="78" spans="1:8" x14ac:dyDescent="0.25">
      <c r="A78" s="52"/>
      <c r="B78" s="53"/>
      <c r="D78" s="14" t="s">
        <v>13</v>
      </c>
      <c r="E78" s="75"/>
      <c r="F78" s="13" t="s">
        <v>1055</v>
      </c>
    </row>
    <row r="79" spans="1:8" x14ac:dyDescent="0.25">
      <c r="A79" s="22" t="s">
        <v>568</v>
      </c>
      <c r="B79" s="50" t="b">
        <v>0</v>
      </c>
      <c r="D79" s="14" t="s">
        <v>727</v>
      </c>
      <c r="E79" s="45"/>
      <c r="F79" s="79" t="s">
        <v>1547</v>
      </c>
    </row>
    <row r="80" spans="1:8" x14ac:dyDescent="0.25">
      <c r="A80" s="22" t="s">
        <v>568</v>
      </c>
      <c r="B80" s="50" t="b">
        <v>0</v>
      </c>
      <c r="D80" s="14" t="s">
        <v>728</v>
      </c>
      <c r="E80" s="45"/>
      <c r="F80" s="79" t="s">
        <v>676</v>
      </c>
    </row>
    <row r="81" spans="1:8" x14ac:dyDescent="0.25">
      <c r="A81" s="22" t="s">
        <v>568</v>
      </c>
      <c r="B81" s="50" t="b">
        <v>0</v>
      </c>
      <c r="D81" s="14" t="s">
        <v>729</v>
      </c>
      <c r="E81" s="75"/>
      <c r="F81" s="79" t="s">
        <v>726</v>
      </c>
    </row>
    <row r="82" spans="1:8" x14ac:dyDescent="0.25">
      <c r="A82" s="3" t="s">
        <v>642</v>
      </c>
      <c r="B82" s="5">
        <f>IF(AND(B79 &lt;&gt;FALSE,B80&lt;&gt;FALSE,B81&lt;&gt;FALSE),1,IF(OR(B79=TRUE,B80=TRUE,B81=TRUE),3,2))</f>
        <v>2</v>
      </c>
      <c r="D82" s="14" t="s">
        <v>1056</v>
      </c>
      <c r="E82" s="45">
        <v>0</v>
      </c>
      <c r="F82" s="13"/>
    </row>
    <row r="83" spans="1:8" x14ac:dyDescent="0.25">
      <c r="A83" s="52"/>
      <c r="B83" s="54"/>
      <c r="D83" s="14" t="s">
        <v>14</v>
      </c>
      <c r="E83" s="12">
        <v>0</v>
      </c>
      <c r="F83" s="48" t="s">
        <v>596</v>
      </c>
    </row>
    <row r="84" spans="1:8" x14ac:dyDescent="0.25">
      <c r="A84" s="52"/>
      <c r="B84" s="54"/>
      <c r="D84" s="14" t="s">
        <v>15</v>
      </c>
      <c r="E84" s="12">
        <v>0</v>
      </c>
      <c r="F84" s="48" t="s">
        <v>1510</v>
      </c>
    </row>
    <row r="85" spans="1:8" x14ac:dyDescent="0.25">
      <c r="A85" s="2" t="s">
        <v>638</v>
      </c>
      <c r="B85" s="21" t="b">
        <v>0</v>
      </c>
      <c r="D85" s="14" t="s">
        <v>16</v>
      </c>
      <c r="E85" s="12"/>
      <c r="F85" s="80" t="s">
        <v>1057</v>
      </c>
    </row>
    <row r="86" spans="1:8" x14ac:dyDescent="0.25">
      <c r="A86" s="3" t="s">
        <v>642</v>
      </c>
      <c r="B86" s="5">
        <f>IF(AND(B85&lt;&gt;FALSE),1,IF(OR(B85=TRUE),3,2))</f>
        <v>2</v>
      </c>
      <c r="D86" s="14" t="s">
        <v>17</v>
      </c>
      <c r="E86" s="45">
        <v>0</v>
      </c>
      <c r="F86" s="13"/>
    </row>
    <row r="87" spans="1:8" x14ac:dyDescent="0.25">
      <c r="A87" s="52"/>
      <c r="B87" s="53"/>
      <c r="D87" s="14" t="s">
        <v>18</v>
      </c>
      <c r="E87" s="45">
        <v>0</v>
      </c>
      <c r="F87" s="48" t="s">
        <v>596</v>
      </c>
    </row>
    <row r="88" spans="1:8" x14ac:dyDescent="0.25">
      <c r="A88" s="52"/>
      <c r="B88" s="54"/>
      <c r="D88" s="14" t="s">
        <v>19</v>
      </c>
      <c r="E88" s="12">
        <v>0</v>
      </c>
      <c r="F88" s="48" t="s">
        <v>1511</v>
      </c>
    </row>
    <row r="89" spans="1:8" x14ac:dyDescent="0.25">
      <c r="A89" s="2" t="s">
        <v>639</v>
      </c>
      <c r="B89" s="21" t="b">
        <v>0</v>
      </c>
      <c r="D89" s="14" t="s">
        <v>20</v>
      </c>
      <c r="E89" s="12"/>
      <c r="F89" s="81" t="s">
        <v>1387</v>
      </c>
    </row>
    <row r="90" spans="1:8" x14ac:dyDescent="0.25">
      <c r="A90" s="2" t="s">
        <v>639</v>
      </c>
      <c r="B90" s="21" t="b">
        <v>0</v>
      </c>
      <c r="D90" s="14" t="s">
        <v>21</v>
      </c>
      <c r="E90" s="12"/>
      <c r="F90" s="81" t="s">
        <v>1058</v>
      </c>
    </row>
    <row r="91" spans="1:8" x14ac:dyDescent="0.25">
      <c r="A91" s="3" t="s">
        <v>642</v>
      </c>
      <c r="B91" s="5">
        <f>IF(AND(B89&lt;&gt;FALSE,B90&lt;&gt;FALSE),1,IF(OR(B89=TRUE,B90=TRUE),3,2))</f>
        <v>2</v>
      </c>
      <c r="D91" s="14" t="s">
        <v>730</v>
      </c>
      <c r="E91" s="45"/>
      <c r="F91" s="13"/>
    </row>
    <row r="92" spans="1:8" x14ac:dyDescent="0.25">
      <c r="A92" s="52"/>
      <c r="B92" s="54"/>
      <c r="D92" s="14" t="s">
        <v>22</v>
      </c>
      <c r="E92" s="12">
        <v>0</v>
      </c>
      <c r="F92" s="48" t="s">
        <v>596</v>
      </c>
    </row>
    <row r="93" spans="1:8" x14ac:dyDescent="0.25">
      <c r="A93" s="52"/>
      <c r="B93" s="54"/>
      <c r="D93" s="14" t="s">
        <v>23</v>
      </c>
      <c r="E93" s="45">
        <v>0</v>
      </c>
      <c r="F93" s="48" t="s">
        <v>1511</v>
      </c>
    </row>
    <row r="94" spans="1:8" x14ac:dyDescent="0.25">
      <c r="A94" s="2" t="s">
        <v>643</v>
      </c>
      <c r="B94" s="21" t="b">
        <v>0</v>
      </c>
      <c r="D94" s="14" t="s">
        <v>24</v>
      </c>
      <c r="E94" s="12"/>
      <c r="F94" s="82" t="s">
        <v>1429</v>
      </c>
      <c r="H94">
        <v>1</v>
      </c>
    </row>
    <row r="95" spans="1:8" x14ac:dyDescent="0.25">
      <c r="A95" s="3" t="s">
        <v>642</v>
      </c>
      <c r="B95" s="5">
        <f>IF(AND(B94&lt;&gt;FALSE),1,IF(OR(B94=TRUE),3,2))</f>
        <v>2</v>
      </c>
      <c r="D95" s="14" t="s">
        <v>731</v>
      </c>
      <c r="E95" s="45"/>
      <c r="F95" s="13"/>
    </row>
    <row r="96" spans="1:8" x14ac:dyDescent="0.25">
      <c r="A96" s="4" t="s">
        <v>644</v>
      </c>
      <c r="B96" s="6" t="str">
        <f>IF(AND(B74=TRUE,B75&lt;&gt;2),"No Score",IF(B74=TRUE,"Basic",IF(AND(B75=2,B82=2,B86=2,B91=2,B95=2),"Blank Form",IF(AND(B75=1,B82=1,B86=1,B91=1,B95=1),"Exemplary",IF(AND(B75=1,B82=1,B86=1,B91=1,B95&lt;&gt;1),"Accomplished",IF(AND(B75=1,B82=1,B86=1,B91&lt;&gt;1),"Proficient",IF(AND(B75=1,B82=1,B86&lt;&gt;1),"Partially Proficient",IF(B75&lt;&gt;2,"Basic","Basic"))))))))</f>
        <v>Blank Form</v>
      </c>
      <c r="D96" s="14" t="s">
        <v>734</v>
      </c>
      <c r="E96" s="12">
        <v>0</v>
      </c>
    </row>
    <row r="97" spans="1:8" x14ac:dyDescent="0.25">
      <c r="A97" s="4" t="s">
        <v>580</v>
      </c>
      <c r="B97" s="6" t="str">
        <f>IF(B96=definitions!$B$14,definitions!$A$14,IF(B96=definitions!$B$11,definitions!$A$11,IF(B96=definitions!$B$10,4,IF(B96=definitions!$B$9,3,IF(B96=definitions!$B$8,2,IF(B96=definitions!$B$7,1,IF(B96=definitions!$B$6,0,definitions!$B$12)))))))</f>
        <v>BF</v>
      </c>
      <c r="C97" s="47"/>
      <c r="D97" s="15" t="s">
        <v>735</v>
      </c>
      <c r="E97" s="46">
        <v>0</v>
      </c>
      <c r="F97" s="16"/>
    </row>
    <row r="98" spans="1:8" x14ac:dyDescent="0.25">
      <c r="A98" s="55" t="s">
        <v>645</v>
      </c>
      <c r="B98" s="56" t="str">
        <f>IF(AND(B134=TRUE,B178=TRUE),"N/A",IF(B134=TRUE,B176,IF(B178=TRUE,B218,B132)))</f>
        <v>Blank Form</v>
      </c>
      <c r="D98" s="14" t="s">
        <v>736</v>
      </c>
      <c r="E98" s="45">
        <v>0</v>
      </c>
      <c r="F98" s="13"/>
    </row>
    <row r="99" spans="1:8" s="283" customFormat="1" x14ac:dyDescent="0.25">
      <c r="A99" s="55"/>
      <c r="B99" s="56" t="str">
        <f>IF(AND(B134=TRUE,B178=TRUE),"N/A",IF(B134=TRUE,B177,IF(B178=TRUE,B219,B133)))</f>
        <v>BF</v>
      </c>
      <c r="D99" s="14"/>
      <c r="E99" s="290"/>
      <c r="F99" s="13"/>
    </row>
    <row r="100" spans="1:8" x14ac:dyDescent="0.25">
      <c r="A100" s="58"/>
      <c r="B100" s="59"/>
      <c r="D100" s="14" t="s">
        <v>737</v>
      </c>
      <c r="E100" s="49">
        <v>0</v>
      </c>
      <c r="F100" s="48" t="s">
        <v>1510</v>
      </c>
    </row>
    <row r="101" spans="1:8" x14ac:dyDescent="0.25">
      <c r="A101" s="2" t="s">
        <v>589</v>
      </c>
      <c r="B101" s="21" t="b">
        <v>0</v>
      </c>
      <c r="D101" s="14" t="s">
        <v>738</v>
      </c>
      <c r="E101" s="45"/>
      <c r="F101" s="83" t="s">
        <v>1059</v>
      </c>
    </row>
    <row r="102" spans="1:8" x14ac:dyDescent="0.25">
      <c r="A102" s="187" t="s">
        <v>589</v>
      </c>
      <c r="B102" s="188" t="b">
        <v>0</v>
      </c>
      <c r="D102" s="185"/>
      <c r="E102" s="186"/>
      <c r="F102" s="179" t="s">
        <v>1200</v>
      </c>
    </row>
    <row r="103" spans="1:8" x14ac:dyDescent="0.25">
      <c r="A103" s="3" t="s">
        <v>642</v>
      </c>
      <c r="B103" s="5">
        <f>IF(AND(B101&lt;&gt;FALSE),1,IF(OR(B101=TRUE),3,2))</f>
        <v>2</v>
      </c>
      <c r="D103" s="14" t="s">
        <v>739</v>
      </c>
      <c r="E103" s="12">
        <v>0</v>
      </c>
    </row>
    <row r="104" spans="1:8" x14ac:dyDescent="0.25">
      <c r="A104" s="52"/>
      <c r="B104" s="53"/>
      <c r="D104" s="14" t="s">
        <v>740</v>
      </c>
      <c r="E104" s="49">
        <v>0</v>
      </c>
      <c r="F104" s="48" t="s">
        <v>596</v>
      </c>
    </row>
    <row r="105" spans="1:8" x14ac:dyDescent="0.25">
      <c r="A105" s="52"/>
      <c r="B105" s="53"/>
      <c r="D105" s="14" t="s">
        <v>25</v>
      </c>
      <c r="E105" s="75">
        <v>0</v>
      </c>
      <c r="F105" s="48" t="s">
        <v>1510</v>
      </c>
    </row>
    <row r="106" spans="1:8" x14ac:dyDescent="0.25">
      <c r="A106" s="52"/>
      <c r="B106" s="53"/>
      <c r="D106" s="14" t="s">
        <v>26</v>
      </c>
      <c r="E106" s="49">
        <v>0</v>
      </c>
      <c r="F106" s="60" t="s">
        <v>742</v>
      </c>
    </row>
    <row r="107" spans="1:8" x14ac:dyDescent="0.25">
      <c r="A107" s="2" t="s">
        <v>568</v>
      </c>
      <c r="B107" s="21" t="b">
        <v>0</v>
      </c>
      <c r="D107" s="14" t="s">
        <v>27</v>
      </c>
      <c r="E107" s="12"/>
      <c r="F107" s="84" t="s">
        <v>1388</v>
      </c>
      <c r="H107">
        <v>1</v>
      </c>
    </row>
    <row r="108" spans="1:8" x14ac:dyDescent="0.25">
      <c r="A108" s="2" t="s">
        <v>568</v>
      </c>
      <c r="B108" s="21" t="b">
        <v>0</v>
      </c>
      <c r="D108" s="14" t="s">
        <v>741</v>
      </c>
      <c r="E108" s="12"/>
      <c r="F108" s="84" t="s">
        <v>1389</v>
      </c>
      <c r="H108">
        <v>1</v>
      </c>
    </row>
    <row r="109" spans="1:8" x14ac:dyDescent="0.25">
      <c r="A109" s="2" t="s">
        <v>568</v>
      </c>
      <c r="B109" s="21" t="b">
        <v>0</v>
      </c>
      <c r="D109" s="14" t="s">
        <v>28</v>
      </c>
      <c r="E109" s="12"/>
      <c r="F109" s="84" t="s">
        <v>1548</v>
      </c>
      <c r="H109">
        <v>1</v>
      </c>
    </row>
    <row r="110" spans="1:8" x14ac:dyDescent="0.25">
      <c r="A110" s="3" t="s">
        <v>642</v>
      </c>
      <c r="B110" s="5">
        <f>IF(AND(B107 &lt;&gt;FALSE,B108&lt;&gt;FALSE,B109&lt;&gt;FALSE),1,IF(OR(B107=TRUE,B108=TRUE,B109=TRUE),3,2))</f>
        <v>2</v>
      </c>
      <c r="D110" s="14" t="s">
        <v>1060</v>
      </c>
      <c r="E110" s="18">
        <v>0</v>
      </c>
      <c r="F110" s="17"/>
    </row>
    <row r="111" spans="1:8" x14ac:dyDescent="0.25">
      <c r="A111" s="52"/>
      <c r="B111" s="53"/>
      <c r="D111" s="14" t="s">
        <v>29</v>
      </c>
      <c r="E111" s="12">
        <v>0</v>
      </c>
      <c r="F111" s="61" t="s">
        <v>596</v>
      </c>
    </row>
    <row r="112" spans="1:8" x14ac:dyDescent="0.25">
      <c r="A112" s="52"/>
      <c r="B112" s="53"/>
      <c r="D112" s="14" t="s">
        <v>30</v>
      </c>
      <c r="E112" s="12">
        <v>0</v>
      </c>
      <c r="F112" s="61" t="s">
        <v>1510</v>
      </c>
    </row>
    <row r="113" spans="1:9" x14ac:dyDescent="0.25">
      <c r="A113" s="52"/>
      <c r="B113" s="53"/>
      <c r="D113" s="14" t="s">
        <v>31</v>
      </c>
      <c r="E113" s="12">
        <v>0</v>
      </c>
      <c r="F113" s="51" t="s">
        <v>1513</v>
      </c>
    </row>
    <row r="114" spans="1:9" x14ac:dyDescent="0.25">
      <c r="A114" s="2" t="s">
        <v>638</v>
      </c>
      <c r="B114" s="21" t="b">
        <v>0</v>
      </c>
      <c r="D114" s="14" t="s">
        <v>32</v>
      </c>
      <c r="E114" s="12"/>
      <c r="F114" s="85" t="s">
        <v>1514</v>
      </c>
    </row>
    <row r="115" spans="1:9" x14ac:dyDescent="0.25">
      <c r="A115" s="2" t="s">
        <v>638</v>
      </c>
      <c r="B115" s="21" t="b">
        <v>0</v>
      </c>
      <c r="D115" s="14" t="s">
        <v>33</v>
      </c>
      <c r="E115" s="12"/>
      <c r="F115" s="85" t="s">
        <v>1515</v>
      </c>
    </row>
    <row r="116" spans="1:9" x14ac:dyDescent="0.25">
      <c r="A116" s="2" t="s">
        <v>638</v>
      </c>
      <c r="B116" s="21" t="b">
        <v>0</v>
      </c>
      <c r="D116" s="14" t="s">
        <v>34</v>
      </c>
      <c r="E116" s="12"/>
      <c r="F116" s="85" t="s">
        <v>1516</v>
      </c>
    </row>
    <row r="117" spans="1:9" x14ac:dyDescent="0.25">
      <c r="A117" s="3" t="s">
        <v>642</v>
      </c>
      <c r="B117" s="5">
        <f>IF(AND(B114 &lt;&gt;FALSE,B115&lt;&gt;FALSE,B116&lt;&gt;FALSE),1,IF(OR(B114=TRUE,B115=TRUE,B116=TRUE),3,2))</f>
        <v>2</v>
      </c>
      <c r="D117" s="14" t="s">
        <v>1175</v>
      </c>
      <c r="E117" s="12">
        <v>0</v>
      </c>
      <c r="F117" s="17"/>
    </row>
    <row r="118" spans="1:9" x14ac:dyDescent="0.25">
      <c r="A118" s="52"/>
      <c r="B118" s="53"/>
      <c r="D118" s="14" t="s">
        <v>35</v>
      </c>
      <c r="E118" s="49">
        <v>0</v>
      </c>
      <c r="F118" s="48" t="s">
        <v>596</v>
      </c>
    </row>
    <row r="119" spans="1:9" x14ac:dyDescent="0.25">
      <c r="A119" s="52"/>
      <c r="B119" s="53"/>
      <c r="D119" s="14" t="s">
        <v>36</v>
      </c>
      <c r="E119" s="49">
        <v>0</v>
      </c>
      <c r="F119" s="48" t="s">
        <v>1511</v>
      </c>
    </row>
    <row r="120" spans="1:9" x14ac:dyDescent="0.25">
      <c r="A120" s="52"/>
      <c r="B120" s="53"/>
      <c r="D120" s="14" t="s">
        <v>37</v>
      </c>
      <c r="E120" s="75"/>
      <c r="F120" s="13" t="s">
        <v>1064</v>
      </c>
    </row>
    <row r="121" spans="1:9" ht="16.5" customHeight="1" x14ac:dyDescent="0.25">
      <c r="A121" s="2" t="s">
        <v>639</v>
      </c>
      <c r="B121" s="21" t="b">
        <v>0</v>
      </c>
      <c r="D121" s="14" t="s">
        <v>743</v>
      </c>
      <c r="E121" s="12"/>
      <c r="F121" s="86" t="s">
        <v>1066</v>
      </c>
    </row>
    <row r="122" spans="1:9" ht="16.5" customHeight="1" x14ac:dyDescent="0.25">
      <c r="A122" s="2" t="s">
        <v>639</v>
      </c>
      <c r="B122" s="21" t="b">
        <v>0</v>
      </c>
      <c r="D122" s="14" t="s">
        <v>1061</v>
      </c>
      <c r="E122" s="75"/>
      <c r="F122" s="86" t="s">
        <v>1390</v>
      </c>
      <c r="H122">
        <v>1</v>
      </c>
    </row>
    <row r="123" spans="1:9" ht="16.5" customHeight="1" x14ac:dyDescent="0.25">
      <c r="A123" s="2" t="s">
        <v>639</v>
      </c>
      <c r="B123" s="21" t="b">
        <v>0</v>
      </c>
      <c r="D123" s="14" t="s">
        <v>1062</v>
      </c>
      <c r="E123" s="75"/>
      <c r="F123" s="86" t="s">
        <v>1391</v>
      </c>
      <c r="H123">
        <v>1</v>
      </c>
    </row>
    <row r="124" spans="1:9" ht="16.5" customHeight="1" x14ac:dyDescent="0.25">
      <c r="A124" s="2" t="s">
        <v>639</v>
      </c>
      <c r="B124" s="21" t="b">
        <v>0</v>
      </c>
      <c r="D124" s="14" t="s">
        <v>1063</v>
      </c>
      <c r="E124" s="75"/>
      <c r="F124" s="86" t="s">
        <v>746</v>
      </c>
    </row>
    <row r="125" spans="1:9" s="252" customFormat="1" ht="16.5" customHeight="1" x14ac:dyDescent="0.25">
      <c r="A125" s="2" t="s">
        <v>639</v>
      </c>
      <c r="B125" s="21" t="b">
        <v>0</v>
      </c>
      <c r="D125" s="14" t="s">
        <v>1392</v>
      </c>
      <c r="E125" s="280"/>
      <c r="F125" s="179" t="s">
        <v>747</v>
      </c>
      <c r="H125" s="252">
        <v>1</v>
      </c>
      <c r="I125" s="252">
        <v>1</v>
      </c>
    </row>
    <row r="126" spans="1:9" x14ac:dyDescent="0.25">
      <c r="A126" s="3" t="s">
        <v>642</v>
      </c>
      <c r="B126" s="5">
        <f>IF(AND(B121&lt;&gt;FALSE,B122&lt;&gt;FALSE,B123&lt;&gt;FALSE,B124&lt;&gt;FALSE,B125&lt;&gt;FALSE),1,IF(OR(B121=TRUE,B122=TRUE,B123=TRUE,B124=TRUE,B125=TRUE),3,2))</f>
        <v>2</v>
      </c>
      <c r="D126" s="14" t="s">
        <v>1065</v>
      </c>
      <c r="E126" s="12">
        <v>0</v>
      </c>
      <c r="F126" s="10"/>
    </row>
    <row r="127" spans="1:9" x14ac:dyDescent="0.25">
      <c r="A127" s="52"/>
      <c r="B127" s="53"/>
      <c r="D127" s="14" t="s">
        <v>38</v>
      </c>
      <c r="E127" s="49">
        <v>0</v>
      </c>
      <c r="F127" s="48" t="s">
        <v>596</v>
      </c>
    </row>
    <row r="128" spans="1:9" x14ac:dyDescent="0.25">
      <c r="A128" s="52"/>
      <c r="B128" s="53"/>
      <c r="D128" s="14" t="s">
        <v>39</v>
      </c>
      <c r="E128" s="49">
        <v>0</v>
      </c>
      <c r="F128" s="48" t="s">
        <v>1511</v>
      </c>
    </row>
    <row r="129" spans="1:9" x14ac:dyDescent="0.25">
      <c r="A129" s="52"/>
      <c r="B129" s="53"/>
      <c r="D129" s="14" t="s">
        <v>40</v>
      </c>
      <c r="E129" s="49">
        <v>0</v>
      </c>
      <c r="F129" s="13"/>
    </row>
    <row r="130" spans="1:9" ht="26.25" x14ac:dyDescent="0.25">
      <c r="A130" s="2" t="s">
        <v>643</v>
      </c>
      <c r="B130" s="21" t="b">
        <v>0</v>
      </c>
      <c r="D130" s="14" t="s">
        <v>636</v>
      </c>
      <c r="E130" s="12"/>
      <c r="F130" s="295" t="s">
        <v>1463</v>
      </c>
      <c r="H130">
        <v>1</v>
      </c>
    </row>
    <row r="131" spans="1:9" x14ac:dyDescent="0.25">
      <c r="A131" s="3" t="s">
        <v>642</v>
      </c>
      <c r="B131" s="5">
        <f>IF(AND(B130&lt;&gt;FALSE),1,IF(OR(B130=TRUE),3,2))</f>
        <v>2</v>
      </c>
      <c r="D131" s="14" t="s">
        <v>637</v>
      </c>
      <c r="E131" s="45">
        <v>0</v>
      </c>
      <c r="F131" s="17"/>
    </row>
    <row r="132" spans="1:9" x14ac:dyDescent="0.25">
      <c r="A132" s="4" t="s">
        <v>644</v>
      </c>
      <c r="B132" s="6" t="str">
        <f>IF(AND(B102=TRUE,B103&lt;&gt;2),"No Score",IF(B102=TRUE,"Basic",IF(AND(B103=2,B110=2,B117=2,B126=2,B131=2),"Blank Form",IF(AND(B103=1,B110=1,B117=1,B126=1,B131=1),"Exemplary",IF(AND(B103=1,B110=1,B117=1,B126=1,B131&lt;&gt;1),"Accomplished",IF(AND(B103=1,B110=1,B117=1,B126&lt;&gt;1),"Proficient",IF(AND(B103=1,B110=1,B117&lt;&gt;1),"Partially Proficient",IF(B103&lt;&gt;2,"Basic","Basic"))))))))</f>
        <v>Blank Form</v>
      </c>
      <c r="D132" s="14" t="s">
        <v>744</v>
      </c>
      <c r="E132" s="12">
        <v>0</v>
      </c>
      <c r="F132" s="17"/>
    </row>
    <row r="133" spans="1:9" x14ac:dyDescent="0.25">
      <c r="A133" s="4" t="s">
        <v>580</v>
      </c>
      <c r="B133" s="6" t="str">
        <f>IF(B132=definitions!$B$14,definitions!$A$14,IF(B132=definitions!$B$11,definitions!$A$11,IF(B132=definitions!$B$10,4,IF(B132=definitions!$B$9,3,IF(B132=definitions!$B$8,2,IF(B132=definitions!$B$7,1,IF(B132=definitions!$B$6,0,definitions!$B$12)))))))</f>
        <v>BF</v>
      </c>
      <c r="D133" s="14" t="s">
        <v>745</v>
      </c>
      <c r="E133" s="12">
        <v>0</v>
      </c>
      <c r="F133" s="17"/>
    </row>
    <row r="134" spans="1:9" x14ac:dyDescent="0.25">
      <c r="A134" s="55" t="s">
        <v>748</v>
      </c>
      <c r="B134" s="56" t="b">
        <v>0</v>
      </c>
      <c r="D134" s="14" t="s">
        <v>749</v>
      </c>
      <c r="E134" s="57"/>
      <c r="F134" s="13" t="s">
        <v>1051</v>
      </c>
    </row>
    <row r="135" spans="1:9" x14ac:dyDescent="0.25">
      <c r="A135" s="58"/>
      <c r="B135" s="59"/>
      <c r="D135" s="14" t="s">
        <v>750</v>
      </c>
      <c r="E135" s="57">
        <v>0</v>
      </c>
      <c r="F135" s="48" t="s">
        <v>1510</v>
      </c>
    </row>
    <row r="136" spans="1:9" ht="25.5" x14ac:dyDescent="0.25">
      <c r="A136" s="2" t="s">
        <v>589</v>
      </c>
      <c r="B136" s="21" t="b">
        <v>0</v>
      </c>
      <c r="D136" s="14" t="s">
        <v>751</v>
      </c>
      <c r="E136" s="57"/>
      <c r="F136" s="297" t="s">
        <v>1464</v>
      </c>
    </row>
    <row r="137" spans="1:9" x14ac:dyDescent="0.25">
      <c r="A137" s="187" t="s">
        <v>589</v>
      </c>
      <c r="B137" s="188" t="b">
        <v>0</v>
      </c>
      <c r="D137" s="185"/>
      <c r="E137" s="186"/>
      <c r="F137" s="179" t="s">
        <v>1200</v>
      </c>
    </row>
    <row r="138" spans="1:9" x14ac:dyDescent="0.25">
      <c r="A138" s="3" t="s">
        <v>642</v>
      </c>
      <c r="B138" s="5">
        <f>IF(AND(B101&lt;&gt;FALSE,B136&lt;&gt;FALSE),1,IF(OR(B101=TRUE,B136=TRUE),3,2))</f>
        <v>2</v>
      </c>
      <c r="D138" s="14" t="s">
        <v>1176</v>
      </c>
      <c r="E138" s="57">
        <v>0</v>
      </c>
    </row>
    <row r="139" spans="1:9" s="252" customFormat="1" x14ac:dyDescent="0.25">
      <c r="A139" s="52"/>
      <c r="B139" s="53"/>
      <c r="D139" s="14"/>
      <c r="E139" s="280"/>
      <c r="F139" s="279" t="s">
        <v>1393</v>
      </c>
      <c r="H139" s="252">
        <v>1</v>
      </c>
      <c r="I139" s="252">
        <v>1</v>
      </c>
    </row>
    <row r="140" spans="1:9" x14ac:dyDescent="0.25">
      <c r="A140" s="52"/>
      <c r="B140" s="53"/>
      <c r="D140" s="14" t="s">
        <v>752</v>
      </c>
      <c r="E140" s="57">
        <v>0</v>
      </c>
      <c r="F140" s="48" t="s">
        <v>1510</v>
      </c>
    </row>
    <row r="141" spans="1:9" x14ac:dyDescent="0.25">
      <c r="A141" s="52"/>
      <c r="B141" s="53"/>
      <c r="D141" s="14" t="s">
        <v>753</v>
      </c>
      <c r="E141" s="57">
        <v>0</v>
      </c>
      <c r="F141" s="64" t="s">
        <v>1549</v>
      </c>
      <c r="H141">
        <v>1</v>
      </c>
    </row>
    <row r="142" spans="1:9" x14ac:dyDescent="0.25">
      <c r="A142" s="2" t="s">
        <v>568</v>
      </c>
      <c r="B142" s="21" t="b">
        <v>0</v>
      </c>
      <c r="D142" s="14" t="s">
        <v>754</v>
      </c>
      <c r="E142" s="57"/>
      <c r="F142" s="13" t="s">
        <v>783</v>
      </c>
    </row>
    <row r="143" spans="1:9" x14ac:dyDescent="0.25">
      <c r="A143" s="2" t="s">
        <v>568</v>
      </c>
      <c r="B143" s="21" t="b">
        <v>0</v>
      </c>
      <c r="D143" s="14" t="s">
        <v>755</v>
      </c>
      <c r="E143" s="57"/>
      <c r="F143" s="13" t="s">
        <v>784</v>
      </c>
    </row>
    <row r="144" spans="1:9" x14ac:dyDescent="0.25">
      <c r="A144" s="2" t="s">
        <v>568</v>
      </c>
      <c r="B144" s="21" t="b">
        <v>0</v>
      </c>
      <c r="D144" s="14" t="s">
        <v>756</v>
      </c>
      <c r="E144" s="57"/>
      <c r="F144" s="13" t="s">
        <v>785</v>
      </c>
    </row>
    <row r="145" spans="1:9" x14ac:dyDescent="0.25">
      <c r="A145" s="2" t="s">
        <v>568</v>
      </c>
      <c r="B145" s="21" t="b">
        <v>0</v>
      </c>
      <c r="D145" s="14" t="s">
        <v>757</v>
      </c>
      <c r="E145" s="57"/>
      <c r="F145" s="13" t="s">
        <v>786</v>
      </c>
    </row>
    <row r="146" spans="1:9" x14ac:dyDescent="0.25">
      <c r="A146" s="2" t="s">
        <v>568</v>
      </c>
      <c r="B146" s="21" t="b">
        <v>0</v>
      </c>
      <c r="D146" s="14" t="s">
        <v>775</v>
      </c>
      <c r="E146" s="57"/>
      <c r="F146" s="13" t="s">
        <v>787</v>
      </c>
    </row>
    <row r="147" spans="1:9" x14ac:dyDescent="0.25">
      <c r="A147" s="2" t="s">
        <v>568</v>
      </c>
      <c r="B147" s="21" t="b">
        <v>0</v>
      </c>
      <c r="D147" s="14" t="s">
        <v>776</v>
      </c>
      <c r="E147" s="57"/>
      <c r="F147" s="13" t="s">
        <v>788</v>
      </c>
    </row>
    <row r="148" spans="1:9" x14ac:dyDescent="0.25">
      <c r="A148" s="2" t="s">
        <v>568</v>
      </c>
      <c r="B148" s="21" t="b">
        <v>0</v>
      </c>
      <c r="D148" s="14" t="s">
        <v>777</v>
      </c>
      <c r="E148" s="57"/>
      <c r="F148" s="13" t="s">
        <v>789</v>
      </c>
    </row>
    <row r="149" spans="1:9" x14ac:dyDescent="0.25">
      <c r="A149" s="2" t="s">
        <v>568</v>
      </c>
      <c r="B149" s="21" t="b">
        <v>0</v>
      </c>
      <c r="D149" s="14" t="s">
        <v>778</v>
      </c>
      <c r="E149" s="57"/>
      <c r="F149" s="13" t="s">
        <v>790</v>
      </c>
    </row>
    <row r="150" spans="1:9" x14ac:dyDescent="0.25">
      <c r="A150" s="65"/>
      <c r="B150" s="66"/>
      <c r="D150" s="14" t="s">
        <v>779</v>
      </c>
      <c r="E150" s="57">
        <v>0</v>
      </c>
      <c r="F150" s="13" t="s">
        <v>792</v>
      </c>
    </row>
    <row r="151" spans="1:9" x14ac:dyDescent="0.25">
      <c r="A151" s="2" t="s">
        <v>568</v>
      </c>
      <c r="B151" s="21" t="b">
        <v>0</v>
      </c>
      <c r="D151" s="14" t="s">
        <v>780</v>
      </c>
      <c r="E151" s="57"/>
      <c r="F151" s="13" t="s">
        <v>793</v>
      </c>
    </row>
    <row r="152" spans="1:9" x14ac:dyDescent="0.25">
      <c r="A152" s="2" t="s">
        <v>568</v>
      </c>
      <c r="B152" s="21" t="b">
        <v>0</v>
      </c>
      <c r="D152" s="14" t="s">
        <v>781</v>
      </c>
      <c r="E152" s="57"/>
      <c r="F152" s="51" t="s">
        <v>794</v>
      </c>
    </row>
    <row r="153" spans="1:9" x14ac:dyDescent="0.25">
      <c r="A153" s="2" t="s">
        <v>568</v>
      </c>
      <c r="B153" s="21" t="b">
        <v>0</v>
      </c>
      <c r="D153" s="14" t="s">
        <v>782</v>
      </c>
      <c r="E153" s="57"/>
      <c r="F153" s="60" t="s">
        <v>795</v>
      </c>
    </row>
    <row r="154" spans="1:9" x14ac:dyDescent="0.25">
      <c r="A154" s="3" t="s">
        <v>642</v>
      </c>
      <c r="B154" s="5">
        <f>IF(AND(B107 &lt;&gt;FALSE,B108&lt;&gt;FALSE,B109&lt;&gt;FALSE,B142 &lt;&gt;FALSE,B143&lt;&gt;FALSE,B144&lt;&gt;FALSE,B145&lt;&gt;FALSE,B146&lt;&gt;FALSE,B147&lt;&gt;FALSE,B148&lt;&gt;FALSE,B149&lt;&gt;FALSE,B151&lt;&gt;FALSE,B152&lt;&gt;FALSE,B153&lt;&gt;FALSE),1,IF(OR(B107=TRUE,B108=TRUE,B109=TRUE,B142=TRUE,B143=TRUE,B144=TRUE,B145=TRUE,B146=TRUE,B147=TRUE,B148=TRUE,B149=TRUE,B151=TRUE,B152=TRUE,B153=TRUE),3,2))</f>
        <v>2</v>
      </c>
      <c r="D154" s="14" t="s">
        <v>791</v>
      </c>
      <c r="E154" s="18">
        <v>0</v>
      </c>
      <c r="F154" s="17"/>
    </row>
    <row r="155" spans="1:9" x14ac:dyDescent="0.25">
      <c r="A155" s="52"/>
      <c r="B155" s="53"/>
      <c r="D155" s="14" t="s">
        <v>758</v>
      </c>
      <c r="E155" s="57">
        <v>0</v>
      </c>
      <c r="F155" s="61" t="s">
        <v>596</v>
      </c>
    </row>
    <row r="156" spans="1:9" x14ac:dyDescent="0.25">
      <c r="A156" s="52"/>
      <c r="B156" s="53"/>
      <c r="D156" s="14" t="s">
        <v>759</v>
      </c>
      <c r="E156" s="57">
        <v>0</v>
      </c>
      <c r="F156" s="61" t="s">
        <v>1510</v>
      </c>
    </row>
    <row r="157" spans="1:9" x14ac:dyDescent="0.25">
      <c r="A157" s="52"/>
      <c r="B157" s="53"/>
      <c r="D157" s="14" t="s">
        <v>760</v>
      </c>
      <c r="E157" s="57">
        <v>0</v>
      </c>
      <c r="F157" s="51" t="s">
        <v>796</v>
      </c>
    </row>
    <row r="158" spans="1:9" x14ac:dyDescent="0.25">
      <c r="A158" s="2" t="s">
        <v>638</v>
      </c>
      <c r="B158" s="21" t="b">
        <v>0</v>
      </c>
      <c r="D158" s="14" t="s">
        <v>761</v>
      </c>
      <c r="E158" s="57"/>
      <c r="F158" s="62" t="s">
        <v>797</v>
      </c>
    </row>
    <row r="159" spans="1:9" s="252" customFormat="1" x14ac:dyDescent="0.25">
      <c r="A159" s="2"/>
      <c r="B159" s="21" t="b">
        <v>0</v>
      </c>
      <c r="D159" s="14"/>
      <c r="E159" s="280"/>
      <c r="F159" s="62" t="s">
        <v>1395</v>
      </c>
      <c r="H159" s="252">
        <v>1</v>
      </c>
      <c r="I159" s="252">
        <v>1</v>
      </c>
    </row>
    <row r="160" spans="1:9" x14ac:dyDescent="0.25">
      <c r="A160" s="2" t="s">
        <v>638</v>
      </c>
      <c r="B160" s="21" t="b">
        <v>0</v>
      </c>
      <c r="D160" s="14" t="s">
        <v>762</v>
      </c>
      <c r="E160" s="57"/>
      <c r="F160" s="87" t="s">
        <v>1394</v>
      </c>
      <c r="H160">
        <v>1</v>
      </c>
    </row>
    <row r="161" spans="1:8" x14ac:dyDescent="0.25">
      <c r="A161" s="3" t="s">
        <v>642</v>
      </c>
      <c r="B161" s="5">
        <f>IF(AND(B114 &lt;&gt;FALSE,B115&lt;&gt;FALSE,B116&lt;&gt;FALSE,B158 &lt;&gt;FALSE,B159&lt;&gt;FALSE,B160&lt;&gt;FALSE),1,IF(OR(B114=TRUE,B115=TRUE,B116=TRUE,B158=TRUE,B159=TRUE,B160=TRUE),3,2))</f>
        <v>2</v>
      </c>
      <c r="D161" s="14" t="s">
        <v>1177</v>
      </c>
      <c r="E161" s="57">
        <v>0</v>
      </c>
      <c r="F161" s="17"/>
    </row>
    <row r="162" spans="1:8" x14ac:dyDescent="0.25">
      <c r="A162" s="52"/>
      <c r="B162" s="53"/>
      <c r="D162" s="14" t="s">
        <v>763</v>
      </c>
      <c r="E162" s="57">
        <v>0</v>
      </c>
      <c r="F162" s="48" t="s">
        <v>596</v>
      </c>
    </row>
    <row r="163" spans="1:8" x14ac:dyDescent="0.25">
      <c r="A163" s="52"/>
      <c r="B163" s="53"/>
      <c r="D163" s="14" t="s">
        <v>764</v>
      </c>
      <c r="E163" s="57">
        <v>0</v>
      </c>
      <c r="F163" s="48" t="s">
        <v>1511</v>
      </c>
    </row>
    <row r="164" spans="1:8" x14ac:dyDescent="0.25">
      <c r="A164" s="52"/>
      <c r="B164" s="53"/>
      <c r="D164" s="14" t="s">
        <v>765</v>
      </c>
      <c r="E164" s="57"/>
      <c r="F164" s="13" t="s">
        <v>800</v>
      </c>
    </row>
    <row r="165" spans="1:8" x14ac:dyDescent="0.25">
      <c r="A165" s="22" t="s">
        <v>639</v>
      </c>
      <c r="B165" s="50" t="b">
        <v>0</v>
      </c>
      <c r="D165" s="14" t="s">
        <v>798</v>
      </c>
      <c r="E165" s="57"/>
      <c r="F165" s="89" t="s">
        <v>1068</v>
      </c>
    </row>
    <row r="166" spans="1:8" x14ac:dyDescent="0.25">
      <c r="A166" s="22" t="s">
        <v>639</v>
      </c>
      <c r="B166" s="50" t="b">
        <v>0</v>
      </c>
      <c r="D166" s="14" t="s">
        <v>799</v>
      </c>
      <c r="E166" s="75"/>
      <c r="F166" s="88" t="s">
        <v>1396</v>
      </c>
      <c r="H166">
        <v>1</v>
      </c>
    </row>
    <row r="167" spans="1:8" x14ac:dyDescent="0.25">
      <c r="A167" s="3" t="s">
        <v>642</v>
      </c>
      <c r="B167" s="5">
        <f>IF(AND(B165 &lt;&gt;FALSE,B166&lt;&gt;FALSE,B121&lt;&gt;FALSE,B122&lt;&gt;FALSE,B123&lt;&gt;FALSE,B124&lt;&gt;FALSE,B125&lt;&gt;FALSE),1,IF(OR(B165=TRUE,B166=TRUE,B121=TRUE,B122=TRUE,B123=TRUE,B124=TRUE,B125=TRUE),3,2))</f>
        <v>2</v>
      </c>
      <c r="D167" s="14" t="s">
        <v>1067</v>
      </c>
      <c r="E167" s="57">
        <v>0</v>
      </c>
      <c r="F167" s="10"/>
    </row>
    <row r="168" spans="1:8" x14ac:dyDescent="0.25">
      <c r="A168" s="52"/>
      <c r="B168" s="53"/>
      <c r="D168" s="14" t="s">
        <v>766</v>
      </c>
      <c r="E168" s="57">
        <v>0</v>
      </c>
      <c r="F168" s="48" t="s">
        <v>596</v>
      </c>
    </row>
    <row r="169" spans="1:8" x14ac:dyDescent="0.25">
      <c r="A169" s="52"/>
      <c r="B169" s="53"/>
      <c r="D169" s="14" t="s">
        <v>767</v>
      </c>
      <c r="E169" s="57">
        <v>0</v>
      </c>
      <c r="F169" s="48" t="s">
        <v>1511</v>
      </c>
    </row>
    <row r="170" spans="1:8" ht="25.5" x14ac:dyDescent="0.25">
      <c r="A170" s="52"/>
      <c r="B170" s="53"/>
      <c r="D170" s="14" t="s">
        <v>768</v>
      </c>
      <c r="E170" s="57">
        <v>0</v>
      </c>
      <c r="F170" s="13" t="s">
        <v>1397</v>
      </c>
      <c r="H170">
        <v>1</v>
      </c>
    </row>
    <row r="171" spans="1:8" x14ac:dyDescent="0.25">
      <c r="A171" s="2" t="s">
        <v>643</v>
      </c>
      <c r="B171" s="21" t="b">
        <v>0</v>
      </c>
      <c r="D171" s="14" t="s">
        <v>769</v>
      </c>
      <c r="E171" s="57"/>
      <c r="F171" s="62" t="s">
        <v>801</v>
      </c>
    </row>
    <row r="172" spans="1:8" x14ac:dyDescent="0.25">
      <c r="A172" s="2" t="s">
        <v>643</v>
      </c>
      <c r="B172" s="21" t="b">
        <v>0</v>
      </c>
      <c r="D172" s="14" t="s">
        <v>770</v>
      </c>
      <c r="E172" s="57"/>
      <c r="F172" s="62" t="s">
        <v>788</v>
      </c>
    </row>
    <row r="173" spans="1:8" x14ac:dyDescent="0.25">
      <c r="A173" s="2" t="s">
        <v>643</v>
      </c>
      <c r="B173" s="21" t="b">
        <v>0</v>
      </c>
      <c r="D173" s="14" t="s">
        <v>771</v>
      </c>
      <c r="E173" s="57"/>
      <c r="F173" s="62" t="s">
        <v>789</v>
      </c>
    </row>
    <row r="174" spans="1:8" x14ac:dyDescent="0.25">
      <c r="A174" s="2" t="s">
        <v>643</v>
      </c>
      <c r="B174" s="21" t="b">
        <v>0</v>
      </c>
      <c r="D174" s="14" t="s">
        <v>772</v>
      </c>
      <c r="E174" s="57"/>
      <c r="F174" s="43" t="s">
        <v>802</v>
      </c>
    </row>
    <row r="175" spans="1:8" x14ac:dyDescent="0.25">
      <c r="A175" s="3" t="s">
        <v>642</v>
      </c>
      <c r="B175" s="5">
        <f>IF(AND(B130&lt;&gt;FALSE,B171 &lt;&gt;FALSE,B172&lt;&gt;FALSE,B173&lt;&gt;FALSE,B174&lt;&gt;FALSE),1,IF(OR(B130=TRUE,B171=TRUE,B172=TRUE,B173=TRUE,B174=TRUE),3,2))</f>
        <v>2</v>
      </c>
      <c r="D175" s="14" t="s">
        <v>803</v>
      </c>
      <c r="E175" s="57">
        <v>0</v>
      </c>
      <c r="F175" s="17"/>
    </row>
    <row r="176" spans="1:8" x14ac:dyDescent="0.25">
      <c r="A176" s="4" t="s">
        <v>644</v>
      </c>
      <c r="B176" s="6" t="str">
        <f>IF(AND(B137=TRUE,B138&lt;&gt;2),"No Score",IF(B137=TRUE,"Basic",IF(AND(B138=2,B154=2,B161=2,B167=2,B175=2),"Blank Form",IF(AND(B138=1,B154=1,B161=1,B167=1,B175=1),"Exemplary",IF(AND(B138=1,B154=1,B161=1,B167=1,B175&lt;&gt;1),"Accomplished",IF(AND(B138=1,B154=1,B161=1,B167&lt;&gt;1),"Proficient",IF(AND(B138=1,B154=1,B161&lt;&gt;1),"Partially Proficient",IF(B138&lt;&gt;2,"Basic","Basic"))))))))</f>
        <v>Blank Form</v>
      </c>
      <c r="D176" s="14" t="s">
        <v>773</v>
      </c>
      <c r="E176" s="57">
        <v>0</v>
      </c>
      <c r="F176" s="17"/>
    </row>
    <row r="177" spans="1:8" x14ac:dyDescent="0.25">
      <c r="A177" s="4" t="s">
        <v>580</v>
      </c>
      <c r="B177" s="6" t="str">
        <f>IF(B176=definitions!$B$14,definitions!$A$14,IF(B176=definitions!$B$11,definitions!$A$11,IF(B176=definitions!$B$10,4,IF(B176=definitions!$B$9,3,IF(B176=definitions!$B$8,2,IF(B176=definitions!$B$7,1,IF(B176=definitions!$B$6,0,definitions!$B$12)))))))</f>
        <v>BF</v>
      </c>
      <c r="D177" s="14" t="s">
        <v>774</v>
      </c>
      <c r="E177" s="57">
        <v>0</v>
      </c>
      <c r="F177" s="17"/>
    </row>
    <row r="178" spans="1:8" x14ac:dyDescent="0.25">
      <c r="A178" s="55" t="s">
        <v>804</v>
      </c>
      <c r="B178" s="56" t="b">
        <v>0</v>
      </c>
      <c r="D178" s="14" t="s">
        <v>805</v>
      </c>
      <c r="E178" s="57"/>
      <c r="F178" s="13" t="s">
        <v>1051</v>
      </c>
    </row>
    <row r="179" spans="1:8" x14ac:dyDescent="0.25">
      <c r="A179" s="58"/>
      <c r="B179" s="59"/>
      <c r="D179" s="14" t="s">
        <v>806</v>
      </c>
      <c r="E179" s="57">
        <v>0</v>
      </c>
      <c r="F179" s="48" t="s">
        <v>1510</v>
      </c>
    </row>
    <row r="180" spans="1:8" x14ac:dyDescent="0.25">
      <c r="A180" s="2" t="s">
        <v>589</v>
      </c>
      <c r="B180" s="21" t="b">
        <v>0</v>
      </c>
      <c r="D180" s="14" t="s">
        <v>807</v>
      </c>
      <c r="E180" s="57"/>
      <c r="F180" s="179" t="s">
        <v>1413</v>
      </c>
      <c r="H180">
        <v>1</v>
      </c>
    </row>
    <row r="181" spans="1:8" x14ac:dyDescent="0.25">
      <c r="A181" s="187" t="s">
        <v>589</v>
      </c>
      <c r="B181" s="188" t="b">
        <v>0</v>
      </c>
      <c r="D181" s="185"/>
      <c r="E181" s="186"/>
      <c r="F181" s="179" t="s">
        <v>1200</v>
      </c>
    </row>
    <row r="182" spans="1:8" x14ac:dyDescent="0.25">
      <c r="A182" s="3" t="s">
        <v>642</v>
      </c>
      <c r="B182" s="5">
        <f>IF(AND(B101&lt;&gt;FALSE,B180&lt;&gt;FALSE),1,IF(OR(B101=TRUE,B180=TRUE),3,2))</f>
        <v>2</v>
      </c>
      <c r="D182" s="14" t="s">
        <v>808</v>
      </c>
      <c r="E182" s="57">
        <v>0</v>
      </c>
    </row>
    <row r="183" spans="1:8" x14ac:dyDescent="0.25">
      <c r="A183" s="52"/>
      <c r="B183" s="53"/>
      <c r="D183" s="14" t="s">
        <v>809</v>
      </c>
      <c r="E183" s="57">
        <v>0</v>
      </c>
      <c r="F183" s="48" t="s">
        <v>596</v>
      </c>
    </row>
    <row r="184" spans="1:8" x14ac:dyDescent="0.25">
      <c r="A184" s="52"/>
      <c r="B184" s="53"/>
      <c r="D184" s="14" t="s">
        <v>810</v>
      </c>
      <c r="E184" s="75"/>
      <c r="F184" s="48" t="s">
        <v>1510</v>
      </c>
    </row>
    <row r="185" spans="1:8" x14ac:dyDescent="0.25">
      <c r="A185" s="52"/>
      <c r="B185" s="53"/>
      <c r="D185" s="14" t="s">
        <v>811</v>
      </c>
      <c r="E185" s="57">
        <v>0</v>
      </c>
      <c r="F185" s="68" t="s">
        <v>1398</v>
      </c>
      <c r="H185">
        <v>1</v>
      </c>
    </row>
    <row r="186" spans="1:8" x14ac:dyDescent="0.25">
      <c r="A186" s="2" t="s">
        <v>568</v>
      </c>
      <c r="B186" s="21" t="b">
        <v>0</v>
      </c>
      <c r="D186" s="14" t="s">
        <v>812</v>
      </c>
      <c r="E186" s="57"/>
      <c r="F186" s="90" t="s">
        <v>785</v>
      </c>
      <c r="H186">
        <v>1</v>
      </c>
    </row>
    <row r="187" spans="1:8" x14ac:dyDescent="0.25">
      <c r="A187" s="2" t="s">
        <v>568</v>
      </c>
      <c r="B187" s="21" t="b">
        <v>0</v>
      </c>
      <c r="D187" s="14" t="s">
        <v>813</v>
      </c>
      <c r="E187" s="57"/>
      <c r="F187" s="90" t="s">
        <v>786</v>
      </c>
      <c r="H187">
        <v>1</v>
      </c>
    </row>
    <row r="188" spans="1:8" x14ac:dyDescent="0.25">
      <c r="A188" s="2" t="s">
        <v>568</v>
      </c>
      <c r="B188" s="21" t="b">
        <v>0</v>
      </c>
      <c r="D188" s="14" t="s">
        <v>814</v>
      </c>
      <c r="E188" s="57"/>
      <c r="F188" s="90" t="s">
        <v>787</v>
      </c>
      <c r="H188">
        <v>1</v>
      </c>
    </row>
    <row r="189" spans="1:8" x14ac:dyDescent="0.25">
      <c r="A189" s="2" t="s">
        <v>568</v>
      </c>
      <c r="B189" s="21" t="b">
        <v>0</v>
      </c>
      <c r="D189" s="14" t="s">
        <v>815</v>
      </c>
      <c r="E189" s="57"/>
      <c r="F189" s="90" t="s">
        <v>788</v>
      </c>
      <c r="H189">
        <v>1</v>
      </c>
    </row>
    <row r="190" spans="1:8" x14ac:dyDescent="0.25">
      <c r="A190" s="2" t="s">
        <v>568</v>
      </c>
      <c r="B190" s="21" t="b">
        <v>0</v>
      </c>
      <c r="D190" s="14" t="s">
        <v>816</v>
      </c>
      <c r="E190" s="75"/>
      <c r="F190" s="90" t="s">
        <v>789</v>
      </c>
      <c r="H190">
        <v>1</v>
      </c>
    </row>
    <row r="191" spans="1:8" x14ac:dyDescent="0.25">
      <c r="A191" s="2" t="s">
        <v>568</v>
      </c>
      <c r="B191" s="21" t="b">
        <v>0</v>
      </c>
      <c r="D191" s="14" t="s">
        <v>817</v>
      </c>
      <c r="E191" s="75"/>
      <c r="F191" s="90" t="s">
        <v>790</v>
      </c>
      <c r="H191">
        <v>1</v>
      </c>
    </row>
    <row r="192" spans="1:8" x14ac:dyDescent="0.25">
      <c r="A192" s="52"/>
      <c r="B192" s="54"/>
      <c r="D192" s="14" t="s">
        <v>818</v>
      </c>
      <c r="E192" s="63">
        <v>0</v>
      </c>
      <c r="F192" s="13" t="s">
        <v>792</v>
      </c>
    </row>
    <row r="193" spans="1:9" x14ac:dyDescent="0.25">
      <c r="A193" s="2" t="s">
        <v>568</v>
      </c>
      <c r="B193" s="21" t="b">
        <v>0</v>
      </c>
      <c r="D193" s="14" t="s">
        <v>819</v>
      </c>
      <c r="E193" s="57"/>
      <c r="F193" s="13" t="s">
        <v>793</v>
      </c>
    </row>
    <row r="194" spans="1:9" x14ac:dyDescent="0.25">
      <c r="A194" s="2" t="s">
        <v>568</v>
      </c>
      <c r="B194" s="21" t="b">
        <v>0</v>
      </c>
      <c r="D194" s="14" t="s">
        <v>1069</v>
      </c>
      <c r="E194" s="63"/>
      <c r="F194" s="13" t="s">
        <v>794</v>
      </c>
    </row>
    <row r="195" spans="1:9" x14ac:dyDescent="0.25">
      <c r="A195" s="2" t="s">
        <v>568</v>
      </c>
      <c r="B195" s="21" t="b">
        <v>0</v>
      </c>
      <c r="D195" s="14" t="s">
        <v>1070</v>
      </c>
      <c r="E195" s="57"/>
      <c r="F195" s="13" t="s">
        <v>795</v>
      </c>
    </row>
    <row r="196" spans="1:9" x14ac:dyDescent="0.25">
      <c r="A196" s="3" t="s">
        <v>642</v>
      </c>
      <c r="B196" s="5">
        <f>IF(AND(B107 &lt;&gt;FALSE,B108&lt;&gt;FALSE,B109&lt;&gt;FALSE,B186 &lt;&gt;FALSE,B187&lt;&gt;FALSE,B188&lt;&gt;FALSE,B189&lt;&gt;FALSE,B190&lt;&gt;FALSE,B191&lt;&gt;FALSE,B193&lt;&gt;FALSE,B194&lt;&gt;FALSE,B195&lt;&gt;FALSE),1,IF(OR(B107=TRUE,B108=TRUE,B109=TRUE,B186=TRUE,B187=TRUE,B188=TRUE,B189=TRUE,B190=TRUE,B191=TRUE,B193=TRUE,B194=TRUE,B195=TRUE),3,2))</f>
        <v>2</v>
      </c>
      <c r="D196" s="14" t="s">
        <v>1071</v>
      </c>
      <c r="E196" s="18">
        <v>0</v>
      </c>
      <c r="F196" s="17"/>
    </row>
    <row r="197" spans="1:9" x14ac:dyDescent="0.25">
      <c r="A197" s="52"/>
      <c r="B197" s="53"/>
      <c r="D197" s="14" t="s">
        <v>820</v>
      </c>
      <c r="E197" s="57">
        <v>0</v>
      </c>
      <c r="F197" s="61" t="s">
        <v>596</v>
      </c>
    </row>
    <row r="198" spans="1:9" x14ac:dyDescent="0.25">
      <c r="A198" s="52"/>
      <c r="B198" s="53"/>
      <c r="D198" s="14" t="s">
        <v>821</v>
      </c>
      <c r="E198" s="57">
        <v>0</v>
      </c>
      <c r="F198" s="61" t="s">
        <v>1510</v>
      </c>
    </row>
    <row r="199" spans="1:9" x14ac:dyDescent="0.25">
      <c r="A199" s="52"/>
      <c r="B199" s="53"/>
      <c r="D199" s="14" t="s">
        <v>822</v>
      </c>
      <c r="E199" s="57">
        <v>0</v>
      </c>
      <c r="F199" s="51" t="s">
        <v>1399</v>
      </c>
      <c r="H199">
        <v>1</v>
      </c>
    </row>
    <row r="200" spans="1:9" x14ac:dyDescent="0.25">
      <c r="A200" s="2" t="s">
        <v>638</v>
      </c>
      <c r="B200" s="21" t="b">
        <v>0</v>
      </c>
      <c r="D200" s="14" t="s">
        <v>823</v>
      </c>
      <c r="E200" s="57"/>
      <c r="F200" s="91" t="s">
        <v>797</v>
      </c>
    </row>
    <row r="201" spans="1:9" x14ac:dyDescent="0.25">
      <c r="A201" s="2" t="s">
        <v>638</v>
      </c>
      <c r="B201" s="21" t="b">
        <v>0</v>
      </c>
      <c r="D201" s="14" t="s">
        <v>824</v>
      </c>
      <c r="E201" s="57"/>
      <c r="F201" s="91" t="s">
        <v>1395</v>
      </c>
      <c r="H201">
        <v>1</v>
      </c>
      <c r="I201">
        <v>1</v>
      </c>
    </row>
    <row r="202" spans="1:9" s="252" customFormat="1" x14ac:dyDescent="0.25">
      <c r="A202" s="2" t="s">
        <v>638</v>
      </c>
      <c r="B202" s="21" t="b">
        <v>0</v>
      </c>
      <c r="D202" s="14"/>
      <c r="E202" s="280"/>
      <c r="F202" s="178" t="s">
        <v>1400</v>
      </c>
      <c r="H202" s="252">
        <v>1</v>
      </c>
    </row>
    <row r="203" spans="1:9" x14ac:dyDescent="0.25">
      <c r="A203" s="3" t="s">
        <v>642</v>
      </c>
      <c r="B203" s="5">
        <f>IF(AND(B114 &lt;&gt;FALSE,B115&lt;&gt;FALSE,B116&lt;&gt;FALSE,B200 &lt;&gt;FALSE,B201&lt;&gt;FALSE,B202&lt;&gt;FALSE),1,IF(OR(B114=TRUE,B115=TRUE,B116=TRUE,B200=TRUE,B201=TRUE,B202=TRUE),3,2))</f>
        <v>2</v>
      </c>
      <c r="D203" s="14" t="s">
        <v>1178</v>
      </c>
      <c r="E203" s="57">
        <v>0</v>
      </c>
      <c r="F203" s="17"/>
    </row>
    <row r="204" spans="1:9" x14ac:dyDescent="0.25">
      <c r="A204" s="52"/>
      <c r="B204" s="53"/>
      <c r="D204" s="14" t="s">
        <v>825</v>
      </c>
      <c r="E204" s="57">
        <v>0</v>
      </c>
      <c r="F204" s="48" t="s">
        <v>596</v>
      </c>
    </row>
    <row r="205" spans="1:9" x14ac:dyDescent="0.25">
      <c r="A205" s="52"/>
      <c r="B205" s="53"/>
      <c r="D205" s="14" t="s">
        <v>826</v>
      </c>
      <c r="E205" s="57">
        <v>0</v>
      </c>
      <c r="F205" s="48" t="s">
        <v>1511</v>
      </c>
    </row>
    <row r="206" spans="1:9" x14ac:dyDescent="0.25">
      <c r="A206" s="52"/>
      <c r="B206" s="53"/>
      <c r="D206" s="14" t="s">
        <v>827</v>
      </c>
      <c r="E206" s="57">
        <v>0</v>
      </c>
      <c r="F206" s="13" t="s">
        <v>1550</v>
      </c>
    </row>
    <row r="207" spans="1:9" x14ac:dyDescent="0.25">
      <c r="A207" s="22" t="s">
        <v>639</v>
      </c>
      <c r="B207" s="50" t="b">
        <v>0</v>
      </c>
      <c r="D207" s="14" t="s">
        <v>828</v>
      </c>
      <c r="E207" s="75"/>
      <c r="F207" s="93" t="s">
        <v>1517</v>
      </c>
    </row>
    <row r="208" spans="1:9" x14ac:dyDescent="0.25">
      <c r="A208" s="22" t="s">
        <v>639</v>
      </c>
      <c r="B208" s="50" t="b">
        <v>0</v>
      </c>
      <c r="D208" s="14" t="s">
        <v>829</v>
      </c>
      <c r="E208" s="57"/>
      <c r="F208" s="92" t="s">
        <v>1401</v>
      </c>
      <c r="H208">
        <v>1</v>
      </c>
    </row>
    <row r="209" spans="1:8" x14ac:dyDescent="0.25">
      <c r="A209" s="3" t="s">
        <v>642</v>
      </c>
      <c r="B209" s="5">
        <f>IF(AND(B207&lt;&gt;FALSE,B208&lt;&gt;FALSE,B121&lt;&gt;FALSE,B122&lt;&gt;FALSE,B123&lt;&gt;FALSE,B124&lt;&gt;FALSE,B125&lt;&gt;FALSE),1,IF(OR(B207=TRUE,B208=TRUE,B121=TRUE,B122=TRUE,B123=TRUE,B124=TRUE,B125=TRUE),3,2))</f>
        <v>2</v>
      </c>
      <c r="D209" s="14" t="s">
        <v>1072</v>
      </c>
      <c r="E209" s="57">
        <v>0</v>
      </c>
      <c r="F209" s="10"/>
    </row>
    <row r="210" spans="1:8" x14ac:dyDescent="0.25">
      <c r="A210" s="52"/>
      <c r="B210" s="53"/>
      <c r="D210" s="14" t="s">
        <v>830</v>
      </c>
      <c r="E210" s="57">
        <v>0</v>
      </c>
      <c r="F210" s="48" t="s">
        <v>596</v>
      </c>
    </row>
    <row r="211" spans="1:8" x14ac:dyDescent="0.25">
      <c r="A211" s="52"/>
      <c r="B211" s="53"/>
      <c r="D211" s="14" t="s">
        <v>831</v>
      </c>
      <c r="E211" s="57">
        <v>0</v>
      </c>
      <c r="F211" s="48" t="s">
        <v>1511</v>
      </c>
    </row>
    <row r="212" spans="1:8" ht="25.5" x14ac:dyDescent="0.25">
      <c r="A212" s="52"/>
      <c r="B212" s="53"/>
      <c r="D212" s="14" t="s">
        <v>832</v>
      </c>
      <c r="E212" s="57">
        <v>0</v>
      </c>
      <c r="F212" s="13" t="s">
        <v>1551</v>
      </c>
      <c r="H212">
        <v>1</v>
      </c>
    </row>
    <row r="213" spans="1:8" x14ac:dyDescent="0.25">
      <c r="A213" s="2" t="s">
        <v>643</v>
      </c>
      <c r="B213" s="21" t="b">
        <v>0</v>
      </c>
      <c r="D213" s="14" t="s">
        <v>833</v>
      </c>
      <c r="E213" s="57"/>
      <c r="F213" s="62" t="s">
        <v>801</v>
      </c>
    </row>
    <row r="214" spans="1:8" x14ac:dyDescent="0.25">
      <c r="A214" s="2" t="s">
        <v>643</v>
      </c>
      <c r="B214" s="21" t="b">
        <v>0</v>
      </c>
      <c r="D214" s="14" t="s">
        <v>834</v>
      </c>
      <c r="E214" s="57"/>
      <c r="F214" s="62" t="s">
        <v>788</v>
      </c>
    </row>
    <row r="215" spans="1:8" x14ac:dyDescent="0.25">
      <c r="A215" s="2" t="s">
        <v>643</v>
      </c>
      <c r="B215" s="21" t="b">
        <v>0</v>
      </c>
      <c r="D215" s="14" t="s">
        <v>835</v>
      </c>
      <c r="E215" s="57"/>
      <c r="F215" s="62" t="s">
        <v>789</v>
      </c>
    </row>
    <row r="216" spans="1:8" x14ac:dyDescent="0.25">
      <c r="A216" s="2" t="s">
        <v>643</v>
      </c>
      <c r="B216" s="21" t="b">
        <v>0</v>
      </c>
      <c r="D216" s="14" t="s">
        <v>836</v>
      </c>
      <c r="E216" s="57"/>
      <c r="F216" s="62" t="s">
        <v>802</v>
      </c>
    </row>
    <row r="217" spans="1:8" x14ac:dyDescent="0.25">
      <c r="A217" s="3" t="s">
        <v>642</v>
      </c>
      <c r="B217" s="5">
        <f>IF(AND(B130&lt;&gt;FALSE,B213 &lt;&gt;FALSE,B214&lt;&gt;FALSE,B215&lt;&gt;FALSE,B216&lt;&gt;FALSE),1,IF(OR(B130=TRUE,B213=TRUE,B214=TRUE,B215=TRUE,B216=TRUE),3,2))</f>
        <v>2</v>
      </c>
      <c r="D217" s="14" t="s">
        <v>837</v>
      </c>
      <c r="E217" s="57">
        <v>0</v>
      </c>
      <c r="F217" s="17"/>
    </row>
    <row r="218" spans="1:8" x14ac:dyDescent="0.25">
      <c r="A218" s="4" t="s">
        <v>644</v>
      </c>
      <c r="B218" s="6" t="str">
        <f>IF(AND(B181=TRUE,B182&lt;&gt;2),"No Score",IF(B181=TRUE,"Basic",IF(AND(B182=2,B196=2,B203=2,B209=2,B217=2),"Blank Form",IF(AND(B182=1,B196=1,B203=1,B209=1,B217=1),"Exemplary",IF(AND(B182=1,B196=1,B203=1,B209=1,B217&lt;&gt;1),"Accomplished",IF(AND(B182=1,B196=1,B203=1,B209&lt;&gt;1),"Proficient",IF(AND(B182=1,B196=1,B203&lt;&gt;1),"Partially Proficient",IF(B182&lt;&gt;2,"Basic","Basic"))))))))</f>
        <v>Blank Form</v>
      </c>
      <c r="D218" s="14" t="s">
        <v>838</v>
      </c>
      <c r="E218" s="57">
        <v>0</v>
      </c>
      <c r="F218" s="17"/>
    </row>
    <row r="219" spans="1:8" x14ac:dyDescent="0.25">
      <c r="A219" s="4" t="s">
        <v>580</v>
      </c>
      <c r="B219" s="6" t="str">
        <f>IF(B218=definitions!$B$14,definitions!$A$14,IF(B218=definitions!$B$11,definitions!$A$11,IF(B218=definitions!$B$10,4,IF(B218=definitions!$B$9,3,IF(B218=definitions!$B$8,2,IF(B218=definitions!$B$7,1,IF(B218=definitions!$B$6,0,definitions!$B$12)))))))</f>
        <v>BF</v>
      </c>
      <c r="D219" s="14" t="s">
        <v>839</v>
      </c>
      <c r="E219" s="57">
        <v>0</v>
      </c>
      <c r="F219" s="17"/>
    </row>
    <row r="220" spans="1:8" x14ac:dyDescent="0.25">
      <c r="A220" s="55" t="s">
        <v>646</v>
      </c>
      <c r="B220" s="56" t="str">
        <f>IF(B246=TRUE,B284,B244)</f>
        <v>Blank Form</v>
      </c>
      <c r="D220" s="14" t="s">
        <v>842</v>
      </c>
      <c r="E220" s="63">
        <v>0</v>
      </c>
      <c r="F220" s="13"/>
    </row>
    <row r="221" spans="1:8" s="283" customFormat="1" x14ac:dyDescent="0.25">
      <c r="A221" s="55"/>
      <c r="B221" s="56" t="str">
        <f>IF(B246=TRUE,B285,B245)</f>
        <v>BF</v>
      </c>
      <c r="D221" s="14"/>
      <c r="E221" s="290"/>
      <c r="F221" s="13"/>
    </row>
    <row r="222" spans="1:8" x14ac:dyDescent="0.25">
      <c r="A222" s="58"/>
      <c r="B222" s="59"/>
      <c r="D222" s="14" t="s">
        <v>41</v>
      </c>
      <c r="E222" s="63">
        <v>0</v>
      </c>
      <c r="F222" s="48" t="s">
        <v>1510</v>
      </c>
    </row>
    <row r="223" spans="1:8" ht="25.5" x14ac:dyDescent="0.25">
      <c r="A223" s="2" t="s">
        <v>589</v>
      </c>
      <c r="B223" s="21" t="b">
        <v>0</v>
      </c>
      <c r="D223" s="14" t="s">
        <v>42</v>
      </c>
      <c r="E223" s="63"/>
      <c r="F223" s="299" t="s">
        <v>1465</v>
      </c>
    </row>
    <row r="224" spans="1:8" x14ac:dyDescent="0.25">
      <c r="A224" s="187" t="s">
        <v>589</v>
      </c>
      <c r="B224" s="188" t="b">
        <v>0</v>
      </c>
      <c r="D224" s="185"/>
      <c r="E224" s="186"/>
      <c r="F224" s="179" t="s">
        <v>1200</v>
      </c>
    </row>
    <row r="225" spans="1:6" x14ac:dyDescent="0.25">
      <c r="A225" s="3" t="s">
        <v>642</v>
      </c>
      <c r="B225" s="5">
        <f>IF(AND(B223&lt;&gt;FALSE),1,IF(OR(B223=TRUE),3,2))</f>
        <v>2</v>
      </c>
      <c r="D225" s="14" t="s">
        <v>43</v>
      </c>
      <c r="E225" s="63">
        <v>0</v>
      </c>
    </row>
    <row r="226" spans="1:6" x14ac:dyDescent="0.25">
      <c r="A226" s="52"/>
      <c r="B226" s="53"/>
      <c r="D226" s="14" t="s">
        <v>44</v>
      </c>
      <c r="E226" s="63">
        <v>0</v>
      </c>
      <c r="F226" s="181" t="s">
        <v>596</v>
      </c>
    </row>
    <row r="227" spans="1:6" x14ac:dyDescent="0.25">
      <c r="A227" s="52"/>
      <c r="B227" s="53"/>
      <c r="D227" s="14" t="s">
        <v>45</v>
      </c>
      <c r="E227" s="116"/>
      <c r="F227" s="48" t="s">
        <v>1510</v>
      </c>
    </row>
    <row r="228" spans="1:6" ht="25.5" x14ac:dyDescent="0.25">
      <c r="A228" s="2" t="s">
        <v>568</v>
      </c>
      <c r="B228" s="21" t="b">
        <v>0</v>
      </c>
      <c r="D228" s="14" t="s">
        <v>46</v>
      </c>
      <c r="E228" s="63"/>
      <c r="F228" s="13" t="s">
        <v>843</v>
      </c>
    </row>
    <row r="229" spans="1:6" ht="25.5" x14ac:dyDescent="0.25">
      <c r="A229" s="2" t="s">
        <v>568</v>
      </c>
      <c r="B229" s="21" t="b">
        <v>0</v>
      </c>
      <c r="D229" s="14" t="s">
        <v>47</v>
      </c>
      <c r="E229" s="63"/>
      <c r="F229" s="13" t="s">
        <v>844</v>
      </c>
    </row>
    <row r="230" spans="1:6" x14ac:dyDescent="0.25">
      <c r="A230" s="3" t="s">
        <v>642</v>
      </c>
      <c r="B230" s="5">
        <f>IF(AND(B228 &lt;&gt;FALSE,B229&lt;&gt;FALSE),1,IF(OR(B228=TRUE,B229=TRUE),3,2))</f>
        <v>2</v>
      </c>
      <c r="D230" s="14" t="s">
        <v>1199</v>
      </c>
      <c r="E230" s="18">
        <v>0</v>
      </c>
      <c r="F230" s="17"/>
    </row>
    <row r="231" spans="1:6" x14ac:dyDescent="0.25">
      <c r="A231" s="52"/>
      <c r="B231" s="53"/>
      <c r="D231" s="14" t="s">
        <v>48</v>
      </c>
      <c r="E231" s="63">
        <v>0</v>
      </c>
      <c r="F231" s="61" t="s">
        <v>596</v>
      </c>
    </row>
    <row r="232" spans="1:6" x14ac:dyDescent="0.25">
      <c r="A232" s="52"/>
      <c r="B232" s="53"/>
      <c r="D232" s="14" t="s">
        <v>49</v>
      </c>
      <c r="E232" s="63">
        <v>0</v>
      </c>
      <c r="F232" s="61" t="s">
        <v>1510</v>
      </c>
    </row>
    <row r="233" spans="1:6" x14ac:dyDescent="0.25">
      <c r="A233" s="2" t="s">
        <v>638</v>
      </c>
      <c r="B233" s="21" t="b">
        <v>0</v>
      </c>
      <c r="D233" s="14" t="s">
        <v>50</v>
      </c>
      <c r="E233" s="63"/>
      <c r="F233" s="62" t="s">
        <v>845</v>
      </c>
    </row>
    <row r="234" spans="1:6" x14ac:dyDescent="0.25">
      <c r="A234" s="3" t="s">
        <v>642</v>
      </c>
      <c r="B234" s="5">
        <f>IF(AND(B233 &lt;&gt;FALSE),1,IF(OR(B233=TRUE),3,2))</f>
        <v>2</v>
      </c>
      <c r="D234" s="14" t="s">
        <v>51</v>
      </c>
      <c r="E234" s="63">
        <v>0</v>
      </c>
      <c r="F234" s="17"/>
    </row>
    <row r="235" spans="1:6" x14ac:dyDescent="0.25">
      <c r="A235" s="52"/>
      <c r="B235" s="53"/>
      <c r="D235" s="14" t="s">
        <v>52</v>
      </c>
      <c r="E235" s="63">
        <v>0</v>
      </c>
      <c r="F235" s="48" t="s">
        <v>596</v>
      </c>
    </row>
    <row r="236" spans="1:6" x14ac:dyDescent="0.25">
      <c r="A236" s="52"/>
      <c r="B236" s="53"/>
      <c r="D236" s="14" t="s">
        <v>53</v>
      </c>
      <c r="E236" s="63">
        <v>0</v>
      </c>
      <c r="F236" s="48" t="s">
        <v>1511</v>
      </c>
    </row>
    <row r="237" spans="1:6" x14ac:dyDescent="0.25">
      <c r="A237" s="22" t="s">
        <v>639</v>
      </c>
      <c r="B237" s="50" t="b">
        <v>0</v>
      </c>
      <c r="D237" s="14" t="s">
        <v>54</v>
      </c>
      <c r="E237" s="63"/>
      <c r="F237" s="13" t="s">
        <v>846</v>
      </c>
    </row>
    <row r="238" spans="1:6" x14ac:dyDescent="0.25">
      <c r="A238" s="22" t="s">
        <v>639</v>
      </c>
      <c r="B238" s="50" t="b">
        <v>0</v>
      </c>
      <c r="D238" s="14" t="s">
        <v>55</v>
      </c>
      <c r="E238" s="63"/>
      <c r="F238" s="13" t="s">
        <v>681</v>
      </c>
    </row>
    <row r="239" spans="1:6" x14ac:dyDescent="0.25">
      <c r="A239" s="3" t="s">
        <v>642</v>
      </c>
      <c r="B239" s="5">
        <f>IF(AND(B237&lt;&gt;FALSE,B238&lt;&gt;FALSE),1,IF(OR(B237=TRUE,B238=TRUE),3,2))</f>
        <v>2</v>
      </c>
      <c r="D239" s="14" t="s">
        <v>56</v>
      </c>
      <c r="E239" s="63">
        <v>0</v>
      </c>
      <c r="F239" s="10"/>
    </row>
    <row r="240" spans="1:6" x14ac:dyDescent="0.25">
      <c r="A240" s="52"/>
      <c r="B240" s="53"/>
      <c r="D240" s="14" t="s">
        <v>57</v>
      </c>
      <c r="E240" s="63">
        <v>0</v>
      </c>
      <c r="F240" s="48" t="s">
        <v>596</v>
      </c>
    </row>
    <row r="241" spans="1:6" x14ac:dyDescent="0.25">
      <c r="A241" s="52"/>
      <c r="B241" s="53"/>
      <c r="D241" s="14" t="s">
        <v>58</v>
      </c>
      <c r="E241" s="63">
        <v>0</v>
      </c>
      <c r="F241" s="48" t="s">
        <v>1511</v>
      </c>
    </row>
    <row r="242" spans="1:6" ht="25.5" x14ac:dyDescent="0.25">
      <c r="A242" s="2" t="s">
        <v>643</v>
      </c>
      <c r="B242" s="21" t="b">
        <v>0</v>
      </c>
      <c r="D242" s="14" t="s">
        <v>59</v>
      </c>
      <c r="E242" s="63"/>
      <c r="F242" s="62" t="s">
        <v>682</v>
      </c>
    </row>
    <row r="243" spans="1:6" x14ac:dyDescent="0.25">
      <c r="A243" s="3" t="s">
        <v>642</v>
      </c>
      <c r="B243" s="5">
        <f>IF(AND(B242&lt;&gt;FALSE),1,IF(OR(B242=TRUE),3,2))</f>
        <v>2</v>
      </c>
      <c r="D243" s="14" t="s">
        <v>60</v>
      </c>
      <c r="E243" s="63">
        <v>0</v>
      </c>
      <c r="F243" s="17"/>
    </row>
    <row r="244" spans="1:6" x14ac:dyDescent="0.25">
      <c r="A244" s="4" t="s">
        <v>644</v>
      </c>
      <c r="B244" s="6" t="str">
        <f>IF(AND(B224=TRUE,B225&lt;&gt;2),"No Score",IF(B224=TRUE,"Basic",IF(AND(B225=2,B230=2,B234=2,B239=2,B243=2),"Blank Form",IF(AND(B225=1,B230=1,B234=1,B239=1,B243=1),"Exemplary",IF(AND(B225=1,B230=1,B234=1,B239=1,B243&lt;&gt;1),"Accomplished",IF(AND(B225=1,B230=1,B234=1,B239&lt;&gt;1),"Proficient",IF(AND(B225=1,B230=1,B234&lt;&gt;1),"Partially Proficient",IF(B225&lt;&gt;2,"Basic","Basic"))))))))</f>
        <v>Blank Form</v>
      </c>
      <c r="D244" s="14" t="s">
        <v>840</v>
      </c>
      <c r="E244" s="63">
        <v>0</v>
      </c>
      <c r="F244" s="17"/>
    </row>
    <row r="245" spans="1:6" x14ac:dyDescent="0.25">
      <c r="A245" s="4" t="s">
        <v>580</v>
      </c>
      <c r="B245" s="6" t="str">
        <f>IF(B244=definitions!$B$14,definitions!$A$14,IF(B244=definitions!$B$11,definitions!$A$11,IF(B244=definitions!$B$10,4,IF(B244=definitions!$B$9,3,IF(B244=definitions!$B$8,2,IF(B244=definitions!$B$7,1,IF(B244=definitions!$B$6,0,definitions!$B$12)))))))</f>
        <v>BF</v>
      </c>
      <c r="D245" s="14" t="s">
        <v>841</v>
      </c>
      <c r="E245" s="63">
        <v>0</v>
      </c>
      <c r="F245" s="17"/>
    </row>
    <row r="246" spans="1:6" x14ac:dyDescent="0.25">
      <c r="A246" s="55" t="s">
        <v>847</v>
      </c>
      <c r="B246" s="56" t="b">
        <v>0</v>
      </c>
      <c r="D246" s="14" t="s">
        <v>848</v>
      </c>
      <c r="E246" s="63">
        <v>0</v>
      </c>
      <c r="F246" s="13" t="s">
        <v>1051</v>
      </c>
    </row>
    <row r="247" spans="1:6" x14ac:dyDescent="0.25">
      <c r="A247" s="58"/>
      <c r="B247" s="59"/>
      <c r="D247" s="14" t="s">
        <v>849</v>
      </c>
      <c r="E247" s="63">
        <v>0</v>
      </c>
      <c r="F247" s="48" t="s">
        <v>1510</v>
      </c>
    </row>
    <row r="248" spans="1:6" x14ac:dyDescent="0.25">
      <c r="A248" s="58"/>
      <c r="B248" s="59"/>
      <c r="D248" s="14" t="s">
        <v>850</v>
      </c>
      <c r="E248" s="63"/>
      <c r="F248" s="13" t="s">
        <v>884</v>
      </c>
    </row>
    <row r="249" spans="1:6" x14ac:dyDescent="0.25">
      <c r="A249" s="2" t="s">
        <v>589</v>
      </c>
      <c r="B249" s="21" t="b">
        <v>0</v>
      </c>
      <c r="D249" s="14" t="s">
        <v>851</v>
      </c>
      <c r="E249" s="63"/>
      <c r="F249" s="13" t="s">
        <v>885</v>
      </c>
    </row>
    <row r="250" spans="1:6" x14ac:dyDescent="0.25">
      <c r="A250" s="2" t="s">
        <v>589</v>
      </c>
      <c r="B250" s="21" t="b">
        <v>0</v>
      </c>
      <c r="D250" s="14" t="s">
        <v>852</v>
      </c>
      <c r="E250" s="63"/>
      <c r="F250" s="13" t="s">
        <v>1402</v>
      </c>
    </row>
    <row r="251" spans="1:6" x14ac:dyDescent="0.25">
      <c r="A251" s="2" t="s">
        <v>589</v>
      </c>
      <c r="B251" s="21" t="b">
        <v>0</v>
      </c>
      <c r="D251" s="14" t="s">
        <v>853</v>
      </c>
      <c r="E251" s="63"/>
      <c r="F251" s="13" t="s">
        <v>886</v>
      </c>
    </row>
    <row r="252" spans="1:6" x14ac:dyDescent="0.25">
      <c r="A252" s="52"/>
      <c r="B252" s="54"/>
      <c r="D252" s="14" t="s">
        <v>854</v>
      </c>
      <c r="E252" s="63">
        <v>0</v>
      </c>
      <c r="F252" s="13" t="s">
        <v>881</v>
      </c>
    </row>
    <row r="253" spans="1:6" x14ac:dyDescent="0.25">
      <c r="A253" s="2" t="s">
        <v>589</v>
      </c>
      <c r="B253" s="21" t="b">
        <v>0</v>
      </c>
      <c r="D253" s="14" t="s">
        <v>855</v>
      </c>
      <c r="E253" s="63"/>
      <c r="F253" s="13" t="s">
        <v>887</v>
      </c>
    </row>
    <row r="254" spans="1:6" x14ac:dyDescent="0.25">
      <c r="A254" s="2" t="s">
        <v>589</v>
      </c>
      <c r="B254" s="21" t="b">
        <v>0</v>
      </c>
      <c r="D254" s="14" t="s">
        <v>882</v>
      </c>
      <c r="E254" s="63"/>
      <c r="F254" s="13" t="s">
        <v>888</v>
      </c>
    </row>
    <row r="255" spans="1:6" x14ac:dyDescent="0.25">
      <c r="A255" s="187" t="s">
        <v>589</v>
      </c>
      <c r="B255" s="188" t="b">
        <v>0</v>
      </c>
      <c r="D255" s="185"/>
      <c r="E255" s="186"/>
      <c r="F255" s="179" t="s">
        <v>1200</v>
      </c>
    </row>
    <row r="256" spans="1:6" x14ac:dyDescent="0.25">
      <c r="A256" s="3" t="s">
        <v>642</v>
      </c>
      <c r="B256" s="5">
        <f>IF(AND(B223&lt;&gt;FALSE,B249&lt;&gt;FALSE,B250&lt;&gt;FALSE,B251&lt;&gt;FALSE,B253&lt;&gt;FALSE,B254&lt;&gt;FALSE),1,IF(OR(B223=TRUE,B249=TRUE,B250=TRUE,B251=TRUE,B253=TRUE,B254=TRUE),3,2))</f>
        <v>2</v>
      </c>
      <c r="D256" s="14" t="s">
        <v>883</v>
      </c>
      <c r="E256" s="63">
        <v>0</v>
      </c>
    </row>
    <row r="257" spans="1:6" x14ac:dyDescent="0.25">
      <c r="A257" s="52"/>
      <c r="B257" s="53"/>
      <c r="D257" s="14" t="s">
        <v>856</v>
      </c>
      <c r="E257" s="63">
        <v>0</v>
      </c>
      <c r="F257" s="48" t="s">
        <v>596</v>
      </c>
    </row>
    <row r="258" spans="1:6" x14ac:dyDescent="0.25">
      <c r="A258" s="52"/>
      <c r="B258" s="53"/>
      <c r="D258" s="14" t="s">
        <v>857</v>
      </c>
      <c r="E258" s="75"/>
      <c r="F258" s="48" t="s">
        <v>1510</v>
      </c>
    </row>
    <row r="259" spans="1:6" x14ac:dyDescent="0.25">
      <c r="A259" s="52"/>
      <c r="B259" s="53"/>
      <c r="D259" s="14" t="s">
        <v>858</v>
      </c>
      <c r="E259" s="75"/>
      <c r="F259" s="13" t="s">
        <v>1073</v>
      </c>
    </row>
    <row r="260" spans="1:6" x14ac:dyDescent="0.25">
      <c r="A260" s="2" t="s">
        <v>568</v>
      </c>
      <c r="B260" s="21" t="b">
        <v>0</v>
      </c>
      <c r="D260" s="14" t="s">
        <v>859</v>
      </c>
      <c r="E260" s="63"/>
      <c r="F260" s="94" t="s">
        <v>1077</v>
      </c>
    </row>
    <row r="261" spans="1:6" x14ac:dyDescent="0.25">
      <c r="A261" s="2" t="s">
        <v>568</v>
      </c>
      <c r="B261" s="21" t="b">
        <v>0</v>
      </c>
      <c r="D261" s="14" t="s">
        <v>860</v>
      </c>
      <c r="E261" s="63"/>
      <c r="F261" s="94" t="s">
        <v>1078</v>
      </c>
    </row>
    <row r="262" spans="1:6" x14ac:dyDescent="0.25">
      <c r="A262" s="2" t="s">
        <v>568</v>
      </c>
      <c r="B262" s="21" t="b">
        <v>0</v>
      </c>
      <c r="D262" s="14" t="s">
        <v>1074</v>
      </c>
      <c r="E262" s="75"/>
      <c r="F262" s="95" t="s">
        <v>1079</v>
      </c>
    </row>
    <row r="263" spans="1:6" x14ac:dyDescent="0.25">
      <c r="A263" s="2" t="s">
        <v>568</v>
      </c>
      <c r="B263" s="21" t="b">
        <v>0</v>
      </c>
      <c r="D263" s="14" t="s">
        <v>1075</v>
      </c>
      <c r="E263" s="63"/>
      <c r="F263" s="95" t="s">
        <v>1518</v>
      </c>
    </row>
    <row r="264" spans="1:6" s="283" customFormat="1" ht="26.25" x14ac:dyDescent="0.25">
      <c r="A264" s="2" t="s">
        <v>568</v>
      </c>
      <c r="B264" s="21" t="b">
        <v>0</v>
      </c>
      <c r="D264" s="14" t="s">
        <v>1076</v>
      </c>
      <c r="E264" s="292"/>
      <c r="F264" s="298" t="s">
        <v>1466</v>
      </c>
    </row>
    <row r="265" spans="1:6" x14ac:dyDescent="0.25">
      <c r="A265" s="3" t="s">
        <v>642</v>
      </c>
      <c r="B265" s="5">
        <f>IF(AND(B228 &lt;&gt;FALSE,B229&lt;&gt;FALSE,B260 &lt;&gt;FALSE,B261&lt;&gt;FALSE,B262&lt;&gt;FALSE,B263&lt;&gt;FALSE,B264&lt;&gt;FALSE),1,IF(OR(B228=TRUE,B229=TRUE,B260=TRUE,B261=TRUE,B262=TRUE,B263=TRUE,B264=TRUE),3,2))</f>
        <v>2</v>
      </c>
      <c r="D265" s="14" t="s">
        <v>1467</v>
      </c>
      <c r="E265" s="18">
        <v>0</v>
      </c>
      <c r="F265" s="17"/>
    </row>
    <row r="266" spans="1:6" x14ac:dyDescent="0.25">
      <c r="A266" s="52"/>
      <c r="B266" s="53"/>
      <c r="D266" s="14" t="s">
        <v>861</v>
      </c>
      <c r="E266" s="63">
        <v>0</v>
      </c>
      <c r="F266" s="61" t="s">
        <v>596</v>
      </c>
    </row>
    <row r="267" spans="1:6" x14ac:dyDescent="0.25">
      <c r="A267" s="52"/>
      <c r="B267" s="53"/>
      <c r="D267" s="14" t="s">
        <v>862</v>
      </c>
      <c r="E267" s="63">
        <v>0</v>
      </c>
      <c r="F267" s="61" t="s">
        <v>1510</v>
      </c>
    </row>
    <row r="268" spans="1:6" x14ac:dyDescent="0.25">
      <c r="A268" s="52"/>
      <c r="B268" s="53"/>
      <c r="D268" s="14" t="s">
        <v>863</v>
      </c>
      <c r="E268" s="63">
        <v>0</v>
      </c>
      <c r="F268" s="51" t="s">
        <v>677</v>
      </c>
    </row>
    <row r="269" spans="1:6" x14ac:dyDescent="0.25">
      <c r="A269" s="2" t="s">
        <v>638</v>
      </c>
      <c r="B269" s="21" t="b">
        <v>0</v>
      </c>
      <c r="D269" s="14" t="s">
        <v>864</v>
      </c>
      <c r="E269" s="63"/>
      <c r="F269" s="62" t="s">
        <v>889</v>
      </c>
    </row>
    <row r="270" spans="1:6" x14ac:dyDescent="0.25">
      <c r="A270" s="2" t="s">
        <v>638</v>
      </c>
      <c r="B270" s="21" t="b">
        <v>0</v>
      </c>
      <c r="D270" s="14" t="s">
        <v>865</v>
      </c>
      <c r="E270" s="63"/>
      <c r="F270" s="62" t="s">
        <v>890</v>
      </c>
    </row>
    <row r="271" spans="1:6" ht="25.5" x14ac:dyDescent="0.25">
      <c r="A271" s="2" t="s">
        <v>638</v>
      </c>
      <c r="B271" s="21" t="b">
        <v>0</v>
      </c>
      <c r="D271" s="14" t="s">
        <v>866</v>
      </c>
      <c r="E271" s="63"/>
      <c r="F271" s="62" t="s">
        <v>678</v>
      </c>
    </row>
    <row r="272" spans="1:6" x14ac:dyDescent="0.25">
      <c r="A272" s="2" t="s">
        <v>638</v>
      </c>
      <c r="B272" s="21" t="b">
        <v>0</v>
      </c>
      <c r="D272" s="14" t="s">
        <v>867</v>
      </c>
      <c r="E272" s="63"/>
      <c r="F272" s="62" t="s">
        <v>679</v>
      </c>
    </row>
    <row r="273" spans="1:6" x14ac:dyDescent="0.25">
      <c r="A273" s="2" t="s">
        <v>638</v>
      </c>
      <c r="B273" s="21" t="b">
        <v>0</v>
      </c>
      <c r="D273" s="14" t="s">
        <v>868</v>
      </c>
      <c r="E273" s="63"/>
      <c r="F273" s="62" t="s">
        <v>680</v>
      </c>
    </row>
    <row r="274" spans="1:6" x14ac:dyDescent="0.25">
      <c r="A274" s="3" t="s">
        <v>642</v>
      </c>
      <c r="B274" s="5">
        <f>IF(AND(B233 &lt;&gt;FALSE,B269 &lt;&gt;FALSE,B270&lt;&gt;FALSE,B271&lt;&gt;FALSE,B272&lt;&gt;FALSE,B273&lt;&gt;FALSE),1,IF(OR(B233=TRUE,B269=TRUE,B270=TRUE,B271=TRUE,B272=TRUE,B273=TRUE),3,2))</f>
        <v>2</v>
      </c>
      <c r="D274" s="14" t="s">
        <v>869</v>
      </c>
      <c r="E274" s="63">
        <v>0</v>
      </c>
      <c r="F274" s="17"/>
    </row>
    <row r="275" spans="1:6" x14ac:dyDescent="0.25">
      <c r="A275" s="52"/>
      <c r="B275" s="53"/>
      <c r="D275" s="14" t="s">
        <v>870</v>
      </c>
      <c r="E275" s="63">
        <v>0</v>
      </c>
      <c r="F275" s="48" t="s">
        <v>596</v>
      </c>
    </row>
    <row r="276" spans="1:6" x14ac:dyDescent="0.25">
      <c r="A276" s="52"/>
      <c r="B276" s="53"/>
      <c r="D276" s="14" t="s">
        <v>871</v>
      </c>
      <c r="E276" s="63">
        <v>0</v>
      </c>
      <c r="F276" s="48" t="s">
        <v>1511</v>
      </c>
    </row>
    <row r="277" spans="1:6" x14ac:dyDescent="0.25">
      <c r="A277" s="22" t="s">
        <v>639</v>
      </c>
      <c r="B277" s="50" t="b">
        <v>0</v>
      </c>
      <c r="D277" s="14" t="s">
        <v>872</v>
      </c>
      <c r="E277" s="63"/>
      <c r="F277" s="96" t="s">
        <v>1519</v>
      </c>
    </row>
    <row r="278" spans="1:6" x14ac:dyDescent="0.25">
      <c r="A278" s="22" t="s">
        <v>639</v>
      </c>
      <c r="B278" s="50" t="b">
        <v>0</v>
      </c>
      <c r="D278" s="14" t="s">
        <v>873</v>
      </c>
      <c r="E278" s="63"/>
      <c r="F278" s="96" t="s">
        <v>1080</v>
      </c>
    </row>
    <row r="279" spans="1:6" x14ac:dyDescent="0.25">
      <c r="A279" s="3" t="s">
        <v>642</v>
      </c>
      <c r="B279" s="5">
        <f>IF(AND(B237&lt;&gt;FALSE,B238&lt;&gt;FALSE,B277&lt;&gt;FALSE,B278&lt;&gt;FALSE),1,IF(OR(B237=TRUE,B238=TRUE,B277=TRUE,B278=TRUE),3,2))</f>
        <v>2</v>
      </c>
      <c r="D279" s="14" t="s">
        <v>874</v>
      </c>
      <c r="E279" s="63">
        <v>0</v>
      </c>
      <c r="F279" s="10"/>
    </row>
    <row r="280" spans="1:6" x14ac:dyDescent="0.25">
      <c r="A280" s="52"/>
      <c r="B280" s="53"/>
      <c r="D280" s="14" t="s">
        <v>875</v>
      </c>
      <c r="E280" s="63">
        <v>0</v>
      </c>
      <c r="F280" s="48" t="s">
        <v>596</v>
      </c>
    </row>
    <row r="281" spans="1:6" x14ac:dyDescent="0.25">
      <c r="A281" s="52"/>
      <c r="B281" s="53"/>
      <c r="D281" s="14" t="s">
        <v>876</v>
      </c>
      <c r="E281" s="63">
        <v>0</v>
      </c>
      <c r="F281" s="48" t="s">
        <v>1511</v>
      </c>
    </row>
    <row r="282" spans="1:6" ht="25.5" x14ac:dyDescent="0.25">
      <c r="A282" s="2" t="s">
        <v>643</v>
      </c>
      <c r="B282" s="21" t="b">
        <v>0</v>
      </c>
      <c r="D282" s="14" t="s">
        <v>877</v>
      </c>
      <c r="E282" s="63"/>
      <c r="F282" s="62" t="s">
        <v>683</v>
      </c>
    </row>
    <row r="283" spans="1:6" x14ac:dyDescent="0.25">
      <c r="A283" s="3" t="s">
        <v>642</v>
      </c>
      <c r="B283" s="5">
        <f>IF(AND(B242&lt;&gt;FALSE,B282 &lt;&gt;FALSE),1,IF(OR(B242=TRUE,B282=TRUE),3,2))</f>
        <v>2</v>
      </c>
      <c r="D283" s="14" t="s">
        <v>878</v>
      </c>
      <c r="E283" s="63">
        <v>0</v>
      </c>
      <c r="F283" s="17"/>
    </row>
    <row r="284" spans="1:6" x14ac:dyDescent="0.25">
      <c r="A284" s="4" t="s">
        <v>644</v>
      </c>
      <c r="B284" s="6" t="str">
        <f>IF(AND(B255=TRUE,B256&lt;&gt;2),"No Score",IF(B255=TRUE,"Basic",IF(AND(B256=2,B265=2,B274=2,B279=2,B283=2),"Blank Form",IF(AND(B256=1,B265=1,B274=1,B279=1,B283=1),"Exemplary",IF(AND(B256=1,B265=1,B274=1,B279=1,B283&lt;&gt;1),"Accomplished",IF(AND(B256=1,B265=1,B274=1,B279&lt;&gt;1),"Proficient",IF(AND(B256=1,B265=1,B274&lt;&gt;1),"Partially Proficient",IF(B256&lt;&gt;2,"Basic","error"))))))))</f>
        <v>Blank Form</v>
      </c>
      <c r="D284" s="14" t="s">
        <v>879</v>
      </c>
      <c r="E284" s="63">
        <v>0</v>
      </c>
      <c r="F284" s="17"/>
    </row>
    <row r="285" spans="1:6" x14ac:dyDescent="0.25">
      <c r="A285" s="4" t="s">
        <v>580</v>
      </c>
      <c r="B285" s="6" t="str">
        <f>IF(B284=definitions!$B$14,definitions!$A$14,IF(B284=definitions!$B$11,definitions!$A$11,IF(B284=definitions!$B$10,4,IF(B284=definitions!$B$9,3,IF(B284=definitions!$B$8,2,IF(B284=definitions!$B$7,1,IF(B284=definitions!$B$6,0,definitions!$B$12)))))))</f>
        <v>BF</v>
      </c>
      <c r="D285" s="14" t="s">
        <v>880</v>
      </c>
      <c r="E285" s="63">
        <v>0</v>
      </c>
      <c r="F285" s="17"/>
    </row>
    <row r="286" spans="1:6" x14ac:dyDescent="0.25">
      <c r="A286" s="55" t="s">
        <v>647</v>
      </c>
      <c r="B286" s="56"/>
      <c r="D286" s="14" t="s">
        <v>891</v>
      </c>
      <c r="E286" s="63">
        <v>0</v>
      </c>
      <c r="F286" s="13"/>
    </row>
    <row r="287" spans="1:6" x14ac:dyDescent="0.25">
      <c r="A287" s="58"/>
      <c r="B287" s="59"/>
      <c r="D287" s="14" t="s">
        <v>61</v>
      </c>
      <c r="E287" s="63">
        <v>0</v>
      </c>
      <c r="F287" s="48" t="s">
        <v>1510</v>
      </c>
    </row>
    <row r="288" spans="1:6" x14ac:dyDescent="0.25">
      <c r="A288" s="2" t="s">
        <v>589</v>
      </c>
      <c r="B288" s="21" t="b">
        <v>0</v>
      </c>
      <c r="D288" s="14" t="s">
        <v>62</v>
      </c>
      <c r="E288" s="63"/>
      <c r="F288" s="97" t="s">
        <v>1520</v>
      </c>
    </row>
    <row r="289" spans="1:8" x14ac:dyDescent="0.25">
      <c r="A289" s="2" t="s">
        <v>589</v>
      </c>
      <c r="B289" s="21" t="b">
        <v>0</v>
      </c>
      <c r="D289" s="14" t="s">
        <v>63</v>
      </c>
      <c r="E289" s="63"/>
      <c r="F289" s="97" t="s">
        <v>1521</v>
      </c>
      <c r="H289">
        <v>1</v>
      </c>
    </row>
    <row r="290" spans="1:8" x14ac:dyDescent="0.25">
      <c r="A290" s="2" t="s">
        <v>589</v>
      </c>
      <c r="B290" s="21" t="b">
        <v>0</v>
      </c>
      <c r="D290" s="14" t="s">
        <v>64</v>
      </c>
      <c r="E290" s="63"/>
      <c r="F290" s="97" t="s">
        <v>1081</v>
      </c>
    </row>
    <row r="291" spans="1:8" x14ac:dyDescent="0.25">
      <c r="A291" s="187" t="s">
        <v>589</v>
      </c>
      <c r="B291" s="188" t="b">
        <v>0</v>
      </c>
      <c r="D291" s="185"/>
      <c r="E291" s="186"/>
      <c r="F291" s="179" t="s">
        <v>1200</v>
      </c>
    </row>
    <row r="292" spans="1:8" x14ac:dyDescent="0.25">
      <c r="A292" s="3" t="s">
        <v>642</v>
      </c>
      <c r="B292" s="5">
        <f>IF(AND(B288&lt;&gt;FALSE,B289&lt;&gt;FALSE,B290&lt;&gt;FALSE),1,IF(OR(B288=TRUE,B289=TRUE,B290=TRUE),3,2))</f>
        <v>2</v>
      </c>
      <c r="D292" s="14" t="s">
        <v>65</v>
      </c>
      <c r="E292" s="63">
        <v>0</v>
      </c>
    </row>
    <row r="293" spans="1:8" x14ac:dyDescent="0.25">
      <c r="A293" s="3"/>
      <c r="B293" s="53"/>
      <c r="E293" s="116"/>
      <c r="F293" s="179" t="s">
        <v>596</v>
      </c>
    </row>
    <row r="294" spans="1:8" x14ac:dyDescent="0.25">
      <c r="A294" s="52"/>
      <c r="B294" s="53"/>
      <c r="D294" s="14" t="s">
        <v>66</v>
      </c>
      <c r="E294" s="63">
        <v>0</v>
      </c>
      <c r="F294" s="48" t="s">
        <v>1510</v>
      </c>
    </row>
    <row r="295" spans="1:8" x14ac:dyDescent="0.25">
      <c r="A295" s="52"/>
      <c r="B295" s="53"/>
      <c r="D295" s="14" t="s">
        <v>67</v>
      </c>
      <c r="E295" s="63">
        <v>0</v>
      </c>
      <c r="F295" s="64" t="s">
        <v>897</v>
      </c>
    </row>
    <row r="296" spans="1:8" x14ac:dyDescent="0.25">
      <c r="A296" s="2" t="s">
        <v>568</v>
      </c>
      <c r="B296" s="21" t="b">
        <v>0</v>
      </c>
      <c r="D296" s="14" t="s">
        <v>68</v>
      </c>
      <c r="E296" s="63"/>
      <c r="F296" s="13" t="s">
        <v>898</v>
      </c>
    </row>
    <row r="297" spans="1:8" x14ac:dyDescent="0.25">
      <c r="A297" s="2" t="s">
        <v>568</v>
      </c>
      <c r="B297" s="21" t="b">
        <v>0</v>
      </c>
      <c r="D297" s="14" t="s">
        <v>69</v>
      </c>
      <c r="E297" s="63"/>
      <c r="F297" s="13" t="s">
        <v>899</v>
      </c>
    </row>
    <row r="298" spans="1:8" x14ac:dyDescent="0.25">
      <c r="A298" s="2" t="s">
        <v>568</v>
      </c>
      <c r="B298" s="21" t="b">
        <v>0</v>
      </c>
      <c r="D298" s="14" t="s">
        <v>70</v>
      </c>
      <c r="E298" s="63"/>
      <c r="F298" s="13" t="s">
        <v>900</v>
      </c>
    </row>
    <row r="299" spans="1:8" x14ac:dyDescent="0.25">
      <c r="A299" s="2" t="s">
        <v>568</v>
      </c>
      <c r="B299" s="21" t="b">
        <v>0</v>
      </c>
      <c r="D299" s="14" t="s">
        <v>71</v>
      </c>
      <c r="E299" s="63"/>
      <c r="F299" s="13" t="s">
        <v>1403</v>
      </c>
      <c r="H299">
        <v>1</v>
      </c>
    </row>
    <row r="300" spans="1:8" x14ac:dyDescent="0.25">
      <c r="A300" s="3" t="s">
        <v>642</v>
      </c>
      <c r="B300" s="5">
        <f>IF(AND(B296 &lt;&gt;FALSE,B297&lt;&gt;FALSE,B298&lt;&gt;FALSE,B299&lt;&gt;FALSE),1,IF(OR(B296=TRUE,B297=TRUE,B298=TRUE,B299=TRUE),3,2))</f>
        <v>2</v>
      </c>
      <c r="D300" s="14" t="s">
        <v>892</v>
      </c>
      <c r="E300" s="18">
        <v>0</v>
      </c>
      <c r="F300" s="17"/>
    </row>
    <row r="301" spans="1:8" x14ac:dyDescent="0.25">
      <c r="A301" s="52"/>
      <c r="B301" s="53"/>
      <c r="D301" s="14" t="s">
        <v>72</v>
      </c>
      <c r="E301" s="63">
        <v>0</v>
      </c>
      <c r="F301" s="61" t="s">
        <v>596</v>
      </c>
    </row>
    <row r="302" spans="1:8" x14ac:dyDescent="0.25">
      <c r="A302" s="52"/>
      <c r="B302" s="53"/>
      <c r="D302" s="14" t="s">
        <v>73</v>
      </c>
      <c r="E302" s="75"/>
      <c r="F302" s="61" t="s">
        <v>1510</v>
      </c>
    </row>
    <row r="303" spans="1:8" x14ac:dyDescent="0.25">
      <c r="A303" s="52"/>
      <c r="B303" s="53"/>
      <c r="D303" s="14" t="s">
        <v>74</v>
      </c>
      <c r="E303" s="63">
        <v>0</v>
      </c>
      <c r="F303" s="19" t="s">
        <v>1404</v>
      </c>
      <c r="H303">
        <v>1</v>
      </c>
    </row>
    <row r="304" spans="1:8" x14ac:dyDescent="0.25">
      <c r="A304" s="2" t="s">
        <v>638</v>
      </c>
      <c r="B304" s="21" t="b">
        <v>0</v>
      </c>
      <c r="D304" s="14" t="s">
        <v>75</v>
      </c>
      <c r="E304" s="63"/>
      <c r="F304" s="98" t="s">
        <v>1082</v>
      </c>
    </row>
    <row r="305" spans="1:6" x14ac:dyDescent="0.25">
      <c r="A305" s="2" t="s">
        <v>638</v>
      </c>
      <c r="B305" s="21" t="b">
        <v>0</v>
      </c>
      <c r="D305" s="14" t="s">
        <v>76</v>
      </c>
      <c r="E305" s="63"/>
      <c r="F305" s="98" t="s">
        <v>1083</v>
      </c>
    </row>
    <row r="306" spans="1:6" x14ac:dyDescent="0.25">
      <c r="A306" s="3" t="s">
        <v>642</v>
      </c>
      <c r="B306" s="5">
        <f>IF(AND(B304 &lt;&gt;FALSE,B305&lt;&gt;FALSE),1,IF(OR(B304=TRUE,B305=TRUE),3,2))</f>
        <v>2</v>
      </c>
      <c r="D306" s="14" t="s">
        <v>77</v>
      </c>
      <c r="E306" s="63">
        <v>0</v>
      </c>
      <c r="F306" s="17"/>
    </row>
    <row r="307" spans="1:6" x14ac:dyDescent="0.25">
      <c r="A307" s="52"/>
      <c r="B307" s="53"/>
      <c r="D307" s="14" t="s">
        <v>78</v>
      </c>
      <c r="E307" s="63">
        <v>0</v>
      </c>
      <c r="F307" s="48" t="s">
        <v>596</v>
      </c>
    </row>
    <row r="308" spans="1:6" x14ac:dyDescent="0.25">
      <c r="A308" s="52"/>
      <c r="B308" s="53"/>
      <c r="D308" s="14" t="s">
        <v>79</v>
      </c>
      <c r="E308" s="63">
        <v>0</v>
      </c>
      <c r="F308" s="48" t="s">
        <v>1511</v>
      </c>
    </row>
    <row r="309" spans="1:6" ht="25.5" x14ac:dyDescent="0.25">
      <c r="A309" s="22" t="s">
        <v>639</v>
      </c>
      <c r="B309" s="50" t="b">
        <v>0</v>
      </c>
      <c r="D309" s="14" t="s">
        <v>80</v>
      </c>
      <c r="E309" s="63"/>
      <c r="F309" s="13" t="s">
        <v>684</v>
      </c>
    </row>
    <row r="310" spans="1:6" ht="25.5" x14ac:dyDescent="0.25">
      <c r="A310" s="22" t="s">
        <v>639</v>
      </c>
      <c r="B310" s="50" t="b">
        <v>0</v>
      </c>
      <c r="D310" s="14" t="s">
        <v>81</v>
      </c>
      <c r="E310" s="63"/>
      <c r="F310" s="13" t="s">
        <v>1552</v>
      </c>
    </row>
    <row r="311" spans="1:6" x14ac:dyDescent="0.25">
      <c r="A311" s="52"/>
      <c r="B311" s="53"/>
      <c r="D311" s="14" t="s">
        <v>82</v>
      </c>
      <c r="E311" s="63">
        <v>0</v>
      </c>
      <c r="F311" s="69" t="s">
        <v>901</v>
      </c>
    </row>
    <row r="312" spans="1:6" x14ac:dyDescent="0.25">
      <c r="A312" s="22" t="s">
        <v>639</v>
      </c>
      <c r="B312" s="50" t="b">
        <v>0</v>
      </c>
      <c r="D312" s="14" t="s">
        <v>83</v>
      </c>
      <c r="E312" s="63"/>
      <c r="F312" s="13" t="s">
        <v>902</v>
      </c>
    </row>
    <row r="313" spans="1:6" x14ac:dyDescent="0.25">
      <c r="A313" s="22" t="s">
        <v>639</v>
      </c>
      <c r="B313" s="50" t="b">
        <v>0</v>
      </c>
      <c r="D313" s="14" t="s">
        <v>84</v>
      </c>
      <c r="E313" s="63"/>
      <c r="F313" s="13" t="s">
        <v>903</v>
      </c>
    </row>
    <row r="314" spans="1:6" ht="16.5" customHeight="1" x14ac:dyDescent="0.25">
      <c r="A314" s="2" t="s">
        <v>639</v>
      </c>
      <c r="B314" s="21" t="b">
        <v>0</v>
      </c>
      <c r="D314" s="14" t="s">
        <v>893</v>
      </c>
      <c r="E314" s="63"/>
      <c r="F314" s="62" t="s">
        <v>904</v>
      </c>
    </row>
    <row r="315" spans="1:6" ht="16.5" customHeight="1" x14ac:dyDescent="0.25">
      <c r="A315" s="2" t="s">
        <v>639</v>
      </c>
      <c r="B315" s="21" t="b">
        <v>0</v>
      </c>
      <c r="D315" s="14" t="s">
        <v>894</v>
      </c>
      <c r="E315" s="75"/>
      <c r="F315" s="62" t="s">
        <v>1384</v>
      </c>
    </row>
    <row r="316" spans="1:6" x14ac:dyDescent="0.25">
      <c r="A316" s="3" t="s">
        <v>642</v>
      </c>
      <c r="B316" s="5">
        <f>IF(AND(B309&lt;&gt;FALSE,B310&lt;&gt;FALSE,B312&lt;&gt;FALSE,B313&lt;&gt;FALSE,B314&lt;&gt;FALSE,B315&lt;&gt;FALSE),1,IF(OR(B309=TRUE,B310=TRUE,B312=TRUE,B313=TRUE,B314=TRUE,B315=TRUE),3,2))</f>
        <v>2</v>
      </c>
      <c r="D316" s="14" t="s">
        <v>1084</v>
      </c>
      <c r="E316" s="63">
        <v>0</v>
      </c>
      <c r="F316" s="10"/>
    </row>
    <row r="317" spans="1:6" x14ac:dyDescent="0.25">
      <c r="A317" s="52"/>
      <c r="B317" s="53"/>
      <c r="D317" s="14" t="s">
        <v>85</v>
      </c>
      <c r="E317" s="63">
        <v>0</v>
      </c>
      <c r="F317" s="48" t="s">
        <v>596</v>
      </c>
    </row>
    <row r="318" spans="1:6" x14ac:dyDescent="0.25">
      <c r="A318" s="52"/>
      <c r="B318" s="53"/>
      <c r="D318" s="14" t="s">
        <v>86</v>
      </c>
      <c r="E318" s="63">
        <v>0</v>
      </c>
      <c r="F318" s="48" t="s">
        <v>1512</v>
      </c>
    </row>
    <row r="319" spans="1:6" x14ac:dyDescent="0.25">
      <c r="A319" s="2" t="s">
        <v>643</v>
      </c>
      <c r="B319" s="21" t="b">
        <v>0</v>
      </c>
      <c r="D319" s="14" t="s">
        <v>87</v>
      </c>
      <c r="E319" s="63"/>
      <c r="F319" s="62" t="s">
        <v>905</v>
      </c>
    </row>
    <row r="320" spans="1:6" ht="25.5" x14ac:dyDescent="0.25">
      <c r="A320" s="2" t="s">
        <v>643</v>
      </c>
      <c r="B320" s="21" t="b">
        <v>0</v>
      </c>
      <c r="D320" s="14" t="s">
        <v>88</v>
      </c>
      <c r="E320" s="63"/>
      <c r="F320" s="62" t="s">
        <v>906</v>
      </c>
    </row>
    <row r="321" spans="1:8" ht="25.5" x14ac:dyDescent="0.25">
      <c r="A321" s="2" t="s">
        <v>643</v>
      </c>
      <c r="B321" s="21" t="b">
        <v>0</v>
      </c>
      <c r="D321" s="14" t="s">
        <v>89</v>
      </c>
      <c r="E321" s="63"/>
      <c r="F321" s="62" t="s">
        <v>1085</v>
      </c>
    </row>
    <row r="322" spans="1:8" x14ac:dyDescent="0.25">
      <c r="A322" s="3" t="s">
        <v>642</v>
      </c>
      <c r="B322" s="5">
        <f>IF(AND(B319 &lt;&gt;FALSE,B320&lt;&gt;FALSE,B321&lt;&gt;FALSE),1,IF(OR(B319=TRUE,B320=TRUE,B321=TRUE),3,2))</f>
        <v>2</v>
      </c>
      <c r="D322" s="14" t="s">
        <v>90</v>
      </c>
      <c r="E322" s="63">
        <v>0</v>
      </c>
      <c r="F322" s="17"/>
    </row>
    <row r="323" spans="1:8" x14ac:dyDescent="0.25">
      <c r="A323" s="4" t="s">
        <v>644</v>
      </c>
      <c r="B323" s="6" t="str">
        <f>IF(AND(B291=TRUE,B292&lt;&gt;2),"No Score",IF(B291=TRUE,"Basic",IF(AND(B292=2,B300=2,B306=2,B316=2,B322=2),"Blank Form",IF(AND(B292=1,B300=1,B306=1,B316=1,B322=1),"Exemplary",IF(AND(B292=1,B300=1,B306=1,B316=1,B322&lt;&gt;1),"Accomplished",IF(AND(B292=1,B300=1,B306=1,B316&lt;&gt;1),"Proficient",IF(AND(B292=1,B300=1,B306&lt;&gt;1),"Partially Proficient",IF(B292&lt;&gt;2,"Basic","Basic"))))))))</f>
        <v>Blank Form</v>
      </c>
      <c r="D323" s="14" t="s">
        <v>895</v>
      </c>
      <c r="E323" s="63">
        <v>0</v>
      </c>
      <c r="F323" s="17"/>
    </row>
    <row r="324" spans="1:8" x14ac:dyDescent="0.25">
      <c r="A324" s="4" t="s">
        <v>580</v>
      </c>
      <c r="B324" s="6" t="str">
        <f>IF(B323=definitions!$B$14,definitions!$A$14,IF(B323=definitions!$B$11,definitions!$A$11,IF(B323=definitions!$B$10,4,IF(B323=definitions!$B$9,3,IF(B323=definitions!$B$8,2,IF(B323=definitions!$B$7,1,IF(B323=definitions!$B$6,0,definitions!$B$12)))))))</f>
        <v>BF</v>
      </c>
      <c r="D324" s="14" t="s">
        <v>896</v>
      </c>
      <c r="E324" s="63">
        <v>0</v>
      </c>
      <c r="F324" s="17"/>
    </row>
    <row r="325" spans="1:8" x14ac:dyDescent="0.25">
      <c r="A325" s="55" t="s">
        <v>569</v>
      </c>
      <c r="B325" s="56"/>
      <c r="D325" s="14" t="s">
        <v>907</v>
      </c>
      <c r="E325" s="63">
        <v>0</v>
      </c>
      <c r="F325" s="13"/>
    </row>
    <row r="326" spans="1:8" x14ac:dyDescent="0.25">
      <c r="A326" s="58"/>
      <c r="B326" s="59"/>
      <c r="D326" s="14" t="s">
        <v>91</v>
      </c>
      <c r="E326" s="63">
        <v>0</v>
      </c>
      <c r="F326" s="48" t="s">
        <v>1510</v>
      </c>
    </row>
    <row r="327" spans="1:8" x14ac:dyDescent="0.25">
      <c r="A327" s="2" t="s">
        <v>589</v>
      </c>
      <c r="B327" s="21" t="b">
        <v>0</v>
      </c>
      <c r="D327" s="14" t="s">
        <v>92</v>
      </c>
      <c r="E327" s="63"/>
      <c r="F327" s="99" t="s">
        <v>1522</v>
      </c>
    </row>
    <row r="328" spans="1:8" x14ac:dyDescent="0.25">
      <c r="A328" s="2" t="s">
        <v>589</v>
      </c>
      <c r="B328" s="21" t="b">
        <v>0</v>
      </c>
      <c r="D328" s="14" t="s">
        <v>93</v>
      </c>
      <c r="E328" s="63"/>
      <c r="F328" s="99" t="s">
        <v>1523</v>
      </c>
    </row>
    <row r="329" spans="1:8" x14ac:dyDescent="0.25">
      <c r="A329" s="187" t="s">
        <v>589</v>
      </c>
      <c r="B329" s="188" t="b">
        <v>0</v>
      </c>
      <c r="D329" s="185"/>
      <c r="E329" s="186"/>
      <c r="F329" s="179" t="s">
        <v>1200</v>
      </c>
    </row>
    <row r="330" spans="1:8" x14ac:dyDescent="0.25">
      <c r="A330" s="3" t="s">
        <v>642</v>
      </c>
      <c r="B330" s="5">
        <f>IF(AND(B327&lt;&gt;FALSE,B328&lt;&gt;FALSE),1,IF(OR(B327=TRUE,B328=TRUE),3,2))</f>
        <v>2</v>
      </c>
      <c r="D330" s="14" t="s">
        <v>94</v>
      </c>
      <c r="E330" s="63">
        <v>0</v>
      </c>
    </row>
    <row r="331" spans="1:8" x14ac:dyDescent="0.25">
      <c r="A331" s="52"/>
      <c r="B331" s="53"/>
      <c r="E331" s="134"/>
      <c r="F331" s="48" t="s">
        <v>596</v>
      </c>
    </row>
    <row r="332" spans="1:8" x14ac:dyDescent="0.25">
      <c r="A332" s="52"/>
      <c r="B332" s="53"/>
      <c r="D332" s="14" t="s">
        <v>95</v>
      </c>
      <c r="E332" s="63">
        <v>0</v>
      </c>
      <c r="F332" s="48" t="s">
        <v>1510</v>
      </c>
    </row>
    <row r="333" spans="1:8" x14ac:dyDescent="0.25">
      <c r="A333" s="52"/>
      <c r="B333" s="53"/>
      <c r="D333" s="14" t="s">
        <v>96</v>
      </c>
      <c r="E333" s="63">
        <v>0</v>
      </c>
      <c r="F333" s="64" t="s">
        <v>1405</v>
      </c>
      <c r="H333">
        <v>1</v>
      </c>
    </row>
    <row r="334" spans="1:8" x14ac:dyDescent="0.25">
      <c r="A334" s="2" t="s">
        <v>568</v>
      </c>
      <c r="B334" s="21" t="b">
        <v>0</v>
      </c>
      <c r="D334" s="14" t="s">
        <v>97</v>
      </c>
      <c r="E334" s="63"/>
      <c r="F334" s="100" t="s">
        <v>1524</v>
      </c>
      <c r="H334">
        <v>1</v>
      </c>
    </row>
    <row r="335" spans="1:8" x14ac:dyDescent="0.25">
      <c r="A335" s="2" t="s">
        <v>568</v>
      </c>
      <c r="B335" s="21" t="b">
        <v>0</v>
      </c>
      <c r="D335" s="14" t="s">
        <v>98</v>
      </c>
      <c r="E335" s="63"/>
      <c r="F335" s="100" t="s">
        <v>1406</v>
      </c>
      <c r="H335">
        <v>1</v>
      </c>
    </row>
    <row r="336" spans="1:8" x14ac:dyDescent="0.25">
      <c r="A336" s="3" t="s">
        <v>642</v>
      </c>
      <c r="B336" s="5">
        <f>IF(AND(B334 &lt;&gt;FALSE,B335&lt;&gt;FALSE),1,IF(OR(B334=TRUE,B335=TRUE),3,2))</f>
        <v>2</v>
      </c>
      <c r="D336" s="14" t="s">
        <v>99</v>
      </c>
      <c r="E336" s="18">
        <v>0</v>
      </c>
      <c r="F336" s="17"/>
    </row>
    <row r="337" spans="1:8" x14ac:dyDescent="0.25">
      <c r="A337" s="52"/>
      <c r="B337" s="53"/>
      <c r="D337" s="14" t="s">
        <v>100</v>
      </c>
      <c r="E337" s="63">
        <v>0</v>
      </c>
      <c r="F337" s="61" t="s">
        <v>596</v>
      </c>
    </row>
    <row r="338" spans="1:8" x14ac:dyDescent="0.25">
      <c r="A338" s="52"/>
      <c r="B338" s="53"/>
      <c r="D338" s="14" t="s">
        <v>101</v>
      </c>
      <c r="E338" s="63">
        <v>0</v>
      </c>
      <c r="F338" s="61" t="s">
        <v>1510</v>
      </c>
    </row>
    <row r="339" spans="1:8" x14ac:dyDescent="0.25">
      <c r="A339" s="2" t="s">
        <v>638</v>
      </c>
      <c r="B339" s="21" t="b">
        <v>0</v>
      </c>
      <c r="D339" s="14" t="s">
        <v>102</v>
      </c>
      <c r="E339" s="63"/>
      <c r="F339" s="102" t="s">
        <v>1086</v>
      </c>
    </row>
    <row r="340" spans="1:8" ht="38.25" x14ac:dyDescent="0.25">
      <c r="A340" s="2" t="s">
        <v>638</v>
      </c>
      <c r="B340" s="21" t="b">
        <v>0</v>
      </c>
      <c r="D340" s="14" t="s">
        <v>103</v>
      </c>
      <c r="E340" s="63"/>
      <c r="F340" s="340" t="s">
        <v>1553</v>
      </c>
      <c r="H340">
        <v>1</v>
      </c>
    </row>
    <row r="341" spans="1:8" x14ac:dyDescent="0.25">
      <c r="A341" s="3" t="s">
        <v>642</v>
      </c>
      <c r="B341" s="5">
        <f>IF(AND(B339 &lt;&gt;FALSE,B340&lt;&gt;FALSE),1,IF(OR(B339=TRUE,B340=TRUE),3,2))</f>
        <v>2</v>
      </c>
      <c r="D341" s="14" t="s">
        <v>104</v>
      </c>
      <c r="E341" s="63">
        <v>0</v>
      </c>
      <c r="F341" s="17"/>
    </row>
    <row r="342" spans="1:8" x14ac:dyDescent="0.25">
      <c r="A342" s="52"/>
      <c r="B342" s="53"/>
      <c r="D342" s="14" t="s">
        <v>105</v>
      </c>
      <c r="E342" s="63">
        <v>0</v>
      </c>
      <c r="F342" s="48" t="s">
        <v>596</v>
      </c>
    </row>
    <row r="343" spans="1:8" x14ac:dyDescent="0.25">
      <c r="A343" s="52"/>
      <c r="B343" s="53"/>
      <c r="D343" s="14" t="s">
        <v>106</v>
      </c>
      <c r="E343" s="63">
        <v>0</v>
      </c>
      <c r="F343" s="48" t="s">
        <v>1511</v>
      </c>
    </row>
    <row r="344" spans="1:8" x14ac:dyDescent="0.25">
      <c r="A344" s="52"/>
      <c r="B344" s="53"/>
      <c r="D344" s="14" t="s">
        <v>107</v>
      </c>
      <c r="E344" s="76"/>
      <c r="F344" s="13"/>
    </row>
    <row r="345" spans="1:8" x14ac:dyDescent="0.25">
      <c r="A345" s="22" t="s">
        <v>639</v>
      </c>
      <c r="B345" s="50" t="b">
        <v>0</v>
      </c>
      <c r="D345" s="14" t="s">
        <v>908</v>
      </c>
      <c r="E345" s="63"/>
      <c r="F345" s="103" t="s">
        <v>1468</v>
      </c>
    </row>
    <row r="346" spans="1:8" x14ac:dyDescent="0.25">
      <c r="A346" s="22" t="s">
        <v>639</v>
      </c>
      <c r="B346" s="50" t="b">
        <v>0</v>
      </c>
      <c r="D346" s="14" t="s">
        <v>909</v>
      </c>
      <c r="E346" s="63"/>
      <c r="F346" s="300" t="s">
        <v>1469</v>
      </c>
      <c r="H346">
        <v>1</v>
      </c>
    </row>
    <row r="347" spans="1:8" s="283" customFormat="1" x14ac:dyDescent="0.25">
      <c r="A347" s="22" t="s">
        <v>639</v>
      </c>
      <c r="B347" s="254" t="b">
        <v>0</v>
      </c>
      <c r="D347" s="14" t="s">
        <v>1088</v>
      </c>
      <c r="E347" s="292"/>
      <c r="F347" s="301" t="s">
        <v>1470</v>
      </c>
    </row>
    <row r="348" spans="1:8" x14ac:dyDescent="0.25">
      <c r="A348" s="3" t="s">
        <v>642</v>
      </c>
      <c r="B348" s="5">
        <f>IF(AND(B347&lt;&gt;FALSE,B345&lt;&gt;FALSE,B346&lt;&gt;FALSE),1,IF(OR(B347=TRUE,B345=TRUE,B346=TRUE),3,2))</f>
        <v>2</v>
      </c>
      <c r="D348" s="14" t="s">
        <v>1471</v>
      </c>
      <c r="E348" s="63">
        <v>0</v>
      </c>
      <c r="F348" s="10"/>
    </row>
    <row r="349" spans="1:8" x14ac:dyDescent="0.25">
      <c r="A349" s="52"/>
      <c r="B349" s="53"/>
      <c r="D349" s="14" t="s">
        <v>108</v>
      </c>
      <c r="E349" s="63">
        <v>0</v>
      </c>
      <c r="F349" s="48" t="s">
        <v>596</v>
      </c>
    </row>
    <row r="350" spans="1:8" x14ac:dyDescent="0.25">
      <c r="A350" s="52"/>
      <c r="B350" s="53"/>
      <c r="D350" s="14" t="s">
        <v>109</v>
      </c>
      <c r="E350" s="63">
        <v>0</v>
      </c>
      <c r="F350" s="48" t="s">
        <v>1511</v>
      </c>
    </row>
    <row r="351" spans="1:8" x14ac:dyDescent="0.25">
      <c r="A351" s="2" t="s">
        <v>643</v>
      </c>
      <c r="B351" s="21" t="b">
        <v>0</v>
      </c>
      <c r="D351" s="14" t="s">
        <v>110</v>
      </c>
      <c r="E351" s="63"/>
      <c r="F351" s="104" t="s">
        <v>1087</v>
      </c>
    </row>
    <row r="352" spans="1:8" x14ac:dyDescent="0.25">
      <c r="A352" s="3" t="s">
        <v>642</v>
      </c>
      <c r="B352" s="5">
        <f>IF(AND(B351 &lt;&gt;FALSE),1,IF(OR(B351=TRUE),3,2))</f>
        <v>2</v>
      </c>
      <c r="D352" s="14" t="s">
        <v>111</v>
      </c>
      <c r="E352" s="63">
        <v>0</v>
      </c>
      <c r="F352" s="17"/>
    </row>
    <row r="353" spans="1:6" x14ac:dyDescent="0.25">
      <c r="A353" s="4" t="s">
        <v>644</v>
      </c>
      <c r="B353" s="6" t="str">
        <f>IF(AND(B329=TRUE,B330&lt;&gt;2),"No Score",IF(B329=TRUE,"Basic",IF(AND(B330=2,B336=2,B341=2,B348=2,B352=2),"Blank Form",IF(AND(B330=1,B336=1,B341=1,B348=1,B352=1),"Exemplary",IF(AND(B330=1,B336=1,B341=1,B348=1,B352&lt;&gt;1),"Accomplished",IF(AND(B330=1,B336=1,B341=1,B348&lt;&gt;1),"Proficient",IF(AND(B330=1,B336=1,B341&lt;&gt;1),"Partially Proficient",IF(B330&lt;&gt;2,"Basic","Basic"))))))))</f>
        <v>Blank Form</v>
      </c>
      <c r="D353" s="14" t="s">
        <v>910</v>
      </c>
      <c r="E353" s="63">
        <v>0</v>
      </c>
      <c r="F353" s="17"/>
    </row>
    <row r="354" spans="1:6" x14ac:dyDescent="0.25">
      <c r="A354" s="4" t="s">
        <v>580</v>
      </c>
      <c r="B354" s="6" t="str">
        <f>IF(B353=definitions!$B$14,definitions!$A$14,IF(B353=definitions!$B$11,definitions!$A$11,IF(B353=definitions!$B$10,4,IF(B353=definitions!$B$9,3,IF(B353=definitions!$B$8,2,IF(B353=definitions!$B$7,1,IF(B353=definitions!$B$6,0,definitions!$B$12)))))))</f>
        <v>BF</v>
      </c>
      <c r="D354" s="14" t="s">
        <v>911</v>
      </c>
      <c r="E354" s="63">
        <v>0</v>
      </c>
      <c r="F354" s="17"/>
    </row>
    <row r="355" spans="1:6" x14ac:dyDescent="0.25">
      <c r="A355" s="55" t="s">
        <v>570</v>
      </c>
      <c r="B355" s="56"/>
      <c r="D355" s="14" t="s">
        <v>912</v>
      </c>
      <c r="E355" s="63">
        <v>0</v>
      </c>
      <c r="F355" s="13"/>
    </row>
    <row r="356" spans="1:6" x14ac:dyDescent="0.25">
      <c r="A356" s="58"/>
      <c r="B356" s="59"/>
      <c r="D356" s="14" t="s">
        <v>112</v>
      </c>
      <c r="E356" s="63">
        <v>0</v>
      </c>
      <c r="F356" s="48" t="s">
        <v>1510</v>
      </c>
    </row>
    <row r="357" spans="1:6" x14ac:dyDescent="0.25">
      <c r="A357" s="58"/>
      <c r="B357" s="59"/>
      <c r="D357" s="14" t="s">
        <v>113</v>
      </c>
      <c r="E357" s="76"/>
      <c r="F357" s="13" t="s">
        <v>1089</v>
      </c>
    </row>
    <row r="358" spans="1:6" x14ac:dyDescent="0.25">
      <c r="A358" s="2" t="s">
        <v>589</v>
      </c>
      <c r="B358" s="21" t="b">
        <v>0</v>
      </c>
      <c r="D358" s="14" t="s">
        <v>114</v>
      </c>
      <c r="E358" s="63"/>
      <c r="F358" s="302" t="s">
        <v>1525</v>
      </c>
    </row>
    <row r="359" spans="1:6" x14ac:dyDescent="0.25">
      <c r="A359" s="2" t="s">
        <v>589</v>
      </c>
      <c r="B359" s="21" t="b">
        <v>0</v>
      </c>
      <c r="D359" s="14" t="s">
        <v>115</v>
      </c>
      <c r="E359" s="63"/>
      <c r="F359" s="106" t="s">
        <v>1092</v>
      </c>
    </row>
    <row r="360" spans="1:6" x14ac:dyDescent="0.25">
      <c r="A360" s="2" t="s">
        <v>589</v>
      </c>
      <c r="B360" s="21" t="b">
        <v>0</v>
      </c>
      <c r="D360" s="14" t="s">
        <v>116</v>
      </c>
      <c r="E360" s="76"/>
      <c r="F360" s="106" t="s">
        <v>1093</v>
      </c>
    </row>
    <row r="361" spans="1:6" x14ac:dyDescent="0.25">
      <c r="A361" s="2" t="s">
        <v>589</v>
      </c>
      <c r="B361" s="21" t="b">
        <v>0</v>
      </c>
      <c r="D361" s="14" t="s">
        <v>117</v>
      </c>
      <c r="E361" s="76"/>
      <c r="F361" s="105" t="s">
        <v>1094</v>
      </c>
    </row>
    <row r="362" spans="1:6" x14ac:dyDescent="0.25">
      <c r="A362" s="2" t="s">
        <v>589</v>
      </c>
      <c r="B362" s="21" t="b">
        <v>0</v>
      </c>
      <c r="D362" s="14" t="s">
        <v>1090</v>
      </c>
      <c r="E362" s="63"/>
      <c r="F362" s="105" t="s">
        <v>1095</v>
      </c>
    </row>
    <row r="363" spans="1:6" x14ac:dyDescent="0.25">
      <c r="A363" s="187" t="s">
        <v>589</v>
      </c>
      <c r="B363" s="188" t="b">
        <v>0</v>
      </c>
      <c r="D363" s="185"/>
      <c r="E363" s="186"/>
      <c r="F363" s="179" t="s">
        <v>1200</v>
      </c>
    </row>
    <row r="364" spans="1:6" x14ac:dyDescent="0.25">
      <c r="A364" s="3" t="s">
        <v>642</v>
      </c>
      <c r="B364" s="5">
        <f>IF(AND(B358&lt;&gt;FALSE,B359&lt;&gt;FALSE,B360&lt;&gt;FALSE,B361&lt;&gt;FALSE,B362&lt;&gt;FALSE),1,IF(OR(B358=TRUE,B359=TRUE,B360=TRUE,B361=TRUE,B362=TRUE),3,2))</f>
        <v>2</v>
      </c>
      <c r="D364" s="14" t="s">
        <v>1091</v>
      </c>
      <c r="E364" s="63">
        <v>0</v>
      </c>
    </row>
    <row r="365" spans="1:6" s="283" customFormat="1" x14ac:dyDescent="0.25">
      <c r="A365" s="3"/>
      <c r="B365" s="5"/>
      <c r="D365" s="14" t="s">
        <v>1554</v>
      </c>
      <c r="E365" s="293"/>
      <c r="F365" s="179" t="s">
        <v>1393</v>
      </c>
    </row>
    <row r="366" spans="1:6" x14ac:dyDescent="0.25">
      <c r="A366" s="52"/>
      <c r="B366" s="53"/>
      <c r="D366" s="14" t="s">
        <v>118</v>
      </c>
      <c r="E366" s="63">
        <v>0</v>
      </c>
      <c r="F366" s="48" t="s">
        <v>1510</v>
      </c>
    </row>
    <row r="367" spans="1:6" x14ac:dyDescent="0.25">
      <c r="A367" s="52"/>
      <c r="B367" s="53"/>
      <c r="D367" s="14" t="s">
        <v>119</v>
      </c>
      <c r="E367" s="63">
        <v>0</v>
      </c>
      <c r="F367" s="64" t="s">
        <v>1096</v>
      </c>
    </row>
    <row r="368" spans="1:6" ht="38.25" x14ac:dyDescent="0.25">
      <c r="A368" s="2" t="s">
        <v>568</v>
      </c>
      <c r="B368" s="21" t="b">
        <v>0</v>
      </c>
      <c r="D368" s="14" t="s">
        <v>120</v>
      </c>
      <c r="E368" s="63"/>
      <c r="F368" s="303" t="s">
        <v>1555</v>
      </c>
    </row>
    <row r="369" spans="1:8" x14ac:dyDescent="0.25">
      <c r="A369" s="2" t="s">
        <v>568</v>
      </c>
      <c r="B369" s="21" t="b">
        <v>0</v>
      </c>
      <c r="D369" s="14" t="s">
        <v>121</v>
      </c>
      <c r="E369" s="63"/>
      <c r="F369" s="107" t="s">
        <v>1430</v>
      </c>
    </row>
    <row r="370" spans="1:8" x14ac:dyDescent="0.25">
      <c r="A370" s="3" t="s">
        <v>642</v>
      </c>
      <c r="B370" s="5">
        <f>IF(AND(B368 &lt;&gt;FALSE,B369&lt;&gt;FALSE),1,IF(OR(B368=TRUE,B369=TRUE),3,2))</f>
        <v>2</v>
      </c>
      <c r="D370" s="14" t="s">
        <v>122</v>
      </c>
      <c r="E370" s="18">
        <v>0</v>
      </c>
      <c r="F370" s="17"/>
    </row>
    <row r="371" spans="1:8" x14ac:dyDescent="0.25">
      <c r="A371" s="52"/>
      <c r="B371" s="53"/>
      <c r="D371" s="14" t="s">
        <v>123</v>
      </c>
      <c r="E371" s="63">
        <v>0</v>
      </c>
      <c r="F371" s="61" t="s">
        <v>596</v>
      </c>
    </row>
    <row r="372" spans="1:8" x14ac:dyDescent="0.25">
      <c r="A372" s="52"/>
      <c r="B372" s="53"/>
      <c r="D372" s="14" t="s">
        <v>124</v>
      </c>
      <c r="E372" s="63">
        <v>0</v>
      </c>
      <c r="F372" s="61" t="s">
        <v>1510</v>
      </c>
    </row>
    <row r="373" spans="1:8" x14ac:dyDescent="0.25">
      <c r="A373" s="2" t="s">
        <v>638</v>
      </c>
      <c r="B373" s="21" t="b">
        <v>0</v>
      </c>
      <c r="D373" s="14" t="s">
        <v>125</v>
      </c>
      <c r="E373" s="63"/>
      <c r="F373" s="108" t="s">
        <v>1097</v>
      </c>
    </row>
    <row r="374" spans="1:8" x14ac:dyDescent="0.25">
      <c r="A374" s="2" t="s">
        <v>638</v>
      </c>
      <c r="B374" s="21" t="b">
        <v>0</v>
      </c>
      <c r="D374" s="14" t="s">
        <v>126</v>
      </c>
      <c r="E374" s="63"/>
      <c r="F374" s="108" t="s">
        <v>1098</v>
      </c>
    </row>
    <row r="375" spans="1:8" x14ac:dyDescent="0.25">
      <c r="A375" s="3" t="s">
        <v>642</v>
      </c>
      <c r="B375" s="5">
        <f>IF(AND(B373 &lt;&gt;FALSE,B374&lt;&gt;FALSE),1,IF(OR(B373=TRUE,B374=TRUE),3,2))</f>
        <v>2</v>
      </c>
      <c r="D375" s="14" t="s">
        <v>127</v>
      </c>
      <c r="E375" s="63">
        <v>0</v>
      </c>
      <c r="F375" s="17"/>
    </row>
    <row r="376" spans="1:8" x14ac:dyDescent="0.25">
      <c r="A376" s="52"/>
      <c r="B376" s="53"/>
      <c r="D376" s="14" t="s">
        <v>128</v>
      </c>
      <c r="E376" s="63">
        <v>0</v>
      </c>
      <c r="F376" s="48" t="s">
        <v>596</v>
      </c>
    </row>
    <row r="377" spans="1:8" x14ac:dyDescent="0.25">
      <c r="A377" s="52"/>
      <c r="B377" s="53"/>
      <c r="D377" s="14" t="s">
        <v>129</v>
      </c>
      <c r="E377" s="63">
        <v>0</v>
      </c>
      <c r="F377" s="48" t="s">
        <v>1511</v>
      </c>
    </row>
    <row r="378" spans="1:8" x14ac:dyDescent="0.25">
      <c r="A378" s="22" t="s">
        <v>639</v>
      </c>
      <c r="B378" s="50" t="b">
        <v>0</v>
      </c>
      <c r="D378" s="14" t="s">
        <v>130</v>
      </c>
      <c r="E378" s="63"/>
      <c r="F378" s="109" t="s">
        <v>1526</v>
      </c>
    </row>
    <row r="379" spans="1:8" x14ac:dyDescent="0.25">
      <c r="A379" s="22" t="s">
        <v>639</v>
      </c>
      <c r="B379" s="50" t="b">
        <v>0</v>
      </c>
      <c r="D379" s="14" t="s">
        <v>131</v>
      </c>
      <c r="E379" s="63"/>
      <c r="F379" s="109" t="s">
        <v>1099</v>
      </c>
    </row>
    <row r="380" spans="1:8" x14ac:dyDescent="0.25">
      <c r="A380" s="22" t="s">
        <v>639</v>
      </c>
      <c r="B380" s="50" t="b">
        <v>0</v>
      </c>
      <c r="D380" s="14" t="s">
        <v>132</v>
      </c>
      <c r="E380" s="63"/>
      <c r="F380" s="109" t="s">
        <v>1407</v>
      </c>
      <c r="H380">
        <v>1</v>
      </c>
    </row>
    <row r="381" spans="1:8" x14ac:dyDescent="0.25">
      <c r="A381" s="3" t="s">
        <v>642</v>
      </c>
      <c r="B381" s="5">
        <f>IF(AND(B378&lt;&gt;FALSE,B379&lt;&gt;FALSE,B380&lt;&gt;FALSE),1,IF(OR(B378=TRUE,B379=TRUE,B380=TRUE),3,2))</f>
        <v>2</v>
      </c>
      <c r="D381" s="14" t="s">
        <v>133</v>
      </c>
      <c r="E381" s="63">
        <v>0</v>
      </c>
      <c r="F381" s="10"/>
    </row>
    <row r="382" spans="1:8" x14ac:dyDescent="0.25">
      <c r="A382" s="52"/>
      <c r="B382" s="53"/>
      <c r="D382" s="14" t="s">
        <v>134</v>
      </c>
      <c r="E382" s="63">
        <v>0</v>
      </c>
      <c r="F382" s="48" t="s">
        <v>596</v>
      </c>
    </row>
    <row r="383" spans="1:8" x14ac:dyDescent="0.25">
      <c r="A383" s="52"/>
      <c r="B383" s="53"/>
      <c r="D383" s="14" t="s">
        <v>135</v>
      </c>
      <c r="E383" s="63">
        <v>0</v>
      </c>
      <c r="F383" s="48" t="s">
        <v>1511</v>
      </c>
    </row>
    <row r="384" spans="1:8" x14ac:dyDescent="0.25">
      <c r="A384" s="2" t="s">
        <v>643</v>
      </c>
      <c r="B384" s="21" t="b">
        <v>0</v>
      </c>
      <c r="D384" s="14" t="s">
        <v>136</v>
      </c>
      <c r="E384" s="63"/>
      <c r="F384" s="110" t="s">
        <v>1571</v>
      </c>
    </row>
    <row r="385" spans="1:9" x14ac:dyDescent="0.25">
      <c r="A385" s="3" t="s">
        <v>642</v>
      </c>
      <c r="B385" s="5">
        <f>IF(AND(B384 &lt;&gt;FALSE),1,IF(OR(B384=TRUE),3,2))</f>
        <v>2</v>
      </c>
      <c r="D385" s="14" t="s">
        <v>137</v>
      </c>
      <c r="E385" s="63">
        <v>0</v>
      </c>
      <c r="F385" s="17"/>
    </row>
    <row r="386" spans="1:9" x14ac:dyDescent="0.25">
      <c r="A386" s="4" t="s">
        <v>644</v>
      </c>
      <c r="B386" s="6" t="str">
        <f>IF(AND(B363=TRUE,B364&lt;&gt;2),"No Score",IF(B363=TRUE,"Basic",IF(AND(B364=2,B370=2,B375=2,B381=2,B385=2),"Blank Form",IF(AND(B364=1,B370=1,B375=1,B381=1,B385=1),"Exemplary",IF(AND(B364=1,B370=1,B375=1,B381=1,B385&lt;&gt;1),"Accomplished",IF(AND(B364=1,B370=1,B375=1,B381&lt;&gt;1),"Proficient",IF(AND(B364=1,B370=1,B375&lt;&gt;1),"Partially Proficient",IF(B364&lt;&gt;2,"Basic","Basic"))))))))</f>
        <v>Blank Form</v>
      </c>
      <c r="D386" s="14" t="s">
        <v>913</v>
      </c>
      <c r="E386" s="63">
        <v>0</v>
      </c>
      <c r="F386" s="17"/>
      <c r="H386">
        <f>SUM(H66:H385)</f>
        <v>37</v>
      </c>
      <c r="I386" s="252">
        <f>SUM(I66:I385)</f>
        <v>4</v>
      </c>
    </row>
    <row r="387" spans="1:9" x14ac:dyDescent="0.25">
      <c r="A387" s="4" t="s">
        <v>580</v>
      </c>
      <c r="B387" s="6" t="str">
        <f>IF(B386=definitions!$B$14,definitions!$A$14,IF(B386=definitions!$B$11,definitions!$A$11,IF(B386=definitions!$B$10,4,IF(B386=definitions!$B$9,3,IF(B386=definitions!$B$8,2,IF(B386=definitions!$B$7,1,IF(B386=definitions!$B$6,0,definitions!$B$12)))))))</f>
        <v>BF</v>
      </c>
      <c r="D387" s="14" t="s">
        <v>914</v>
      </c>
      <c r="E387" s="63">
        <v>0</v>
      </c>
      <c r="F387" s="17"/>
    </row>
    <row r="388" spans="1:9" x14ac:dyDescent="0.25">
      <c r="A388" s="192" t="s">
        <v>1201</v>
      </c>
      <c r="B388" s="193" t="e">
        <f>#REF!</f>
        <v>#REF!</v>
      </c>
      <c r="E388" s="191"/>
      <c r="F388" s="17"/>
    </row>
    <row r="389" spans="1:9" x14ac:dyDescent="0.25">
      <c r="A389" s="192" t="s">
        <v>1202</v>
      </c>
      <c r="B389" s="193" t="e">
        <f>IF(B388="BF","Blank Form",IF(B388&lt;3,"Basic",IF(AND(B388&lt;9,B388&gt;2),"Partially Proficient",IF(AND(B388&lt;15,B388&gt;8),"Proficient",IF(AND(B388&lt;21,B388&gt;14),"Accomplished",IF(AND(B388&lt;25,B388&gt;20),"Exemplary","No Score"))))))</f>
        <v>#REF!</v>
      </c>
      <c r="E389" s="191"/>
      <c r="F389" s="17"/>
    </row>
    <row r="390" spans="1:9" x14ac:dyDescent="0.25">
      <c r="A390" s="55" t="s">
        <v>648</v>
      </c>
      <c r="B390" s="56"/>
      <c r="D390" s="14" t="s">
        <v>915</v>
      </c>
      <c r="E390" s="63">
        <v>0</v>
      </c>
      <c r="F390" s="13"/>
    </row>
    <row r="391" spans="1:9" ht="30" x14ac:dyDescent="0.25">
      <c r="A391" s="58"/>
      <c r="B391" s="59"/>
      <c r="D391" s="14" t="s">
        <v>138</v>
      </c>
      <c r="E391" s="63">
        <v>0</v>
      </c>
      <c r="F391" s="304" t="s">
        <v>1472</v>
      </c>
    </row>
    <row r="392" spans="1:9" x14ac:dyDescent="0.25">
      <c r="A392" s="2" t="s">
        <v>589</v>
      </c>
      <c r="B392" s="21" t="b">
        <v>0</v>
      </c>
      <c r="D392" s="14" t="s">
        <v>139</v>
      </c>
      <c r="E392" s="63"/>
      <c r="F392" s="305" t="s">
        <v>1473</v>
      </c>
      <c r="H392">
        <v>1</v>
      </c>
    </row>
    <row r="393" spans="1:9" s="283" customFormat="1" x14ac:dyDescent="0.25">
      <c r="A393" s="2" t="s">
        <v>589</v>
      </c>
      <c r="B393" s="21" t="b">
        <v>0</v>
      </c>
      <c r="D393" s="14"/>
      <c r="E393" s="292"/>
      <c r="F393" s="306" t="s">
        <v>1100</v>
      </c>
    </row>
    <row r="394" spans="1:9" s="283" customFormat="1" x14ac:dyDescent="0.25">
      <c r="A394" s="2" t="s">
        <v>589</v>
      </c>
      <c r="B394" s="21" t="b">
        <v>0</v>
      </c>
      <c r="D394" s="14"/>
      <c r="E394" s="292"/>
      <c r="F394" s="307" t="s">
        <v>1101</v>
      </c>
    </row>
    <row r="395" spans="1:9" x14ac:dyDescent="0.25">
      <c r="A395" s="187" t="s">
        <v>589</v>
      </c>
      <c r="B395" s="188" t="b">
        <v>0</v>
      </c>
      <c r="D395" s="185"/>
      <c r="E395" s="186"/>
      <c r="F395" s="179" t="s">
        <v>1200</v>
      </c>
    </row>
    <row r="396" spans="1:9" x14ac:dyDescent="0.25">
      <c r="A396" s="3" t="s">
        <v>642</v>
      </c>
      <c r="B396" s="5">
        <f>IF(AND(B392&lt;&gt;FALSE,B393&lt;&gt;FALSE,B394&lt;&gt;FALSE),1,IF(OR(B392=TRUE,B393=TRUE,B394=TRUE),3,2))</f>
        <v>2</v>
      </c>
      <c r="D396" s="14" t="s">
        <v>140</v>
      </c>
      <c r="E396" s="63">
        <v>0</v>
      </c>
    </row>
    <row r="397" spans="1:9" x14ac:dyDescent="0.25">
      <c r="A397" s="52"/>
      <c r="B397" s="53"/>
      <c r="E397" s="134"/>
      <c r="F397" s="48" t="s">
        <v>596</v>
      </c>
    </row>
    <row r="398" spans="1:9" x14ac:dyDescent="0.25">
      <c r="A398" s="52"/>
      <c r="B398" s="53"/>
      <c r="D398" s="14" t="s">
        <v>141</v>
      </c>
      <c r="E398" s="63">
        <v>0</v>
      </c>
      <c r="F398" s="48" t="s">
        <v>1510</v>
      </c>
    </row>
    <row r="399" spans="1:9" ht="26.25" x14ac:dyDescent="0.25">
      <c r="A399" s="2" t="s">
        <v>568</v>
      </c>
      <c r="B399" s="21" t="b">
        <v>0</v>
      </c>
      <c r="D399" s="14" t="s">
        <v>142</v>
      </c>
      <c r="E399" s="63"/>
      <c r="F399" s="308" t="s">
        <v>1474</v>
      </c>
    </row>
    <row r="400" spans="1:9" x14ac:dyDescent="0.25">
      <c r="A400" s="3" t="s">
        <v>642</v>
      </c>
      <c r="B400" s="5">
        <f>IF(AND(B399 &lt;&gt;FALSE),1,IF(OR(B399=TRUE),3,2))</f>
        <v>2</v>
      </c>
      <c r="D400" s="14" t="s">
        <v>143</v>
      </c>
      <c r="E400" s="18">
        <v>0</v>
      </c>
      <c r="F400" s="17"/>
    </row>
    <row r="401" spans="1:6" x14ac:dyDescent="0.25">
      <c r="A401" s="52"/>
      <c r="B401" s="53"/>
      <c r="D401" s="14" t="s">
        <v>144</v>
      </c>
      <c r="E401" s="63">
        <v>0</v>
      </c>
      <c r="F401" s="61" t="s">
        <v>596</v>
      </c>
    </row>
    <row r="402" spans="1:6" x14ac:dyDescent="0.25">
      <c r="A402" s="52"/>
      <c r="B402" s="53"/>
      <c r="D402" s="14" t="s">
        <v>145</v>
      </c>
      <c r="E402" s="63">
        <v>0</v>
      </c>
      <c r="F402" s="61" t="s">
        <v>1510</v>
      </c>
    </row>
    <row r="403" spans="1:6" x14ac:dyDescent="0.25">
      <c r="A403" s="2" t="s">
        <v>638</v>
      </c>
      <c r="B403" s="21" t="b">
        <v>0</v>
      </c>
      <c r="D403" s="14" t="s">
        <v>146</v>
      </c>
      <c r="E403" s="63"/>
      <c r="F403" s="111" t="s">
        <v>1527</v>
      </c>
    </row>
    <row r="404" spans="1:6" x14ac:dyDescent="0.25">
      <c r="A404" s="2" t="s">
        <v>638</v>
      </c>
      <c r="B404" s="21" t="b">
        <v>0</v>
      </c>
      <c r="D404" s="14" t="s">
        <v>147</v>
      </c>
      <c r="E404" s="63"/>
      <c r="F404" s="111" t="s">
        <v>1528</v>
      </c>
    </row>
    <row r="405" spans="1:6" x14ac:dyDescent="0.25">
      <c r="A405" s="3" t="s">
        <v>642</v>
      </c>
      <c r="B405" s="5">
        <f>IF(AND(B403 &lt;&gt;FALSE,B404&lt;&gt;FALSE),1,IF(OR(B403=TRUE,B404=TRUE),3,2))</f>
        <v>2</v>
      </c>
      <c r="D405" s="14" t="s">
        <v>1179</v>
      </c>
      <c r="E405" s="63">
        <v>0</v>
      </c>
      <c r="F405" s="17"/>
    </row>
    <row r="406" spans="1:6" x14ac:dyDescent="0.25">
      <c r="A406" s="52"/>
      <c r="B406" s="53"/>
      <c r="D406" s="14" t="s">
        <v>148</v>
      </c>
      <c r="E406" s="63">
        <v>0</v>
      </c>
      <c r="F406" s="48" t="s">
        <v>596</v>
      </c>
    </row>
    <row r="407" spans="1:6" x14ac:dyDescent="0.25">
      <c r="A407" s="52"/>
      <c r="B407" s="53"/>
      <c r="D407" s="14" t="s">
        <v>149</v>
      </c>
      <c r="E407" s="63">
        <v>0</v>
      </c>
      <c r="F407" s="48" t="s">
        <v>1511</v>
      </c>
    </row>
    <row r="408" spans="1:6" x14ac:dyDescent="0.25">
      <c r="A408" s="22" t="s">
        <v>639</v>
      </c>
      <c r="B408" s="50" t="b">
        <v>0</v>
      </c>
      <c r="D408" s="14" t="s">
        <v>150</v>
      </c>
      <c r="E408" s="63"/>
      <c r="F408" s="112" t="s">
        <v>1102</v>
      </c>
    </row>
    <row r="409" spans="1:6" x14ac:dyDescent="0.25">
      <c r="A409" s="3" t="s">
        <v>642</v>
      </c>
      <c r="B409" s="5">
        <f>IF(AND(B408&lt;&gt;FALSE),1,IF(OR(B408=TRUE),3,2))</f>
        <v>2</v>
      </c>
      <c r="D409" s="14" t="s">
        <v>151</v>
      </c>
      <c r="E409" s="63">
        <v>0</v>
      </c>
      <c r="F409" s="10"/>
    </row>
    <row r="410" spans="1:6" x14ac:dyDescent="0.25">
      <c r="A410" s="52"/>
      <c r="B410" s="53"/>
      <c r="D410" s="14" t="s">
        <v>152</v>
      </c>
      <c r="E410" s="63">
        <v>0</v>
      </c>
      <c r="F410" s="48" t="s">
        <v>596</v>
      </c>
    </row>
    <row r="411" spans="1:6" ht="30" x14ac:dyDescent="0.25">
      <c r="A411" s="52"/>
      <c r="B411" s="53"/>
      <c r="D411" s="14" t="s">
        <v>153</v>
      </c>
      <c r="E411" s="63">
        <v>0</v>
      </c>
      <c r="F411" s="309" t="s">
        <v>1556</v>
      </c>
    </row>
    <row r="412" spans="1:6" x14ac:dyDescent="0.25">
      <c r="A412" s="2" t="s">
        <v>643</v>
      </c>
      <c r="B412" s="21" t="b">
        <v>0</v>
      </c>
      <c r="D412" s="14" t="s">
        <v>154</v>
      </c>
      <c r="E412" s="63"/>
      <c r="F412" s="310" t="s">
        <v>1475</v>
      </c>
    </row>
    <row r="413" spans="1:6" s="283" customFormat="1" x14ac:dyDescent="0.25">
      <c r="A413" s="2" t="s">
        <v>643</v>
      </c>
      <c r="B413" s="21" t="b">
        <v>0</v>
      </c>
      <c r="D413" s="14" t="s">
        <v>155</v>
      </c>
      <c r="E413" s="292"/>
      <c r="F413" s="311" t="s">
        <v>1476</v>
      </c>
    </row>
    <row r="414" spans="1:6" x14ac:dyDescent="0.25">
      <c r="A414" s="3" t="s">
        <v>642</v>
      </c>
      <c r="B414" s="5">
        <f>IF(AND(B412 &lt;&gt;FALSE,B413&lt;&gt;FALSE),1,IF(OR(B412=TRUE,B413=TRUE),3,2))</f>
        <v>2</v>
      </c>
      <c r="D414" s="14" t="s">
        <v>1477</v>
      </c>
      <c r="E414" s="63">
        <v>0</v>
      </c>
      <c r="F414" s="17"/>
    </row>
    <row r="415" spans="1:6" x14ac:dyDescent="0.25">
      <c r="A415" s="4" t="s">
        <v>644</v>
      </c>
      <c r="B415" s="6" t="str">
        <f>IF(AND(B395=TRUE,B396&lt;&gt;2),"No Score",IF(B395=TRUE,"Basic",IF(AND(B396=2,B400=2,B405=2,B409=2,B414=2),"Blank Form",IF(AND(B396=1,B400=1,B405=1,B409=1,B414=1),"Exemplary",IF(AND(B396=1,B400=1,B405=1,B409=1,B414&lt;&gt;1),"Accomplished",IF(AND(B396=1,B400=1,B405=1,B409&lt;&gt;1),"Proficient",IF(AND(B396=1,B400=1,B405&lt;&gt;1),"Partially Proficient",IF(B396&lt;&gt;2,"Basic","Basic"))))))))</f>
        <v>Blank Form</v>
      </c>
      <c r="D415" s="14" t="s">
        <v>916</v>
      </c>
      <c r="E415" s="63">
        <v>0</v>
      </c>
      <c r="F415" s="17"/>
    </row>
    <row r="416" spans="1:6" x14ac:dyDescent="0.25">
      <c r="A416" s="4" t="s">
        <v>580</v>
      </c>
      <c r="B416" s="6" t="str">
        <f>IF(B415=definitions!$B$14,definitions!$A$14,IF(B415=definitions!$B$11,definitions!$A$11,IF(B415=definitions!$B$10,4,IF(B415=definitions!$B$9,3,IF(B415=definitions!$B$8,2,IF(B415=definitions!$B$7,1,IF(B415=definitions!$B$6,0,definitions!$B$12)))))))</f>
        <v>BF</v>
      </c>
      <c r="D416" s="14" t="s">
        <v>917</v>
      </c>
      <c r="E416" s="63">
        <v>0</v>
      </c>
      <c r="F416" s="17"/>
    </row>
    <row r="417" spans="1:8" x14ac:dyDescent="0.25">
      <c r="A417" s="55" t="s">
        <v>571</v>
      </c>
      <c r="B417" s="56"/>
      <c r="D417" s="14" t="s">
        <v>927</v>
      </c>
      <c r="E417" s="63">
        <v>0</v>
      </c>
      <c r="F417" s="13"/>
    </row>
    <row r="418" spans="1:8" x14ac:dyDescent="0.25">
      <c r="A418" s="58"/>
      <c r="B418" s="59"/>
      <c r="D418" s="14" t="s">
        <v>156</v>
      </c>
      <c r="E418" s="63">
        <v>0</v>
      </c>
      <c r="F418" s="48" t="s">
        <v>1510</v>
      </c>
    </row>
    <row r="419" spans="1:8" x14ac:dyDescent="0.25">
      <c r="A419" s="58"/>
      <c r="B419" s="59"/>
      <c r="D419" s="14" t="s">
        <v>157</v>
      </c>
      <c r="E419" s="67">
        <v>0</v>
      </c>
      <c r="F419" s="13"/>
    </row>
    <row r="420" spans="1:8" ht="25.5" x14ac:dyDescent="0.25">
      <c r="A420" s="2" t="s">
        <v>589</v>
      </c>
      <c r="B420" s="21" t="b">
        <v>0</v>
      </c>
      <c r="D420" s="14" t="s">
        <v>158</v>
      </c>
      <c r="E420" s="63"/>
      <c r="F420" s="312" t="s">
        <v>1478</v>
      </c>
    </row>
    <row r="421" spans="1:8" x14ac:dyDescent="0.25">
      <c r="A421" s="187" t="s">
        <v>589</v>
      </c>
      <c r="B421" s="188" t="b">
        <v>0</v>
      </c>
      <c r="D421" s="185"/>
      <c r="E421" s="186"/>
      <c r="F421" s="179" t="s">
        <v>1200</v>
      </c>
    </row>
    <row r="422" spans="1:8" x14ac:dyDescent="0.25">
      <c r="A422" s="3" t="s">
        <v>642</v>
      </c>
      <c r="B422" s="5">
        <f>IF(AND(B420&lt;&gt;FALSE),1,IF(OR(B420=TRUE),3,2))</f>
        <v>2</v>
      </c>
      <c r="D422" s="14" t="s">
        <v>159</v>
      </c>
      <c r="E422" s="63">
        <v>0</v>
      </c>
    </row>
    <row r="423" spans="1:8" s="252" customFormat="1" x14ac:dyDescent="0.25">
      <c r="A423" s="52"/>
      <c r="B423" s="53"/>
      <c r="D423" s="14"/>
      <c r="E423" s="280"/>
      <c r="F423" s="279" t="s">
        <v>1393</v>
      </c>
      <c r="H423" s="252">
        <v>1</v>
      </c>
    </row>
    <row r="424" spans="1:8" x14ac:dyDescent="0.25">
      <c r="A424" s="52"/>
      <c r="B424" s="53"/>
      <c r="D424" s="14" t="s">
        <v>160</v>
      </c>
      <c r="E424" s="63">
        <v>0</v>
      </c>
      <c r="F424" s="48" t="s">
        <v>1510</v>
      </c>
    </row>
    <row r="425" spans="1:8" ht="25.5" x14ac:dyDescent="0.25">
      <c r="A425" s="2" t="s">
        <v>568</v>
      </c>
      <c r="B425" s="21" t="b">
        <v>0</v>
      </c>
      <c r="D425" s="14" t="s">
        <v>161</v>
      </c>
      <c r="E425" s="63"/>
      <c r="F425" s="313" t="s">
        <v>1479</v>
      </c>
    </row>
    <row r="426" spans="1:8" x14ac:dyDescent="0.25">
      <c r="A426" s="2" t="s">
        <v>568</v>
      </c>
      <c r="B426" s="21" t="b">
        <v>0</v>
      </c>
      <c r="D426" s="14" t="s">
        <v>162</v>
      </c>
      <c r="E426" s="76"/>
      <c r="F426" s="178" t="s">
        <v>685</v>
      </c>
    </row>
    <row r="427" spans="1:8" x14ac:dyDescent="0.25">
      <c r="A427" s="2" t="s">
        <v>568</v>
      </c>
      <c r="B427" s="21" t="b">
        <v>0</v>
      </c>
      <c r="D427" s="14" t="s">
        <v>163</v>
      </c>
      <c r="E427" s="63"/>
      <c r="F427" s="113" t="s">
        <v>1104</v>
      </c>
    </row>
    <row r="428" spans="1:8" x14ac:dyDescent="0.25">
      <c r="A428" s="3" t="s">
        <v>642</v>
      </c>
      <c r="B428" s="5">
        <f>IF(AND(B425 &lt;&gt;FALSE,B426&lt;&gt;FALSE,B427&lt;&gt;FALSE),1,IF(OR(B425=TRUE,B426=TRUE,B427=TRUE),3,2))</f>
        <v>2</v>
      </c>
      <c r="D428" s="14" t="s">
        <v>1103</v>
      </c>
      <c r="E428" s="18">
        <v>0</v>
      </c>
      <c r="F428" s="17"/>
    </row>
    <row r="429" spans="1:8" x14ac:dyDescent="0.25">
      <c r="A429" s="52"/>
      <c r="B429" s="53"/>
      <c r="D429" s="14" t="s">
        <v>164</v>
      </c>
      <c r="E429" s="63">
        <v>0</v>
      </c>
      <c r="F429" s="61" t="s">
        <v>596</v>
      </c>
    </row>
    <row r="430" spans="1:8" x14ac:dyDescent="0.25">
      <c r="A430" s="52"/>
      <c r="B430" s="53"/>
      <c r="D430" s="14" t="s">
        <v>165</v>
      </c>
      <c r="E430" s="63">
        <v>0</v>
      </c>
      <c r="F430" s="61" t="s">
        <v>1510</v>
      </c>
    </row>
    <row r="431" spans="1:8" x14ac:dyDescent="0.25">
      <c r="A431" s="52"/>
      <c r="B431" s="53"/>
      <c r="D431" s="14" t="s">
        <v>166</v>
      </c>
      <c r="E431" s="76"/>
      <c r="F431" s="62" t="s">
        <v>1105</v>
      </c>
    </row>
    <row r="432" spans="1:8" x14ac:dyDescent="0.25">
      <c r="A432" s="2" t="s">
        <v>638</v>
      </c>
      <c r="B432" s="21" t="b">
        <v>0</v>
      </c>
      <c r="D432" s="14" t="s">
        <v>167</v>
      </c>
      <c r="E432" s="63"/>
      <c r="F432" s="114" t="s">
        <v>1107</v>
      </c>
    </row>
    <row r="433" spans="1:6" x14ac:dyDescent="0.25">
      <c r="A433" s="2" t="s">
        <v>638</v>
      </c>
      <c r="B433" s="21" t="b">
        <v>0</v>
      </c>
      <c r="D433" s="14" t="s">
        <v>168</v>
      </c>
      <c r="E433" s="63"/>
      <c r="F433" s="114" t="s">
        <v>686</v>
      </c>
    </row>
    <row r="434" spans="1:6" x14ac:dyDescent="0.25">
      <c r="A434" s="2" t="s">
        <v>638</v>
      </c>
      <c r="B434" s="21" t="b">
        <v>0</v>
      </c>
      <c r="D434" s="14" t="s">
        <v>169</v>
      </c>
      <c r="E434" s="63"/>
      <c r="F434" s="114" t="s">
        <v>918</v>
      </c>
    </row>
    <row r="435" spans="1:6" x14ac:dyDescent="0.25">
      <c r="A435" s="2" t="s">
        <v>638</v>
      </c>
      <c r="B435" s="21" t="b">
        <v>0</v>
      </c>
      <c r="D435" s="14" t="s">
        <v>170</v>
      </c>
      <c r="E435" s="76"/>
      <c r="F435" s="114" t="s">
        <v>171</v>
      </c>
    </row>
    <row r="436" spans="1:6" x14ac:dyDescent="0.25">
      <c r="A436" s="2" t="s">
        <v>638</v>
      </c>
      <c r="B436" s="21" t="b">
        <v>0</v>
      </c>
      <c r="D436" s="14" t="s">
        <v>1106</v>
      </c>
      <c r="E436" s="63"/>
      <c r="F436" s="114" t="s">
        <v>1108</v>
      </c>
    </row>
    <row r="437" spans="1:6" x14ac:dyDescent="0.25">
      <c r="A437" s="3" t="s">
        <v>642</v>
      </c>
      <c r="B437" s="5">
        <f>IF(AND(B432 &lt;&gt;FALSE,B433&lt;&gt;FALSE,B434&lt;&gt;FALSE,B435&lt;&gt;FALSE,B436&lt;&gt;FALSE),1,IF(OR(B432=TRUE,B433=TRUE,B434=TRUE,B435=TRUE,B436=TRUE),3,2))</f>
        <v>2</v>
      </c>
      <c r="D437" s="14" t="s">
        <v>1180</v>
      </c>
      <c r="E437" s="63">
        <v>0</v>
      </c>
      <c r="F437" s="17"/>
    </row>
    <row r="438" spans="1:6" x14ac:dyDescent="0.25">
      <c r="A438" s="52"/>
      <c r="B438" s="53"/>
      <c r="D438" s="14" t="s">
        <v>172</v>
      </c>
      <c r="E438" s="63">
        <v>0</v>
      </c>
      <c r="F438" s="48" t="s">
        <v>596</v>
      </c>
    </row>
    <row r="439" spans="1:6" x14ac:dyDescent="0.25">
      <c r="A439" s="52"/>
      <c r="B439" s="53"/>
      <c r="D439" s="14" t="s">
        <v>173</v>
      </c>
      <c r="E439" s="63">
        <v>0</v>
      </c>
      <c r="F439" s="48" t="s">
        <v>1511</v>
      </c>
    </row>
    <row r="440" spans="1:6" x14ac:dyDescent="0.25">
      <c r="A440" s="22" t="s">
        <v>639</v>
      </c>
      <c r="B440" s="50" t="b">
        <v>0</v>
      </c>
      <c r="D440" s="14" t="s">
        <v>174</v>
      </c>
      <c r="E440" s="63"/>
      <c r="F440" s="115" t="s">
        <v>1109</v>
      </c>
    </row>
    <row r="441" spans="1:6" x14ac:dyDescent="0.25">
      <c r="A441" s="3" t="s">
        <v>642</v>
      </c>
      <c r="B441" s="5">
        <f>IF(AND(B440&lt;&gt;FALSE),1,IF(OR(B440=TRUE),3,2))</f>
        <v>2</v>
      </c>
      <c r="D441" s="14" t="s">
        <v>928</v>
      </c>
      <c r="E441" s="63">
        <v>0</v>
      </c>
      <c r="F441" s="10"/>
    </row>
    <row r="442" spans="1:6" x14ac:dyDescent="0.25">
      <c r="A442" s="52"/>
      <c r="B442" s="53"/>
      <c r="D442" s="14" t="s">
        <v>175</v>
      </c>
      <c r="E442" s="63">
        <v>0</v>
      </c>
      <c r="F442" s="48" t="s">
        <v>596</v>
      </c>
    </row>
    <row r="443" spans="1:6" x14ac:dyDescent="0.25">
      <c r="A443" s="52"/>
      <c r="B443" s="53"/>
      <c r="D443" s="14" t="s">
        <v>176</v>
      </c>
      <c r="E443" s="63">
        <v>0</v>
      </c>
      <c r="F443" s="48" t="s">
        <v>1511</v>
      </c>
    </row>
    <row r="444" spans="1:6" ht="25.5" x14ac:dyDescent="0.25">
      <c r="A444" s="2" t="s">
        <v>643</v>
      </c>
      <c r="B444" s="21" t="b">
        <v>0</v>
      </c>
      <c r="D444" s="14" t="s">
        <v>177</v>
      </c>
      <c r="E444" s="63"/>
      <c r="F444" s="314" t="s">
        <v>1480</v>
      </c>
    </row>
    <row r="445" spans="1:6" x14ac:dyDescent="0.25">
      <c r="A445" s="3" t="s">
        <v>642</v>
      </c>
      <c r="B445" s="5">
        <f>IF(AND(B444 &lt;&gt;FALSE),1,IF(OR(B444=TRUE),3,2))</f>
        <v>2</v>
      </c>
      <c r="D445" s="14" t="s">
        <v>929</v>
      </c>
      <c r="E445" s="63">
        <v>0</v>
      </c>
      <c r="F445" s="17"/>
    </row>
    <row r="446" spans="1:6" x14ac:dyDescent="0.25">
      <c r="A446" s="4" t="s">
        <v>644</v>
      </c>
      <c r="B446" s="6" t="str">
        <f>IF(AND(B421=TRUE,B422&lt;&gt;2),"No Score",IF(B421=TRUE,"Basic",IF(AND(B422=2,B428=2,B437=2,B441=2,B445=2),"Blank Form",IF(AND(B422=1,B428=1,B437=1,B441=1,B445=1),"Exemplary",IF(AND(B422=1,B428=1,B437=1,B441=1,B445&lt;&gt;1),"Accomplished",IF(AND(B422=1,B428=1,B437=1,B441&lt;&gt;1),"Proficient",IF(AND(B422=1,B428=1,B437&lt;&gt;1),"Partially Proficient",IF(B422&lt;&gt;2,"Basic","Basic"))))))))</f>
        <v>Blank Form</v>
      </c>
      <c r="D446" s="14" t="s">
        <v>930</v>
      </c>
      <c r="E446" s="63">
        <v>0</v>
      </c>
      <c r="F446" s="17"/>
    </row>
    <row r="447" spans="1:6" x14ac:dyDescent="0.25">
      <c r="A447" s="4" t="s">
        <v>580</v>
      </c>
      <c r="B447" s="6" t="str">
        <f>IF(B446=definitions!$B$14,definitions!$A$14,IF(B446=definitions!$B$11,definitions!$A$11,IF(B446=definitions!$B$10,4,IF(B446=definitions!$B$9,3,IF(B446=definitions!$B$8,2,IF(B446=definitions!$B$7,1,IF(B446=definitions!$B$6,0,definitions!$B$12)))))))</f>
        <v>BF</v>
      </c>
      <c r="D447" s="14" t="s">
        <v>931</v>
      </c>
      <c r="E447" s="63">
        <v>0</v>
      </c>
      <c r="F447" s="17"/>
    </row>
    <row r="448" spans="1:6" x14ac:dyDescent="0.25">
      <c r="A448" s="55" t="s">
        <v>649</v>
      </c>
      <c r="B448" s="56"/>
      <c r="D448" s="14" t="s">
        <v>924</v>
      </c>
      <c r="E448" s="63">
        <v>0</v>
      </c>
      <c r="F448" s="13"/>
    </row>
    <row r="449" spans="1:6" x14ac:dyDescent="0.25">
      <c r="A449" s="58"/>
      <c r="B449" s="59"/>
      <c r="D449" s="14" t="s">
        <v>178</v>
      </c>
      <c r="E449" s="63">
        <v>0</v>
      </c>
      <c r="F449" s="48" t="s">
        <v>1510</v>
      </c>
    </row>
    <row r="450" spans="1:6" x14ac:dyDescent="0.25">
      <c r="A450" s="2" t="s">
        <v>589</v>
      </c>
      <c r="B450" s="21" t="b">
        <v>0</v>
      </c>
      <c r="D450" s="14" t="s">
        <v>179</v>
      </c>
      <c r="E450" s="63"/>
      <c r="F450" s="118" t="s">
        <v>1110</v>
      </c>
    </row>
    <row r="451" spans="1:6" x14ac:dyDescent="0.25">
      <c r="A451" s="187" t="s">
        <v>589</v>
      </c>
      <c r="B451" s="188" t="b">
        <v>0</v>
      </c>
      <c r="D451" s="189"/>
      <c r="E451" s="190"/>
      <c r="F451" s="179" t="s">
        <v>1200</v>
      </c>
    </row>
    <row r="452" spans="1:6" x14ac:dyDescent="0.25">
      <c r="A452" s="3" t="s">
        <v>642</v>
      </c>
      <c r="B452" s="5">
        <f>IF(AND(B450&lt;&gt;FALSE),1,IF(OR(B450=TRUE),3,2))</f>
        <v>2</v>
      </c>
      <c r="D452" s="14" t="s">
        <v>180</v>
      </c>
      <c r="E452" s="63">
        <v>0</v>
      </c>
    </row>
    <row r="453" spans="1:6" x14ac:dyDescent="0.25">
      <c r="A453" s="52"/>
      <c r="B453" s="53"/>
      <c r="D453" s="14" t="s">
        <v>181</v>
      </c>
      <c r="E453" s="63">
        <v>0</v>
      </c>
      <c r="F453" s="48" t="s">
        <v>596</v>
      </c>
    </row>
    <row r="454" spans="1:6" x14ac:dyDescent="0.25">
      <c r="A454" s="52"/>
      <c r="B454" s="53"/>
      <c r="D454" s="14" t="s">
        <v>182</v>
      </c>
      <c r="E454" s="101"/>
      <c r="F454" s="48" t="s">
        <v>1510</v>
      </c>
    </row>
    <row r="455" spans="1:6" x14ac:dyDescent="0.25">
      <c r="A455" s="2" t="s">
        <v>568</v>
      </c>
      <c r="B455" s="21" t="b">
        <v>0</v>
      </c>
      <c r="D455" s="14" t="s">
        <v>183</v>
      </c>
      <c r="E455" s="63"/>
      <c r="F455" s="119" t="s">
        <v>1111</v>
      </c>
    </row>
    <row r="456" spans="1:6" x14ac:dyDescent="0.25">
      <c r="A456" s="2" t="s">
        <v>568</v>
      </c>
      <c r="B456" s="21" t="b">
        <v>0</v>
      </c>
      <c r="D456" s="14" t="s">
        <v>184</v>
      </c>
      <c r="E456" s="63"/>
      <c r="F456" s="120" t="s">
        <v>687</v>
      </c>
    </row>
    <row r="457" spans="1:6" x14ac:dyDescent="0.25">
      <c r="A457" s="3" t="s">
        <v>642</v>
      </c>
      <c r="B457" s="5">
        <f>IF(AND(B455&lt;&gt;FALSE,B456&lt;&gt;FALSE),1,IF(OR(B455=TRUE,B456=TRUE),3,2))</f>
        <v>2</v>
      </c>
      <c r="D457" s="14" t="s">
        <v>185</v>
      </c>
      <c r="E457" s="18">
        <v>0</v>
      </c>
      <c r="F457" s="17"/>
    </row>
    <row r="458" spans="1:6" x14ac:dyDescent="0.25">
      <c r="A458" s="52"/>
      <c r="B458" s="53"/>
      <c r="D458" s="14" t="s">
        <v>186</v>
      </c>
      <c r="E458" s="63">
        <v>0</v>
      </c>
      <c r="F458" s="61" t="s">
        <v>596</v>
      </c>
    </row>
    <row r="459" spans="1:6" x14ac:dyDescent="0.25">
      <c r="A459" s="52"/>
      <c r="B459" s="53"/>
      <c r="D459" s="14" t="s">
        <v>187</v>
      </c>
      <c r="E459" s="63">
        <v>0</v>
      </c>
      <c r="F459" s="61" t="s">
        <v>1510</v>
      </c>
    </row>
    <row r="460" spans="1:6" x14ac:dyDescent="0.25">
      <c r="A460" s="2" t="s">
        <v>638</v>
      </c>
      <c r="B460" s="21" t="b">
        <v>0</v>
      </c>
      <c r="D460" s="14" t="s">
        <v>188</v>
      </c>
      <c r="E460" s="63"/>
      <c r="F460" s="122" t="s">
        <v>688</v>
      </c>
    </row>
    <row r="461" spans="1:6" x14ac:dyDescent="0.25">
      <c r="A461" s="2" t="s">
        <v>638</v>
      </c>
      <c r="B461" s="21" t="b">
        <v>0</v>
      </c>
      <c r="D461" s="14" t="s">
        <v>189</v>
      </c>
      <c r="E461" s="63"/>
      <c r="F461" s="122" t="s">
        <v>689</v>
      </c>
    </row>
    <row r="462" spans="1:6" x14ac:dyDescent="0.25">
      <c r="A462" s="2" t="s">
        <v>638</v>
      </c>
      <c r="B462" s="21" t="b">
        <v>0</v>
      </c>
      <c r="D462" s="14" t="s">
        <v>190</v>
      </c>
      <c r="E462" s="63"/>
      <c r="F462" s="122" t="s">
        <v>690</v>
      </c>
    </row>
    <row r="463" spans="1:6" x14ac:dyDescent="0.25">
      <c r="A463" s="2" t="s">
        <v>638</v>
      </c>
      <c r="B463" s="21" t="b">
        <v>0</v>
      </c>
      <c r="D463" s="14" t="s">
        <v>191</v>
      </c>
      <c r="E463" s="63"/>
      <c r="F463" s="121" t="s">
        <v>1112</v>
      </c>
    </row>
    <row r="464" spans="1:6" x14ac:dyDescent="0.25">
      <c r="A464" s="3" t="s">
        <v>642</v>
      </c>
      <c r="B464" s="5">
        <f>IF(AND(B460 &lt;&gt;FALSE,B461&lt;&gt;FALSE,B462&lt;&gt;FALSE,B463&lt;&gt;FALSE),1,IF(OR(B460=TRUE,B461=TRUE,B462=TRUE,B463=TRUE),3,2))</f>
        <v>2</v>
      </c>
      <c r="D464" s="14" t="s">
        <v>192</v>
      </c>
      <c r="E464" s="63">
        <v>0</v>
      </c>
      <c r="F464" s="17"/>
    </row>
    <row r="465" spans="1:6" x14ac:dyDescent="0.25">
      <c r="A465" s="52"/>
      <c r="B465" s="53"/>
      <c r="D465" s="14" t="s">
        <v>193</v>
      </c>
      <c r="E465" s="63">
        <v>0</v>
      </c>
      <c r="F465" s="48" t="s">
        <v>596</v>
      </c>
    </row>
    <row r="466" spans="1:6" x14ac:dyDescent="0.25">
      <c r="A466" s="52"/>
      <c r="B466" s="53"/>
      <c r="D466" s="14" t="s">
        <v>194</v>
      </c>
      <c r="E466" s="63">
        <v>0</v>
      </c>
      <c r="F466" s="48" t="s">
        <v>1511</v>
      </c>
    </row>
    <row r="467" spans="1:6" x14ac:dyDescent="0.25">
      <c r="A467" s="22" t="s">
        <v>639</v>
      </c>
      <c r="B467" s="50" t="b">
        <v>0</v>
      </c>
      <c r="D467" s="14" t="s">
        <v>195</v>
      </c>
      <c r="E467" s="63"/>
      <c r="F467" s="342" t="s">
        <v>1557</v>
      </c>
    </row>
    <row r="468" spans="1:6" x14ac:dyDescent="0.25">
      <c r="A468" s="22" t="s">
        <v>639</v>
      </c>
      <c r="B468" s="50" t="b">
        <v>0</v>
      </c>
      <c r="D468" s="14" t="s">
        <v>196</v>
      </c>
      <c r="E468" s="63"/>
      <c r="F468" s="122" t="s">
        <v>1113</v>
      </c>
    </row>
    <row r="469" spans="1:6" x14ac:dyDescent="0.25">
      <c r="A469" s="3" t="s">
        <v>642</v>
      </c>
      <c r="B469" s="5">
        <f>IF(AND(B467&lt;&gt;FALSE,B468&lt;&gt;FALSE),1,IF(OR(B467=TRUE,B468=TRUE),3,2))</f>
        <v>2</v>
      </c>
      <c r="D469" s="14" t="s">
        <v>197</v>
      </c>
      <c r="E469" s="63">
        <v>0</v>
      </c>
      <c r="F469" s="10"/>
    </row>
    <row r="470" spans="1:6" x14ac:dyDescent="0.25">
      <c r="A470" s="52"/>
      <c r="B470" s="53"/>
      <c r="D470" s="14" t="s">
        <v>198</v>
      </c>
      <c r="E470" s="63">
        <v>0</v>
      </c>
      <c r="F470" s="48" t="s">
        <v>596</v>
      </c>
    </row>
    <row r="471" spans="1:6" x14ac:dyDescent="0.25">
      <c r="A471" s="52"/>
      <c r="B471" s="53"/>
      <c r="D471" s="14" t="s">
        <v>199</v>
      </c>
      <c r="E471" s="63">
        <v>0</v>
      </c>
      <c r="F471" s="48" t="s">
        <v>1511</v>
      </c>
    </row>
    <row r="472" spans="1:6" x14ac:dyDescent="0.25">
      <c r="A472" s="2" t="s">
        <v>643</v>
      </c>
      <c r="B472" s="21" t="b">
        <v>0</v>
      </c>
      <c r="D472" s="14" t="s">
        <v>200</v>
      </c>
      <c r="E472" s="63"/>
      <c r="F472" s="126" t="s">
        <v>692</v>
      </c>
    </row>
    <row r="473" spans="1:6" x14ac:dyDescent="0.25">
      <c r="A473" s="2" t="s">
        <v>643</v>
      </c>
      <c r="B473" s="21" t="b">
        <v>0</v>
      </c>
      <c r="D473" s="14" t="s">
        <v>201</v>
      </c>
      <c r="E473" s="63"/>
      <c r="F473" s="341" t="s">
        <v>1481</v>
      </c>
    </row>
    <row r="474" spans="1:6" x14ac:dyDescent="0.25">
      <c r="A474" s="3" t="s">
        <v>642</v>
      </c>
      <c r="B474" s="5">
        <f>IF(AND(B472 &lt;&gt;FALSE,B473&lt;&gt;FALSE),1,IF(OR(B472=TRUE,B473=TRUE),3,2))</f>
        <v>2</v>
      </c>
      <c r="D474" s="14" t="s">
        <v>202</v>
      </c>
      <c r="E474" s="63">
        <v>0</v>
      </c>
      <c r="F474" s="17"/>
    </row>
    <row r="475" spans="1:6" x14ac:dyDescent="0.25">
      <c r="A475" s="4" t="s">
        <v>644</v>
      </c>
      <c r="B475" s="6" t="str">
        <f>IF(AND(B451=TRUE,B452&lt;&gt;2),"No Score",IF(B451=TRUE,"Basic",IF(AND(B452=2,B457=2,B464=2,B469=2,B474=2),"Blank Form",IF(AND(B452=1,B457=1,B464=1,B469=1,B474=1),"Exemplary",IF(AND(B452=1,B457=1,B464=1,B469=1,B474&lt;&gt;1),"Accomplished",IF(AND(B452=1,B457=1,B464=1,B469&lt;&gt;1),"Proficient",IF(AND(B452=1,B457=1,B464&lt;&gt;1),"Partially Proficient",IF(B452&lt;&gt;2,"Basic","Basic"))))))))</f>
        <v>Blank Form</v>
      </c>
      <c r="D475" s="14" t="s">
        <v>925</v>
      </c>
      <c r="E475" s="63">
        <v>0</v>
      </c>
      <c r="F475" s="17"/>
    </row>
    <row r="476" spans="1:6" x14ac:dyDescent="0.25">
      <c r="A476" s="4" t="s">
        <v>580</v>
      </c>
      <c r="B476" s="6" t="str">
        <f>IF(B475=definitions!$B$14,definitions!$A$14,IF(B475=definitions!$B$11,definitions!$A$11,IF(B475=definitions!$B$10,4,IF(B475=definitions!$B$9,3,IF(B475=definitions!$B$8,2,IF(B475=definitions!$B$7,1,IF(B475=definitions!$B$6,0,definitions!$B$12)))))))</f>
        <v>BF</v>
      </c>
      <c r="D476" s="14" t="s">
        <v>926</v>
      </c>
      <c r="E476" s="63">
        <v>0</v>
      </c>
      <c r="F476" s="17"/>
    </row>
    <row r="477" spans="1:6" x14ac:dyDescent="0.25">
      <c r="A477" s="55" t="s">
        <v>650</v>
      </c>
      <c r="B477" s="56"/>
      <c r="D477" s="14" t="s">
        <v>919</v>
      </c>
      <c r="E477" s="63">
        <v>0</v>
      </c>
      <c r="F477" s="13"/>
    </row>
    <row r="478" spans="1:6" x14ac:dyDescent="0.25">
      <c r="A478" s="58"/>
      <c r="B478" s="59"/>
      <c r="D478" s="14" t="s">
        <v>203</v>
      </c>
      <c r="E478" s="63">
        <v>0</v>
      </c>
      <c r="F478" s="48" t="s">
        <v>1510</v>
      </c>
    </row>
    <row r="479" spans="1:6" ht="25.5" x14ac:dyDescent="0.25">
      <c r="A479" s="2" t="s">
        <v>589</v>
      </c>
      <c r="B479" s="21" t="b">
        <v>0</v>
      </c>
      <c r="D479" s="14" t="s">
        <v>204</v>
      </c>
      <c r="E479" s="63"/>
      <c r="F479" s="315" t="s">
        <v>1482</v>
      </c>
    </row>
    <row r="480" spans="1:6" x14ac:dyDescent="0.25">
      <c r="A480" s="187" t="s">
        <v>589</v>
      </c>
      <c r="B480" s="188" t="b">
        <v>0</v>
      </c>
      <c r="D480" s="189"/>
      <c r="E480" s="190"/>
      <c r="F480" s="179" t="s">
        <v>1200</v>
      </c>
    </row>
    <row r="481" spans="1:8" x14ac:dyDescent="0.25">
      <c r="A481" s="3" t="s">
        <v>642</v>
      </c>
      <c r="B481" s="5">
        <f>IF(AND(B479&lt;&gt;FALSE),1,IF(OR(B479=TRUE),3,2))</f>
        <v>2</v>
      </c>
      <c r="D481" s="14" t="s">
        <v>205</v>
      </c>
      <c r="E481" s="63">
        <v>0</v>
      </c>
    </row>
    <row r="482" spans="1:8" x14ac:dyDescent="0.25">
      <c r="A482" s="52"/>
      <c r="B482" s="53"/>
      <c r="E482" s="134"/>
      <c r="F482" s="48" t="s">
        <v>596</v>
      </c>
    </row>
    <row r="483" spans="1:8" x14ac:dyDescent="0.25">
      <c r="A483" s="52"/>
      <c r="B483" s="53"/>
      <c r="D483" s="14" t="s">
        <v>206</v>
      </c>
      <c r="E483" s="63">
        <v>0</v>
      </c>
      <c r="F483" s="48" t="s">
        <v>1510</v>
      </c>
    </row>
    <row r="484" spans="1:8" x14ac:dyDescent="0.25">
      <c r="A484" s="2" t="s">
        <v>568</v>
      </c>
      <c r="B484" s="21" t="b">
        <v>0</v>
      </c>
      <c r="D484" s="14" t="s">
        <v>207</v>
      </c>
      <c r="E484" s="63"/>
      <c r="F484" s="117" t="s">
        <v>1408</v>
      </c>
      <c r="H484">
        <v>1</v>
      </c>
    </row>
    <row r="485" spans="1:8" x14ac:dyDescent="0.25">
      <c r="A485" s="2" t="s">
        <v>568</v>
      </c>
      <c r="B485" s="21" t="b">
        <v>0</v>
      </c>
      <c r="D485" s="14" t="s">
        <v>208</v>
      </c>
      <c r="E485" s="63"/>
      <c r="F485" s="13" t="s">
        <v>693</v>
      </c>
    </row>
    <row r="486" spans="1:8" s="283" customFormat="1" ht="25.5" x14ac:dyDescent="0.25">
      <c r="A486" s="2" t="s">
        <v>568</v>
      </c>
      <c r="B486" s="21" t="b">
        <v>0</v>
      </c>
      <c r="D486" s="14" t="s">
        <v>209</v>
      </c>
      <c r="E486" s="292"/>
      <c r="F486" s="316" t="s">
        <v>1483</v>
      </c>
    </row>
    <row r="487" spans="1:8" x14ac:dyDescent="0.25">
      <c r="A487" s="3" t="s">
        <v>642</v>
      </c>
      <c r="B487" s="5">
        <f>IF(AND(B484 &lt;&gt;FALSE,B485&lt;&gt;FALSE,B486&lt;&gt;FALSE),1,IF(OR(B484=TRUE,B485=TRUE,B486=TRUE),3,2))</f>
        <v>2</v>
      </c>
      <c r="D487" s="14" t="s">
        <v>1484</v>
      </c>
      <c r="E487" s="18">
        <v>0</v>
      </c>
      <c r="F487" s="17"/>
    </row>
    <row r="488" spans="1:8" x14ac:dyDescent="0.25">
      <c r="A488" s="52"/>
      <c r="B488" s="53"/>
      <c r="D488" s="14" t="s">
        <v>210</v>
      </c>
      <c r="E488" s="63">
        <v>0</v>
      </c>
      <c r="F488" s="61" t="s">
        <v>596</v>
      </c>
    </row>
    <row r="489" spans="1:8" x14ac:dyDescent="0.25">
      <c r="A489" s="52"/>
      <c r="B489" s="53"/>
      <c r="D489" s="14" t="s">
        <v>211</v>
      </c>
      <c r="E489" s="63">
        <v>0</v>
      </c>
      <c r="F489" s="61" t="s">
        <v>1510</v>
      </c>
    </row>
    <row r="490" spans="1:8" ht="25.5" x14ac:dyDescent="0.25">
      <c r="A490" s="2" t="s">
        <v>638</v>
      </c>
      <c r="B490" s="21" t="b">
        <v>0</v>
      </c>
      <c r="D490" s="14" t="s">
        <v>212</v>
      </c>
      <c r="E490" s="63"/>
      <c r="F490" s="317" t="s">
        <v>1485</v>
      </c>
      <c r="H490">
        <v>1</v>
      </c>
    </row>
    <row r="491" spans="1:8" x14ac:dyDescent="0.25">
      <c r="A491" s="2" t="s">
        <v>638</v>
      </c>
      <c r="B491" s="21" t="b">
        <v>0</v>
      </c>
      <c r="D491" s="14" t="s">
        <v>213</v>
      </c>
      <c r="E491" s="63"/>
      <c r="F491" s="62" t="s">
        <v>1409</v>
      </c>
      <c r="H491">
        <v>1</v>
      </c>
    </row>
    <row r="492" spans="1:8" x14ac:dyDescent="0.25">
      <c r="A492" s="3" t="s">
        <v>642</v>
      </c>
      <c r="B492" s="5">
        <f>IF(AND(B490 &lt;&gt;FALSE,B491&lt;&gt;FALSE),1,IF(OR(B490=TRUE,B491=TRUE),3,2))</f>
        <v>2</v>
      </c>
      <c r="D492" s="14" t="s">
        <v>920</v>
      </c>
      <c r="E492" s="63">
        <v>0</v>
      </c>
      <c r="F492" s="17"/>
    </row>
    <row r="493" spans="1:8" x14ac:dyDescent="0.25">
      <c r="A493" s="52"/>
      <c r="B493" s="53"/>
      <c r="D493" s="14" t="s">
        <v>214</v>
      </c>
      <c r="E493" s="63">
        <v>0</v>
      </c>
      <c r="F493" s="48" t="s">
        <v>596</v>
      </c>
    </row>
    <row r="494" spans="1:8" x14ac:dyDescent="0.25">
      <c r="A494" s="52"/>
      <c r="B494" s="53"/>
      <c r="D494" s="14" t="s">
        <v>215</v>
      </c>
      <c r="E494" s="63">
        <v>0</v>
      </c>
      <c r="F494" s="318" t="s">
        <v>1558</v>
      </c>
    </row>
    <row r="495" spans="1:8" ht="25.5" x14ac:dyDescent="0.25">
      <c r="A495" s="22" t="s">
        <v>639</v>
      </c>
      <c r="B495" s="50" t="b">
        <v>0</v>
      </c>
      <c r="D495" s="14" t="s">
        <v>216</v>
      </c>
      <c r="E495" s="63"/>
      <c r="F495" s="319" t="s">
        <v>1486</v>
      </c>
    </row>
    <row r="496" spans="1:8" ht="25.5" x14ac:dyDescent="0.25">
      <c r="A496" s="22" t="s">
        <v>639</v>
      </c>
      <c r="B496" s="50" t="b">
        <v>0</v>
      </c>
      <c r="D496" s="14" t="s">
        <v>217</v>
      </c>
      <c r="E496" s="63"/>
      <c r="F496" s="320" t="s">
        <v>1487</v>
      </c>
    </row>
    <row r="497" spans="1:6" x14ac:dyDescent="0.25">
      <c r="A497" s="3" t="s">
        <v>642</v>
      </c>
      <c r="B497" s="5">
        <f>IF(AND(B495&lt;&gt;FALSE,B496&lt;&gt;FALSE),1,IF(OR(B495=TRUE,B496=TRUE),3,2))</f>
        <v>2</v>
      </c>
      <c r="D497" s="14" t="s">
        <v>218</v>
      </c>
      <c r="E497" s="63">
        <v>0</v>
      </c>
      <c r="F497" s="10"/>
    </row>
    <row r="498" spans="1:6" x14ac:dyDescent="0.25">
      <c r="A498" s="52"/>
      <c r="B498" s="53"/>
      <c r="D498" s="14" t="s">
        <v>219</v>
      </c>
      <c r="E498" s="63">
        <v>0</v>
      </c>
      <c r="F498" s="48" t="s">
        <v>596</v>
      </c>
    </row>
    <row r="499" spans="1:6" x14ac:dyDescent="0.25">
      <c r="A499" s="52"/>
      <c r="B499" s="53"/>
      <c r="D499" s="14" t="s">
        <v>220</v>
      </c>
      <c r="E499" s="63">
        <v>0</v>
      </c>
      <c r="F499" s="48" t="s">
        <v>1511</v>
      </c>
    </row>
    <row r="500" spans="1:6" ht="25.5" x14ac:dyDescent="0.25">
      <c r="A500" s="2" t="s">
        <v>643</v>
      </c>
      <c r="B500" s="21" t="b">
        <v>0</v>
      </c>
      <c r="D500" s="14" t="s">
        <v>221</v>
      </c>
      <c r="E500" s="63"/>
      <c r="F500" s="321" t="s">
        <v>1488</v>
      </c>
    </row>
    <row r="501" spans="1:6" x14ac:dyDescent="0.25">
      <c r="A501" s="2" t="s">
        <v>643</v>
      </c>
      <c r="B501" s="21" t="b">
        <v>0</v>
      </c>
      <c r="D501" s="14" t="s">
        <v>222</v>
      </c>
      <c r="E501" s="63"/>
      <c r="F501" s="127" t="s">
        <v>1114</v>
      </c>
    </row>
    <row r="502" spans="1:6" x14ac:dyDescent="0.25">
      <c r="A502" s="3" t="s">
        <v>642</v>
      </c>
      <c r="B502" s="5">
        <f>IF(AND(B500 &lt;&gt;FALSE,B501&lt;&gt;FALSE),1,IF(OR(B500=TRUE,B501=TRUE),3,2))</f>
        <v>2</v>
      </c>
      <c r="D502" s="14" t="s">
        <v>921</v>
      </c>
      <c r="E502" s="63">
        <v>0</v>
      </c>
      <c r="F502" s="17"/>
    </row>
    <row r="503" spans="1:6" x14ac:dyDescent="0.25">
      <c r="A503" s="4" t="s">
        <v>644</v>
      </c>
      <c r="B503" s="6" t="str">
        <f>IF(AND(B480=TRUE,B481&lt;&gt;2),"No Score",IF(B480=TRUE,"Basic",IF(AND(B481=2,B487=2,B492=2,B497=2,B502=2),"Blank Form",IF(AND(B481=1,B487=1,B492=1,B497=1,B502=1),"Exemplary",IF(AND(B481=1,B487=1,B492=1,B497=1,B502&lt;&gt;1),"Accomplished",IF(AND(B481=1,B487=1,B492=1,B497&lt;&gt;1),"Proficient",IF(AND(B481=1,B487=1,B492&lt;&gt;1),"Partially Proficient",IF(B481&lt;&gt;2,"Basic","Basic"))))))))</f>
        <v>Blank Form</v>
      </c>
      <c r="D503" s="14" t="s">
        <v>922</v>
      </c>
      <c r="E503" s="63">
        <v>0</v>
      </c>
      <c r="F503" s="17"/>
    </row>
    <row r="504" spans="1:6" x14ac:dyDescent="0.25">
      <c r="A504" s="4" t="s">
        <v>580</v>
      </c>
      <c r="B504" s="6" t="str">
        <f>IF(B503=definitions!$B$14,definitions!$A$14,IF(B503=definitions!$B$11,definitions!$A$11,IF(B503=definitions!$B$10,4,IF(B503=definitions!$B$9,3,IF(B503=definitions!$B$8,2,IF(B503=definitions!$B$7,1,IF(B503=definitions!$B$6,0,definitions!$B$12)))))))</f>
        <v>BF</v>
      </c>
      <c r="D504" s="14" t="s">
        <v>923</v>
      </c>
      <c r="E504" s="63">
        <v>0</v>
      </c>
      <c r="F504" s="17"/>
    </row>
    <row r="505" spans="1:6" x14ac:dyDescent="0.25">
      <c r="A505" s="55" t="s">
        <v>572</v>
      </c>
      <c r="B505" s="56"/>
      <c r="D505" s="14" t="s">
        <v>936</v>
      </c>
      <c r="E505" s="63">
        <v>0</v>
      </c>
      <c r="F505" s="13"/>
    </row>
    <row r="506" spans="1:6" x14ac:dyDescent="0.25">
      <c r="A506" s="58"/>
      <c r="B506" s="59"/>
      <c r="D506" s="14" t="s">
        <v>223</v>
      </c>
      <c r="E506" s="63">
        <v>0</v>
      </c>
      <c r="F506" s="48" t="s">
        <v>1510</v>
      </c>
    </row>
    <row r="507" spans="1:6" ht="25.5" x14ac:dyDescent="0.25">
      <c r="A507" s="2" t="s">
        <v>589</v>
      </c>
      <c r="B507" s="21" t="b">
        <v>0</v>
      </c>
      <c r="D507" s="14" t="s">
        <v>224</v>
      </c>
      <c r="E507" s="63"/>
      <c r="F507" s="13" t="s">
        <v>932</v>
      </c>
    </row>
    <row r="508" spans="1:6" x14ac:dyDescent="0.25">
      <c r="A508" s="187" t="s">
        <v>589</v>
      </c>
      <c r="B508" s="188" t="b">
        <v>0</v>
      </c>
      <c r="D508" s="189"/>
      <c r="E508" s="190"/>
      <c r="F508" s="179" t="s">
        <v>1200</v>
      </c>
    </row>
    <row r="509" spans="1:6" x14ac:dyDescent="0.25">
      <c r="A509" s="3" t="s">
        <v>642</v>
      </c>
      <c r="B509" s="5">
        <f>IF(AND(B507&lt;&gt;FALSE),1,IF(OR(B507=TRUE),3,2))</f>
        <v>2</v>
      </c>
      <c r="D509" s="14" t="s">
        <v>225</v>
      </c>
      <c r="E509" s="63">
        <v>0</v>
      </c>
    </row>
    <row r="510" spans="1:6" x14ac:dyDescent="0.25">
      <c r="A510" s="52"/>
      <c r="B510" s="53"/>
      <c r="D510" s="14" t="s">
        <v>226</v>
      </c>
      <c r="E510" s="63">
        <v>0</v>
      </c>
      <c r="F510" s="48" t="s">
        <v>596</v>
      </c>
    </row>
    <row r="511" spans="1:6" x14ac:dyDescent="0.25">
      <c r="A511" s="52"/>
      <c r="B511" s="53"/>
      <c r="D511" s="14" t="s">
        <v>227</v>
      </c>
      <c r="E511" s="101"/>
      <c r="F511" s="48" t="s">
        <v>1510</v>
      </c>
    </row>
    <row r="512" spans="1:6" x14ac:dyDescent="0.25">
      <c r="A512" s="2" t="s">
        <v>568</v>
      </c>
      <c r="B512" s="21" t="b">
        <v>0</v>
      </c>
      <c r="D512" s="14" t="s">
        <v>228</v>
      </c>
      <c r="E512" s="63"/>
      <c r="F512" s="128" t="s">
        <v>1559</v>
      </c>
    </row>
    <row r="513" spans="1:6" x14ac:dyDescent="0.25">
      <c r="A513" s="2" t="s">
        <v>568</v>
      </c>
      <c r="B513" s="21" t="b">
        <v>0</v>
      </c>
      <c r="D513" s="14" t="s">
        <v>229</v>
      </c>
      <c r="E513" s="63"/>
      <c r="F513" s="123" t="s">
        <v>933</v>
      </c>
    </row>
    <row r="514" spans="1:6" x14ac:dyDescent="0.25">
      <c r="A514" s="3" t="s">
        <v>642</v>
      </c>
      <c r="B514" s="5">
        <f>IF(AND(B512 &lt;&gt;FALSE,B513&lt;&gt;FALSE),1,IF(OR(B512=TRUE,B513=TRUE),3,2))</f>
        <v>2</v>
      </c>
      <c r="D514" s="14" t="s">
        <v>230</v>
      </c>
      <c r="E514" s="18">
        <v>0</v>
      </c>
      <c r="F514" s="17"/>
    </row>
    <row r="515" spans="1:6" x14ac:dyDescent="0.25">
      <c r="A515" s="52"/>
      <c r="B515" s="53"/>
      <c r="D515" s="14" t="s">
        <v>231</v>
      </c>
      <c r="E515" s="63">
        <v>0</v>
      </c>
      <c r="F515" s="61" t="s">
        <v>596</v>
      </c>
    </row>
    <row r="516" spans="1:6" x14ac:dyDescent="0.25">
      <c r="A516" s="52"/>
      <c r="B516" s="53"/>
      <c r="D516" s="14" t="s">
        <v>232</v>
      </c>
      <c r="E516" s="63">
        <v>0</v>
      </c>
      <c r="F516" s="61" t="s">
        <v>1510</v>
      </c>
    </row>
    <row r="517" spans="1:6" x14ac:dyDescent="0.25">
      <c r="A517" s="2" t="s">
        <v>638</v>
      </c>
      <c r="B517" s="21" t="b">
        <v>0</v>
      </c>
      <c r="D517" s="14" t="s">
        <v>233</v>
      </c>
      <c r="E517" s="63"/>
      <c r="F517" s="123" t="s">
        <v>1115</v>
      </c>
    </row>
    <row r="518" spans="1:6" x14ac:dyDescent="0.25">
      <c r="A518" s="2" t="s">
        <v>638</v>
      </c>
      <c r="B518" s="21" t="b">
        <v>0</v>
      </c>
      <c r="D518" s="14" t="s">
        <v>234</v>
      </c>
      <c r="E518" s="63"/>
      <c r="F518" s="123" t="s">
        <v>1529</v>
      </c>
    </row>
    <row r="519" spans="1:6" x14ac:dyDescent="0.25">
      <c r="A519" s="3" t="s">
        <v>642</v>
      </c>
      <c r="B519" s="5">
        <f>IF(AND(B517 &lt;&gt;FALSE,B518&lt;&gt;FALSE),1,IF(OR(B517=TRUE,B518=TRUE),3,2))</f>
        <v>2</v>
      </c>
      <c r="D519" s="14" t="s">
        <v>235</v>
      </c>
      <c r="E519" s="63">
        <v>0</v>
      </c>
      <c r="F519" s="17"/>
    </row>
    <row r="520" spans="1:6" x14ac:dyDescent="0.25">
      <c r="A520" s="52"/>
      <c r="B520" s="53"/>
      <c r="D520" s="14" t="s">
        <v>236</v>
      </c>
      <c r="E520" s="63">
        <v>0</v>
      </c>
      <c r="F520" s="48" t="s">
        <v>596</v>
      </c>
    </row>
    <row r="521" spans="1:6" x14ac:dyDescent="0.25">
      <c r="A521" s="52"/>
      <c r="B521" s="53"/>
      <c r="D521" s="14" t="s">
        <v>237</v>
      </c>
      <c r="E521" s="63">
        <v>0</v>
      </c>
      <c r="F521" s="48" t="s">
        <v>1567</v>
      </c>
    </row>
    <row r="522" spans="1:6" x14ac:dyDescent="0.25">
      <c r="A522" s="22" t="s">
        <v>639</v>
      </c>
      <c r="B522" s="50" t="b">
        <v>0</v>
      </c>
      <c r="D522" s="14" t="s">
        <v>238</v>
      </c>
      <c r="E522" s="63"/>
      <c r="F522" s="124" t="s">
        <v>1116</v>
      </c>
    </row>
    <row r="523" spans="1:6" x14ac:dyDescent="0.25">
      <c r="A523" s="22" t="s">
        <v>639</v>
      </c>
      <c r="B523" s="50" t="b">
        <v>0</v>
      </c>
      <c r="D523" s="14" t="s">
        <v>239</v>
      </c>
      <c r="E523" s="63"/>
      <c r="F523" s="124" t="s">
        <v>1117</v>
      </c>
    </row>
    <row r="524" spans="1:6" x14ac:dyDescent="0.25">
      <c r="A524" s="3" t="s">
        <v>642</v>
      </c>
      <c r="B524" s="5">
        <f>IF(AND(B522&lt;&gt;FALSE,B523&lt;&gt;FALSE),1,IF(OR(B522=TRUE,B523=TRUE),3,2))</f>
        <v>2</v>
      </c>
      <c r="D524" s="14" t="s">
        <v>240</v>
      </c>
      <c r="E524" s="63">
        <v>0</v>
      </c>
      <c r="F524" s="10"/>
    </row>
    <row r="525" spans="1:6" x14ac:dyDescent="0.25">
      <c r="A525" s="52"/>
      <c r="B525" s="53"/>
      <c r="D525" s="14" t="s">
        <v>241</v>
      </c>
      <c r="E525" s="63">
        <v>0</v>
      </c>
      <c r="F525" s="48" t="s">
        <v>596</v>
      </c>
    </row>
    <row r="526" spans="1:6" x14ac:dyDescent="0.25">
      <c r="A526" s="52"/>
      <c r="B526" s="53"/>
      <c r="D526" s="14" t="s">
        <v>242</v>
      </c>
      <c r="E526" s="63">
        <v>0</v>
      </c>
      <c r="F526" s="48" t="s">
        <v>1567</v>
      </c>
    </row>
    <row r="527" spans="1:6" x14ac:dyDescent="0.25">
      <c r="A527" s="2" t="s">
        <v>643</v>
      </c>
      <c r="B527" s="21" t="b">
        <v>0</v>
      </c>
      <c r="D527" s="14" t="s">
        <v>243</v>
      </c>
      <c r="E527" s="63"/>
      <c r="F527" s="77" t="s">
        <v>1118</v>
      </c>
    </row>
    <row r="528" spans="1:6" x14ac:dyDescent="0.25">
      <c r="A528" s="3" t="s">
        <v>642</v>
      </c>
      <c r="B528" s="5">
        <f>IF(AND(B527 &lt;&gt;FALSE),1,IF(OR(B527=TRUE),3,2))</f>
        <v>2</v>
      </c>
      <c r="D528" s="14" t="s">
        <v>244</v>
      </c>
      <c r="E528" s="63">
        <v>0</v>
      </c>
      <c r="F528" s="17"/>
    </row>
    <row r="529" spans="1:8" x14ac:dyDescent="0.25">
      <c r="A529" s="4" t="s">
        <v>644</v>
      </c>
      <c r="B529" s="6" t="str">
        <f>IF(AND(B508=TRUE,B509&lt;&gt;2),"No Score",IF(B508=TRUE,"Basic",IF(AND(B509=2,B514=2,B519=2,B524=2,B528=2),"Blank Form",IF(AND(B509=1,B514=1,B519=1,B524=1,B528=1),"Exemplary",IF(AND(B509=1,B514=1,B519=1,B524=1,B528&lt;&gt;1),"Accomplished",IF(AND(B509=1,B514=1,B519=1,B524&lt;&gt;1),"Proficient",IF(AND(B509=1,B514=1,B519&lt;&gt;1),"Partially Proficient",IF(B509&lt;&gt;2,"Basic","Basic"))))))))</f>
        <v>Blank Form</v>
      </c>
      <c r="D529" s="14" t="s">
        <v>937</v>
      </c>
      <c r="E529" s="63">
        <v>0</v>
      </c>
      <c r="F529" s="17"/>
    </row>
    <row r="530" spans="1:8" x14ac:dyDescent="0.25">
      <c r="A530" s="4" t="s">
        <v>580</v>
      </c>
      <c r="B530" s="6" t="str">
        <f>IF(B529=definitions!$B$14,definitions!$A$14,IF(B529=definitions!$B$11,definitions!$A$11,IF(B529=definitions!$B$10,4,IF(B529=definitions!$B$9,3,IF(B529=definitions!$B$8,2,IF(B529=definitions!$B$7,1,IF(B529=definitions!$B$6,0,definitions!$B$12)))))))</f>
        <v>BF</v>
      </c>
      <c r="D530" s="14" t="s">
        <v>938</v>
      </c>
      <c r="E530" s="63">
        <v>0</v>
      </c>
      <c r="F530" s="17"/>
    </row>
    <row r="531" spans="1:8" x14ac:dyDescent="0.25">
      <c r="A531" s="55" t="s">
        <v>573</v>
      </c>
      <c r="B531" s="56"/>
      <c r="D531" s="14" t="s">
        <v>939</v>
      </c>
      <c r="E531" s="63">
        <v>0</v>
      </c>
      <c r="F531" s="13"/>
    </row>
    <row r="532" spans="1:8" x14ac:dyDescent="0.25">
      <c r="A532" s="58"/>
      <c r="B532" s="59"/>
      <c r="D532" s="14" t="s">
        <v>245</v>
      </c>
      <c r="E532" s="63">
        <v>0</v>
      </c>
      <c r="F532" s="48" t="s">
        <v>1510</v>
      </c>
    </row>
    <row r="533" spans="1:8" x14ac:dyDescent="0.25">
      <c r="A533" s="2" t="s">
        <v>589</v>
      </c>
      <c r="B533" s="21" t="b">
        <v>0</v>
      </c>
      <c r="D533" s="14" t="s">
        <v>246</v>
      </c>
      <c r="E533" s="63"/>
      <c r="F533" s="129" t="s">
        <v>1530</v>
      </c>
    </row>
    <row r="534" spans="1:8" x14ac:dyDescent="0.25">
      <c r="A534" s="2" t="s">
        <v>589</v>
      </c>
      <c r="B534" s="21" t="b">
        <v>0</v>
      </c>
      <c r="D534" s="14" t="s">
        <v>247</v>
      </c>
      <c r="E534" s="63"/>
      <c r="F534" s="129" t="s">
        <v>1410</v>
      </c>
      <c r="H534">
        <v>1</v>
      </c>
    </row>
    <row r="535" spans="1:8" x14ac:dyDescent="0.25">
      <c r="A535" s="187" t="s">
        <v>589</v>
      </c>
      <c r="B535" s="188" t="b">
        <v>0</v>
      </c>
      <c r="D535" s="189"/>
      <c r="E535" s="190"/>
      <c r="F535" s="179" t="s">
        <v>1200</v>
      </c>
    </row>
    <row r="536" spans="1:8" x14ac:dyDescent="0.25">
      <c r="A536" s="3" t="s">
        <v>642</v>
      </c>
      <c r="B536" s="5">
        <f>IF(AND(B533&lt;&gt;FALSE,B534&lt;&gt;FALSE),1,IF(OR(B533=TRUE,B534=TRUE),3,2))</f>
        <v>2</v>
      </c>
      <c r="D536" s="14" t="s">
        <v>248</v>
      </c>
      <c r="E536" s="63">
        <v>0</v>
      </c>
    </row>
    <row r="537" spans="1:8" x14ac:dyDescent="0.25">
      <c r="A537" s="52"/>
      <c r="B537" s="53"/>
      <c r="D537" s="14" t="s">
        <v>249</v>
      </c>
      <c r="E537" s="63">
        <v>0</v>
      </c>
      <c r="F537" s="48" t="s">
        <v>596</v>
      </c>
    </row>
    <row r="538" spans="1:8" x14ac:dyDescent="0.25">
      <c r="A538" s="52"/>
      <c r="B538" s="53"/>
      <c r="D538" s="14" t="s">
        <v>250</v>
      </c>
      <c r="E538" s="101"/>
      <c r="F538" s="48" t="s">
        <v>1510</v>
      </c>
    </row>
    <row r="539" spans="1:8" x14ac:dyDescent="0.25">
      <c r="A539" s="2" t="s">
        <v>568</v>
      </c>
      <c r="B539" s="21" t="b">
        <v>0</v>
      </c>
      <c r="D539" s="14" t="s">
        <v>251</v>
      </c>
      <c r="E539" s="63"/>
      <c r="F539" s="130" t="s">
        <v>1531</v>
      </c>
    </row>
    <row r="540" spans="1:8" x14ac:dyDescent="0.25">
      <c r="A540" s="3" t="s">
        <v>642</v>
      </c>
      <c r="B540" s="5">
        <f>IF(AND(B539 &lt;&gt;FALSE),1,IF(OR(B539=TRUE),3,2))</f>
        <v>2</v>
      </c>
      <c r="D540" s="14" t="s">
        <v>252</v>
      </c>
      <c r="E540" s="18">
        <v>0</v>
      </c>
      <c r="F540" s="17"/>
    </row>
    <row r="541" spans="1:8" x14ac:dyDescent="0.25">
      <c r="A541" s="52"/>
      <c r="B541" s="53"/>
      <c r="D541" s="14" t="s">
        <v>253</v>
      </c>
      <c r="E541" s="63">
        <v>0</v>
      </c>
      <c r="F541" s="61" t="s">
        <v>596</v>
      </c>
    </row>
    <row r="542" spans="1:8" x14ac:dyDescent="0.25">
      <c r="A542" s="52"/>
      <c r="B542" s="53"/>
      <c r="D542" s="14" t="s">
        <v>254</v>
      </c>
      <c r="E542" s="63">
        <v>0</v>
      </c>
      <c r="F542" s="61" t="s">
        <v>1510</v>
      </c>
    </row>
    <row r="543" spans="1:8" x14ac:dyDescent="0.25">
      <c r="A543" s="2" t="s">
        <v>638</v>
      </c>
      <c r="B543" s="21" t="b">
        <v>0</v>
      </c>
      <c r="D543" s="14" t="s">
        <v>255</v>
      </c>
      <c r="E543" s="63"/>
      <c r="F543" s="131" t="s">
        <v>1532</v>
      </c>
    </row>
    <row r="544" spans="1:8" x14ac:dyDescent="0.25">
      <c r="A544" s="2" t="s">
        <v>638</v>
      </c>
      <c r="B544" s="21" t="b">
        <v>0</v>
      </c>
      <c r="D544" s="14" t="s">
        <v>256</v>
      </c>
      <c r="E544" s="63"/>
      <c r="F544" s="131" t="s">
        <v>934</v>
      </c>
    </row>
    <row r="545" spans="1:6" x14ac:dyDescent="0.25">
      <c r="A545" s="3" t="s">
        <v>642</v>
      </c>
      <c r="B545" s="5">
        <f>IF(AND(B543 &lt;&gt;FALSE,B544&lt;&gt;FALSE),1,IF(OR(B543=TRUE,B544=TRUE),3,2))</f>
        <v>2</v>
      </c>
      <c r="D545" s="14" t="s">
        <v>257</v>
      </c>
      <c r="E545" s="63">
        <v>0</v>
      </c>
      <c r="F545" s="17"/>
    </row>
    <row r="546" spans="1:6" x14ac:dyDescent="0.25">
      <c r="A546" s="52"/>
      <c r="B546" s="53"/>
      <c r="D546" s="14" t="s">
        <v>258</v>
      </c>
      <c r="E546" s="63">
        <v>0</v>
      </c>
      <c r="F546" s="48" t="s">
        <v>596</v>
      </c>
    </row>
    <row r="547" spans="1:6" x14ac:dyDescent="0.25">
      <c r="A547" s="52"/>
      <c r="B547" s="53"/>
      <c r="D547" s="14" t="s">
        <v>259</v>
      </c>
      <c r="E547" s="63">
        <v>0</v>
      </c>
      <c r="F547" s="48" t="s">
        <v>1511</v>
      </c>
    </row>
    <row r="548" spans="1:6" x14ac:dyDescent="0.25">
      <c r="A548" s="22" t="s">
        <v>639</v>
      </c>
      <c r="B548" s="50" t="b">
        <v>0</v>
      </c>
      <c r="D548" s="14" t="s">
        <v>260</v>
      </c>
      <c r="E548" s="63"/>
      <c r="F548" s="132" t="s">
        <v>1533</v>
      </c>
    </row>
    <row r="549" spans="1:6" x14ac:dyDescent="0.25">
      <c r="A549" s="22" t="s">
        <v>639</v>
      </c>
      <c r="B549" s="50" t="b">
        <v>0</v>
      </c>
      <c r="D549" s="14" t="s">
        <v>940</v>
      </c>
      <c r="E549" s="63"/>
      <c r="F549" s="132" t="s">
        <v>261</v>
      </c>
    </row>
    <row r="550" spans="1:6" x14ac:dyDescent="0.25">
      <c r="A550" s="3" t="s">
        <v>642</v>
      </c>
      <c r="B550" s="5">
        <f>IF(AND(B548&lt;&gt;FALSE,B549&lt;&gt;FALSE),1,IF(OR(B548=TRUE,B549=TRUE),3,2))</f>
        <v>2</v>
      </c>
      <c r="D550" s="14" t="s">
        <v>941</v>
      </c>
      <c r="E550" s="63">
        <v>0</v>
      </c>
      <c r="F550" s="10"/>
    </row>
    <row r="551" spans="1:6" x14ac:dyDescent="0.25">
      <c r="A551" s="52"/>
      <c r="B551" s="53"/>
      <c r="D551" s="14" t="s">
        <v>262</v>
      </c>
      <c r="E551" s="63">
        <v>0</v>
      </c>
      <c r="F551" s="48" t="s">
        <v>596</v>
      </c>
    </row>
    <row r="552" spans="1:6" x14ac:dyDescent="0.25">
      <c r="A552" s="52"/>
      <c r="B552" s="53"/>
      <c r="D552" s="14" t="s">
        <v>263</v>
      </c>
      <c r="E552" s="63">
        <v>0</v>
      </c>
      <c r="F552" s="48" t="s">
        <v>1511</v>
      </c>
    </row>
    <row r="553" spans="1:6" x14ac:dyDescent="0.25">
      <c r="A553" s="2" t="s">
        <v>643</v>
      </c>
      <c r="B553" s="21" t="b">
        <v>0</v>
      </c>
      <c r="D553" s="14" t="s">
        <v>264</v>
      </c>
      <c r="E553" s="63"/>
      <c r="F553" s="133" t="s">
        <v>935</v>
      </c>
    </row>
    <row r="554" spans="1:6" x14ac:dyDescent="0.25">
      <c r="A554" s="2" t="s">
        <v>643</v>
      </c>
      <c r="B554" s="21" t="b">
        <v>0</v>
      </c>
      <c r="D554" s="14" t="s">
        <v>266</v>
      </c>
      <c r="E554" s="63"/>
      <c r="F554" s="133" t="s">
        <v>265</v>
      </c>
    </row>
    <row r="555" spans="1:6" x14ac:dyDescent="0.25">
      <c r="A555" s="3" t="s">
        <v>642</v>
      </c>
      <c r="B555" s="5">
        <f>IF(AND(B553 &lt;&gt;FALSE,B554&lt;&gt;FALSE),1,IF(OR(B553=TRUE,B554=TRUE),3,2))</f>
        <v>2</v>
      </c>
      <c r="D555" s="14" t="s">
        <v>942</v>
      </c>
      <c r="E555" s="63">
        <v>0</v>
      </c>
      <c r="F555" s="17"/>
    </row>
    <row r="556" spans="1:6" x14ac:dyDescent="0.25">
      <c r="A556" s="4" t="s">
        <v>644</v>
      </c>
      <c r="B556" s="6" t="str">
        <f>IF(AND(B535=TRUE,B536&lt;&gt;2),"No Score",IF(B535=TRUE,"Basic",IF(AND(B536=2,B540=2,B545=2,B550=2,B555=2),"Blank Form",IF(AND(B536=1,B540=1,B545=1,B550=1,B555=1),"Exemplary",IF(AND(B536=1,B540=1,B545=1,B550=1,B555&lt;&gt;1),"Accomplished",IF(AND(B536=1,B540=1,B545=1,B550&lt;&gt;1),"Proficient",IF(AND(B536=1,B540=1,B545&lt;&gt;1),"Partially Proficient",IF(B536&lt;&gt;2,"Basic","Basic"))))))))</f>
        <v>Blank Form</v>
      </c>
      <c r="D556" s="14" t="s">
        <v>943</v>
      </c>
      <c r="E556" s="63">
        <v>0</v>
      </c>
      <c r="F556" s="17"/>
    </row>
    <row r="557" spans="1:6" x14ac:dyDescent="0.25">
      <c r="A557" s="4" t="s">
        <v>580</v>
      </c>
      <c r="B557" s="6" t="str">
        <f>IF(B556=definitions!$B$14,definitions!$A$14,IF(B556=definitions!$B$11,definitions!$A$11,IF(B556=definitions!$B$10,4,IF(B556=definitions!$B$9,3,IF(B556=definitions!$B$8,2,IF(B556=definitions!$B$7,1,IF(B556=definitions!$B$6,0,definitions!$B$12)))))))</f>
        <v>BF</v>
      </c>
      <c r="D557" s="14" t="s">
        <v>944</v>
      </c>
      <c r="E557" s="63">
        <v>0</v>
      </c>
      <c r="F557" s="17"/>
    </row>
    <row r="558" spans="1:6" x14ac:dyDescent="0.25">
      <c r="A558" s="192" t="s">
        <v>1203</v>
      </c>
      <c r="B558" s="193" t="e">
        <f>#REF!</f>
        <v>#REF!</v>
      </c>
      <c r="E558" s="194"/>
      <c r="F558" s="17"/>
    </row>
    <row r="559" spans="1:6" x14ac:dyDescent="0.25">
      <c r="A559" s="192" t="s">
        <v>1204</v>
      </c>
      <c r="B559" s="193" t="e">
        <f>IF(B558="BF","Blank Form",IF(B558&lt;3,"Basic",IF(AND(B558&lt;9,B558&gt;2),"Partially Proficient",IF(AND(B558&lt;15,B558&gt;8),"Proficient",IF(AND(B558&lt;21,B558&gt;14),"Accomplished",IF(AND(B558&lt;25,B558&gt;20),"Exemplary","No Score"))))))</f>
        <v>#REF!</v>
      </c>
      <c r="E559" s="194"/>
      <c r="F559" s="17"/>
    </row>
    <row r="560" spans="1:6" x14ac:dyDescent="0.25">
      <c r="A560" s="55" t="s">
        <v>651</v>
      </c>
      <c r="B560" s="56"/>
      <c r="D560" s="14" t="s">
        <v>945</v>
      </c>
      <c r="E560" s="63">
        <v>0</v>
      </c>
      <c r="F560" s="13"/>
    </row>
    <row r="561" spans="1:6" x14ac:dyDescent="0.25">
      <c r="A561" s="58"/>
      <c r="B561" s="59"/>
      <c r="D561" s="14" t="s">
        <v>267</v>
      </c>
      <c r="E561" s="63">
        <v>0</v>
      </c>
      <c r="F561" s="48" t="s">
        <v>1510</v>
      </c>
    </row>
    <row r="562" spans="1:6" x14ac:dyDescent="0.25">
      <c r="A562" s="2" t="s">
        <v>589</v>
      </c>
      <c r="B562" s="21" t="b">
        <v>0</v>
      </c>
      <c r="D562" s="14" t="s">
        <v>268</v>
      </c>
      <c r="E562" s="63"/>
      <c r="F562" s="135" t="s">
        <v>950</v>
      </c>
    </row>
    <row r="563" spans="1:6" x14ac:dyDescent="0.25">
      <c r="A563" s="187" t="s">
        <v>589</v>
      </c>
      <c r="B563" s="188" t="b">
        <v>0</v>
      </c>
      <c r="D563" s="189"/>
      <c r="E563" s="190"/>
      <c r="F563" s="179" t="s">
        <v>1200</v>
      </c>
    </row>
    <row r="564" spans="1:6" x14ac:dyDescent="0.25">
      <c r="A564" s="3" t="s">
        <v>642</v>
      </c>
      <c r="B564" s="5">
        <f>IF(AND(B562&lt;&gt;FALSE),1,IF(OR(B562=TRUE),3,2))</f>
        <v>2</v>
      </c>
      <c r="D564" s="14" t="s">
        <v>269</v>
      </c>
      <c r="E564" s="63">
        <v>0</v>
      </c>
    </row>
    <row r="565" spans="1:6" x14ac:dyDescent="0.25">
      <c r="A565" s="52"/>
      <c r="B565" s="53"/>
      <c r="D565" s="14" t="s">
        <v>270</v>
      </c>
      <c r="E565" s="63">
        <v>0</v>
      </c>
      <c r="F565" s="48" t="s">
        <v>596</v>
      </c>
    </row>
    <row r="566" spans="1:6" x14ac:dyDescent="0.25">
      <c r="A566" s="52"/>
      <c r="B566" s="53"/>
      <c r="E566" s="134"/>
      <c r="F566" s="48" t="s">
        <v>1510</v>
      </c>
    </row>
    <row r="567" spans="1:6" ht="15.75" customHeight="1" x14ac:dyDescent="0.25">
      <c r="A567" s="2" t="s">
        <v>568</v>
      </c>
      <c r="B567" s="21" t="b">
        <v>0</v>
      </c>
      <c r="D567" s="14" t="s">
        <v>271</v>
      </c>
      <c r="E567" s="63"/>
      <c r="F567" s="139" t="s">
        <v>1119</v>
      </c>
    </row>
    <row r="568" spans="1:6" x14ac:dyDescent="0.25">
      <c r="A568" s="2" t="s">
        <v>568</v>
      </c>
      <c r="B568" s="21" t="b">
        <v>0</v>
      </c>
      <c r="D568" s="14" t="s">
        <v>272</v>
      </c>
      <c r="E568" s="63"/>
      <c r="F568" s="139" t="s">
        <v>1562</v>
      </c>
    </row>
    <row r="569" spans="1:6" x14ac:dyDescent="0.25">
      <c r="A569" s="3" t="s">
        <v>642</v>
      </c>
      <c r="B569" s="5">
        <f>IF(AND(B567 &lt;&gt;FALSE,B568&lt;&gt;FALSE),1,IF(OR(B567=TRUE,B568=TRUE),3,2))</f>
        <v>2</v>
      </c>
      <c r="D569" s="14" t="s">
        <v>273</v>
      </c>
      <c r="E569" s="18">
        <v>0</v>
      </c>
      <c r="F569" s="17"/>
    </row>
    <row r="570" spans="1:6" x14ac:dyDescent="0.25">
      <c r="A570" s="52"/>
      <c r="B570" s="53"/>
      <c r="D570" s="14" t="s">
        <v>274</v>
      </c>
      <c r="E570" s="63">
        <v>0</v>
      </c>
      <c r="F570" s="61" t="s">
        <v>596</v>
      </c>
    </row>
    <row r="571" spans="1:6" x14ac:dyDescent="0.25">
      <c r="A571" s="52"/>
      <c r="B571" s="53"/>
      <c r="D571" s="14" t="s">
        <v>275</v>
      </c>
      <c r="E571" s="63">
        <v>0</v>
      </c>
      <c r="F571" s="61" t="s">
        <v>1510</v>
      </c>
    </row>
    <row r="572" spans="1:6" ht="38.25" x14ac:dyDescent="0.25">
      <c r="A572" s="2" t="s">
        <v>638</v>
      </c>
      <c r="B572" s="21" t="b">
        <v>0</v>
      </c>
      <c r="D572" s="14" t="s">
        <v>276</v>
      </c>
      <c r="E572" s="63"/>
      <c r="F572" s="322" t="s">
        <v>1561</v>
      </c>
    </row>
    <row r="573" spans="1:6" ht="25.5" x14ac:dyDescent="0.25">
      <c r="A573" s="2" t="s">
        <v>638</v>
      </c>
      <c r="B573" s="21" t="b">
        <v>0</v>
      </c>
      <c r="D573" s="14" t="s">
        <v>277</v>
      </c>
      <c r="E573" s="63"/>
      <c r="F573" s="323" t="s">
        <v>1489</v>
      </c>
    </row>
    <row r="574" spans="1:6" x14ac:dyDescent="0.25">
      <c r="A574" s="3" t="s">
        <v>642</v>
      </c>
      <c r="B574" s="5">
        <f>IF(AND(B572 &lt;&gt;FALSE,B573&lt;&gt;FALSE),1,IF(OR(B572=TRUE,B573=TRUE),3,2))</f>
        <v>2</v>
      </c>
      <c r="D574" s="14" t="s">
        <v>278</v>
      </c>
      <c r="E574" s="63">
        <v>0</v>
      </c>
      <c r="F574" s="17"/>
    </row>
    <row r="575" spans="1:6" x14ac:dyDescent="0.25">
      <c r="A575" s="52"/>
      <c r="B575" s="53"/>
      <c r="D575" s="14" t="s">
        <v>279</v>
      </c>
      <c r="E575" s="63">
        <v>0</v>
      </c>
      <c r="F575" s="48" t="s">
        <v>596</v>
      </c>
    </row>
    <row r="576" spans="1:6" x14ac:dyDescent="0.25">
      <c r="A576" s="52"/>
      <c r="B576" s="53"/>
      <c r="D576" s="14" t="s">
        <v>280</v>
      </c>
      <c r="E576" s="63">
        <v>0</v>
      </c>
      <c r="F576" s="48" t="s">
        <v>1511</v>
      </c>
    </row>
    <row r="577" spans="1:8" x14ac:dyDescent="0.25">
      <c r="A577" s="22" t="s">
        <v>639</v>
      </c>
      <c r="B577" s="50" t="b">
        <v>0</v>
      </c>
      <c r="D577" s="14" t="s">
        <v>281</v>
      </c>
      <c r="E577" s="63"/>
      <c r="F577" s="140" t="s">
        <v>1534</v>
      </c>
    </row>
    <row r="578" spans="1:8" x14ac:dyDescent="0.25">
      <c r="A578" s="3" t="s">
        <v>642</v>
      </c>
      <c r="B578" s="5">
        <f>IF(AND(B577&lt;&gt;FALSE),1,IF(OR(B577=TRUE),3,2))</f>
        <v>2</v>
      </c>
      <c r="D578" s="14" t="s">
        <v>282</v>
      </c>
      <c r="E578" s="63">
        <v>0</v>
      </c>
      <c r="F578" s="10"/>
    </row>
    <row r="579" spans="1:8" x14ac:dyDescent="0.25">
      <c r="A579" s="52"/>
      <c r="B579" s="53"/>
      <c r="D579" s="14" t="s">
        <v>283</v>
      </c>
      <c r="E579" s="63">
        <v>0</v>
      </c>
      <c r="F579" s="48" t="s">
        <v>596</v>
      </c>
    </row>
    <row r="580" spans="1:8" x14ac:dyDescent="0.25">
      <c r="A580" s="52"/>
      <c r="B580" s="53"/>
      <c r="D580" s="14" t="s">
        <v>284</v>
      </c>
      <c r="E580" s="63">
        <v>0</v>
      </c>
      <c r="F580" s="48" t="s">
        <v>1511</v>
      </c>
    </row>
    <row r="581" spans="1:8" x14ac:dyDescent="0.25">
      <c r="A581" s="52"/>
      <c r="B581" s="54"/>
      <c r="D581" s="14" t="s">
        <v>285</v>
      </c>
      <c r="E581" s="67"/>
      <c r="F581" s="62" t="s">
        <v>1560</v>
      </c>
    </row>
    <row r="582" spans="1:8" x14ac:dyDescent="0.25">
      <c r="A582" s="2" t="s">
        <v>643</v>
      </c>
      <c r="B582" s="21" t="b">
        <v>0</v>
      </c>
      <c r="D582" s="14" t="s">
        <v>286</v>
      </c>
      <c r="E582" s="63"/>
      <c r="F582" s="141" t="s">
        <v>1120</v>
      </c>
    </row>
    <row r="583" spans="1:8" x14ac:dyDescent="0.25">
      <c r="A583" s="2" t="s">
        <v>643</v>
      </c>
      <c r="B583" s="21" t="b">
        <v>0</v>
      </c>
      <c r="D583" s="14" t="s">
        <v>946</v>
      </c>
      <c r="E583" s="63"/>
      <c r="F583" s="141" t="s">
        <v>951</v>
      </c>
    </row>
    <row r="584" spans="1:8" x14ac:dyDescent="0.25">
      <c r="A584" s="3" t="s">
        <v>642</v>
      </c>
      <c r="B584" s="5">
        <f>IF(AND(B582 &lt;&gt;FALSE,B583&lt;&gt;FALSE),1,IF(OR(B582=TRUE,B583=TRUE),3,2))</f>
        <v>2</v>
      </c>
      <c r="D584" s="14" t="s">
        <v>947</v>
      </c>
      <c r="E584" s="63">
        <v>0</v>
      </c>
      <c r="F584" s="17"/>
    </row>
    <row r="585" spans="1:8" x14ac:dyDescent="0.25">
      <c r="A585" s="4" t="s">
        <v>644</v>
      </c>
      <c r="B585" s="6" t="str">
        <f>IF(AND(B563=TRUE,B564&lt;&gt;2),"No Score",IF(B563=TRUE,"Basic",IF(AND(B564=2,B569=2,B574=2,B578=2,B584=2),"Blank Form",IF(AND(B564=1,B569=1,B574=1,B578=1,B584=1),"Exemplary",IF(AND(B564=1,B569=1,B574=1,B578=1,B584&lt;&gt;1),"Accomplished",IF(AND(B564=1,B569=1,B574=1,B578&lt;&gt;1),"Proficient",IF(AND(B564=1,B569=1,B574&lt;&gt;1),"Partially Proficient",IF(B564&lt;&gt;2,"Basic","Basic"))))))))</f>
        <v>Blank Form</v>
      </c>
      <c r="D585" s="14" t="s">
        <v>948</v>
      </c>
      <c r="E585" s="63">
        <v>0</v>
      </c>
      <c r="F585" s="17"/>
    </row>
    <row r="586" spans="1:8" x14ac:dyDescent="0.25">
      <c r="A586" s="4" t="s">
        <v>580</v>
      </c>
      <c r="B586" s="6" t="str">
        <f>IF(B585=definitions!$B$14,definitions!$A$14,IF(B585=definitions!$B$11,definitions!$A$11,IF(B585=definitions!$B$10,4,IF(B585=definitions!$B$9,3,IF(B585=definitions!$B$8,2,IF(B585=definitions!$B$7,1,IF(B585=definitions!$B$6,0,definitions!$B$12)))))))</f>
        <v>BF</v>
      </c>
      <c r="D586" s="14" t="s">
        <v>949</v>
      </c>
      <c r="E586" s="63">
        <v>0</v>
      </c>
      <c r="F586" s="17"/>
    </row>
    <row r="587" spans="1:8" x14ac:dyDescent="0.25">
      <c r="A587" s="55" t="s">
        <v>652</v>
      </c>
      <c r="B587" s="56"/>
      <c r="D587" s="14" t="s">
        <v>952</v>
      </c>
      <c r="E587" s="63">
        <v>0</v>
      </c>
      <c r="F587" s="13"/>
    </row>
    <row r="588" spans="1:8" x14ac:dyDescent="0.25">
      <c r="A588" s="58"/>
      <c r="B588" s="59"/>
      <c r="D588" s="14" t="s">
        <v>287</v>
      </c>
      <c r="E588" s="63">
        <v>0</v>
      </c>
      <c r="F588" s="48" t="s">
        <v>1510</v>
      </c>
    </row>
    <row r="589" spans="1:8" x14ac:dyDescent="0.25">
      <c r="A589" s="2" t="s">
        <v>589</v>
      </c>
      <c r="B589" s="21" t="b">
        <v>0</v>
      </c>
      <c r="D589" s="14" t="s">
        <v>288</v>
      </c>
      <c r="E589" s="63"/>
      <c r="F589" s="117" t="s">
        <v>1411</v>
      </c>
      <c r="H589">
        <v>1</v>
      </c>
    </row>
    <row r="590" spans="1:8" x14ac:dyDescent="0.25">
      <c r="A590" s="2" t="s">
        <v>589</v>
      </c>
      <c r="B590" s="21" t="b">
        <v>0</v>
      </c>
      <c r="D590" s="14" t="s">
        <v>289</v>
      </c>
      <c r="E590" s="63"/>
      <c r="F590" s="324" t="s">
        <v>1490</v>
      </c>
    </row>
    <row r="591" spans="1:8" x14ac:dyDescent="0.25">
      <c r="A591" s="187" t="s">
        <v>589</v>
      </c>
      <c r="B591" s="188" t="b">
        <v>0</v>
      </c>
      <c r="D591" s="189"/>
      <c r="E591" s="190"/>
      <c r="F591" s="179" t="s">
        <v>1200</v>
      </c>
    </row>
    <row r="592" spans="1:8" x14ac:dyDescent="0.25">
      <c r="A592" s="3" t="s">
        <v>642</v>
      </c>
      <c r="B592" s="5">
        <f>IF(AND(B589&lt;&gt;FALSE,B590&lt;&gt;FALSE),1,IF(OR(B589=TRUE,B590=TRUE),3,2))</f>
        <v>2</v>
      </c>
      <c r="D592" s="14" t="s">
        <v>290</v>
      </c>
      <c r="E592" s="63">
        <v>0</v>
      </c>
    </row>
    <row r="593" spans="1:6" x14ac:dyDescent="0.25">
      <c r="A593" s="52"/>
      <c r="B593" s="53"/>
      <c r="D593" s="14" t="s">
        <v>291</v>
      </c>
      <c r="E593" s="63">
        <v>0</v>
      </c>
      <c r="F593" s="48" t="s">
        <v>596</v>
      </c>
    </row>
    <row r="594" spans="1:6" x14ac:dyDescent="0.25">
      <c r="A594" s="52"/>
      <c r="B594" s="53"/>
      <c r="D594" s="14" t="s">
        <v>292</v>
      </c>
      <c r="E594" s="116"/>
      <c r="F594" s="48" t="s">
        <v>1510</v>
      </c>
    </row>
    <row r="595" spans="1:6" x14ac:dyDescent="0.25">
      <c r="A595" s="2" t="s">
        <v>568</v>
      </c>
      <c r="B595" s="21" t="b">
        <v>0</v>
      </c>
      <c r="D595" s="14" t="s">
        <v>293</v>
      </c>
      <c r="E595" s="63"/>
      <c r="F595" s="142" t="s">
        <v>959</v>
      </c>
    </row>
    <row r="596" spans="1:6" x14ac:dyDescent="0.25">
      <c r="A596" s="2" t="s">
        <v>568</v>
      </c>
      <c r="B596" s="21" t="b">
        <v>0</v>
      </c>
      <c r="D596" s="14" t="s">
        <v>294</v>
      </c>
      <c r="E596" s="63"/>
      <c r="F596" s="143" t="s">
        <v>960</v>
      </c>
    </row>
    <row r="597" spans="1:6" x14ac:dyDescent="0.25">
      <c r="A597" s="2" t="s">
        <v>568</v>
      </c>
      <c r="B597" s="21" t="b">
        <v>0</v>
      </c>
      <c r="D597" s="14" t="s">
        <v>953</v>
      </c>
      <c r="E597" s="63"/>
      <c r="F597" s="142" t="s">
        <v>1121</v>
      </c>
    </row>
    <row r="598" spans="1:6" x14ac:dyDescent="0.25">
      <c r="A598" s="3" t="s">
        <v>642</v>
      </c>
      <c r="B598" s="5">
        <f>IF(AND(B595 &lt;&gt;FALSE,B596&lt;&gt;FALSE,B597&lt;&gt;FALSE),1,IF(OR(B595=TRUE,B596=TRUE,B597=TRUE),3,2))</f>
        <v>2</v>
      </c>
      <c r="D598" s="14" t="s">
        <v>1181</v>
      </c>
      <c r="E598" s="18">
        <v>0</v>
      </c>
      <c r="F598" s="17"/>
    </row>
    <row r="599" spans="1:6" x14ac:dyDescent="0.25">
      <c r="A599" s="52"/>
      <c r="B599" s="53"/>
      <c r="D599" s="14" t="s">
        <v>295</v>
      </c>
      <c r="E599" s="63">
        <v>0</v>
      </c>
      <c r="F599" s="61" t="s">
        <v>596</v>
      </c>
    </row>
    <row r="600" spans="1:6" x14ac:dyDescent="0.25">
      <c r="A600" s="52"/>
      <c r="B600" s="53"/>
      <c r="D600" s="14" t="s">
        <v>296</v>
      </c>
      <c r="E600" s="63">
        <v>0</v>
      </c>
      <c r="F600" s="61" t="s">
        <v>1510</v>
      </c>
    </row>
    <row r="601" spans="1:6" x14ac:dyDescent="0.25">
      <c r="A601" s="2" t="s">
        <v>638</v>
      </c>
      <c r="B601" s="21" t="b">
        <v>0</v>
      </c>
      <c r="D601" s="14" t="s">
        <v>297</v>
      </c>
      <c r="E601" s="63"/>
      <c r="F601" s="145" t="s">
        <v>1535</v>
      </c>
    </row>
    <row r="602" spans="1:6" x14ac:dyDescent="0.25">
      <c r="A602" s="2" t="s">
        <v>638</v>
      </c>
      <c r="B602" s="21" t="b">
        <v>0</v>
      </c>
      <c r="D602" s="14" t="s">
        <v>298</v>
      </c>
      <c r="E602" s="63"/>
      <c r="F602" s="144" t="s">
        <v>1122</v>
      </c>
    </row>
    <row r="603" spans="1:6" x14ac:dyDescent="0.25">
      <c r="A603" s="3" t="s">
        <v>642</v>
      </c>
      <c r="B603" s="5">
        <f>IF(AND(B601 &lt;&gt;FALSE,B602&lt;&gt;FALSE),1,IF(OR(B601=TRUE,B602=TRUE),3,2))</f>
        <v>2</v>
      </c>
      <c r="D603" s="14" t="s">
        <v>299</v>
      </c>
      <c r="E603" s="63">
        <v>0</v>
      </c>
      <c r="F603" s="17"/>
    </row>
    <row r="604" spans="1:6" x14ac:dyDescent="0.25">
      <c r="A604" s="52"/>
      <c r="B604" s="53"/>
      <c r="D604" s="14" t="s">
        <v>300</v>
      </c>
      <c r="E604" s="63">
        <v>0</v>
      </c>
      <c r="F604" s="48" t="s">
        <v>596</v>
      </c>
    </row>
    <row r="605" spans="1:6" x14ac:dyDescent="0.25">
      <c r="A605" s="52"/>
      <c r="B605" s="53"/>
      <c r="D605" s="14" t="s">
        <v>301</v>
      </c>
      <c r="E605" s="63">
        <v>0</v>
      </c>
      <c r="F605" s="48" t="s">
        <v>1511</v>
      </c>
    </row>
    <row r="606" spans="1:6" x14ac:dyDescent="0.25">
      <c r="A606" s="22" t="s">
        <v>639</v>
      </c>
      <c r="B606" s="50" t="b">
        <v>0</v>
      </c>
      <c r="D606" s="14" t="s">
        <v>302</v>
      </c>
      <c r="E606" s="63"/>
      <c r="F606" s="146" t="s">
        <v>1536</v>
      </c>
    </row>
    <row r="607" spans="1:6" x14ac:dyDescent="0.25">
      <c r="A607" s="22" t="s">
        <v>639</v>
      </c>
      <c r="B607" s="50" t="b">
        <v>0</v>
      </c>
      <c r="D607" s="14" t="s">
        <v>303</v>
      </c>
      <c r="E607" s="63"/>
      <c r="F607" s="325" t="s">
        <v>1491</v>
      </c>
    </row>
    <row r="608" spans="1:6" x14ac:dyDescent="0.25">
      <c r="A608" s="3" t="s">
        <v>642</v>
      </c>
      <c r="B608" s="5">
        <f>IF(AND(B606&lt;&gt;FALSE,B607&lt;&gt;FALSE),1,IF(OR(B606=TRUE,B607=TRUE),3,2))</f>
        <v>2</v>
      </c>
      <c r="D608" s="14" t="s">
        <v>954</v>
      </c>
      <c r="E608" s="63">
        <v>0</v>
      </c>
      <c r="F608" s="10"/>
    </row>
    <row r="609" spans="1:6" x14ac:dyDescent="0.25">
      <c r="A609" s="52"/>
      <c r="B609" s="53"/>
      <c r="D609" s="14" t="s">
        <v>304</v>
      </c>
      <c r="E609" s="63">
        <v>0</v>
      </c>
      <c r="F609" s="48" t="s">
        <v>596</v>
      </c>
    </row>
    <row r="610" spans="1:6" x14ac:dyDescent="0.25">
      <c r="A610" s="52"/>
      <c r="B610" s="53"/>
      <c r="D610" s="14" t="s">
        <v>305</v>
      </c>
      <c r="E610" s="63">
        <v>0</v>
      </c>
      <c r="F610" s="48" t="s">
        <v>1511</v>
      </c>
    </row>
    <row r="611" spans="1:6" x14ac:dyDescent="0.25">
      <c r="A611" s="52"/>
      <c r="B611" s="53"/>
      <c r="D611" s="14" t="s">
        <v>306</v>
      </c>
      <c r="E611" s="116"/>
      <c r="F611" s="13"/>
    </row>
    <row r="612" spans="1:6" ht="25.5" x14ac:dyDescent="0.25">
      <c r="A612" s="2" t="s">
        <v>643</v>
      </c>
      <c r="B612" s="21" t="b">
        <v>0</v>
      </c>
      <c r="D612" s="14" t="s">
        <v>307</v>
      </c>
      <c r="E612" s="63"/>
      <c r="F612" s="326" t="s">
        <v>1492</v>
      </c>
    </row>
    <row r="613" spans="1:6" x14ac:dyDescent="0.25">
      <c r="A613" s="2" t="s">
        <v>643</v>
      </c>
      <c r="B613" s="21" t="b">
        <v>0</v>
      </c>
      <c r="D613" s="14" t="s">
        <v>955</v>
      </c>
      <c r="E613" s="63"/>
      <c r="F613" s="147" t="s">
        <v>694</v>
      </c>
    </row>
    <row r="614" spans="1:6" x14ac:dyDescent="0.25">
      <c r="A614" s="3" t="s">
        <v>642</v>
      </c>
      <c r="B614" s="5">
        <f>IF(AND(B612 &lt;&gt;FALSE,B613&lt;&gt;FALSE),1,IF(OR(B612=TRUE,B613=TRUE),3,2))</f>
        <v>2</v>
      </c>
      <c r="D614" s="14" t="s">
        <v>956</v>
      </c>
      <c r="E614" s="63">
        <v>0</v>
      </c>
      <c r="F614" s="17"/>
    </row>
    <row r="615" spans="1:6" x14ac:dyDescent="0.25">
      <c r="A615" s="4" t="s">
        <v>644</v>
      </c>
      <c r="B615" s="6" t="str">
        <f>IF(AND(B591=TRUE,B592&lt;&gt;2),"No Score",IF(B591=TRUE,"Basic",IF(AND(B592=2,B598=2,B603=2,B608=2,B614=2),"Blank Form",IF(AND(B592=1,B598=1,B603=1,B608=1,B614=1),"Exemplary",IF(AND(B592=1,B598=1,B603=1,B608=1,B614&lt;&gt;1),"Accomplished",IF(AND(B592=1,B598=1,B603=1,B608&lt;&gt;1),"Proficient",IF(AND(B592=1,B598=1,B603&lt;&gt;1),"Partially Proficient",IF(B592&lt;&gt;2,"Basic","Basic"))))))))</f>
        <v>Blank Form</v>
      </c>
      <c r="D615" s="14" t="s">
        <v>957</v>
      </c>
      <c r="E615" s="63">
        <v>0</v>
      </c>
      <c r="F615" s="17"/>
    </row>
    <row r="616" spans="1:6" x14ac:dyDescent="0.25">
      <c r="A616" s="4" t="s">
        <v>580</v>
      </c>
      <c r="B616" s="6" t="str">
        <f>IF(B615=definitions!$B$14,definitions!$A$14,IF(B615=definitions!$B$11,definitions!$A$11,IF(B615=definitions!$B$10,4,IF(B615=definitions!$B$9,3,IF(B615=definitions!$B$8,2,IF(B615=definitions!$B$7,1,IF(B615=definitions!$B$6,0,definitions!$B$12)))))))</f>
        <v>BF</v>
      </c>
      <c r="D616" s="14" t="s">
        <v>958</v>
      </c>
      <c r="E616" s="63">
        <v>0</v>
      </c>
      <c r="F616" s="17"/>
    </row>
    <row r="617" spans="1:6" x14ac:dyDescent="0.25">
      <c r="A617" s="55" t="s">
        <v>653</v>
      </c>
      <c r="B617" s="56"/>
      <c r="D617" s="14" t="s">
        <v>961</v>
      </c>
      <c r="E617" s="63">
        <v>0</v>
      </c>
      <c r="F617" s="13"/>
    </row>
    <row r="618" spans="1:6" x14ac:dyDescent="0.25">
      <c r="A618" s="58"/>
      <c r="B618" s="59"/>
      <c r="D618" s="14" t="s">
        <v>308</v>
      </c>
      <c r="E618" s="63">
        <v>0</v>
      </c>
      <c r="F618" s="48" t="s">
        <v>1510</v>
      </c>
    </row>
    <row r="619" spans="1:6" x14ac:dyDescent="0.25">
      <c r="A619" s="2" t="s">
        <v>589</v>
      </c>
      <c r="B619" s="21" t="b">
        <v>0</v>
      </c>
      <c r="D619" s="14" t="s">
        <v>309</v>
      </c>
      <c r="E619" s="63"/>
      <c r="F619" s="148" t="s">
        <v>964</v>
      </c>
    </row>
    <row r="620" spans="1:6" x14ac:dyDescent="0.25">
      <c r="A620" s="187" t="s">
        <v>589</v>
      </c>
      <c r="B620" s="188" t="b">
        <v>0</v>
      </c>
      <c r="D620" s="189"/>
      <c r="E620" s="190"/>
      <c r="F620" s="179" t="s">
        <v>1200</v>
      </c>
    </row>
    <row r="621" spans="1:6" x14ac:dyDescent="0.25">
      <c r="A621" s="3" t="s">
        <v>642</v>
      </c>
      <c r="B621" s="5">
        <f>IF(AND(B619&lt;&gt;FALSE),1,IF(OR(B619=TRUE),3,2))</f>
        <v>2</v>
      </c>
      <c r="D621" s="14" t="s">
        <v>310</v>
      </c>
      <c r="E621" s="63">
        <v>0</v>
      </c>
    </row>
    <row r="622" spans="1:6" x14ac:dyDescent="0.25">
      <c r="A622" s="52"/>
      <c r="B622" s="53"/>
      <c r="D622" s="14" t="s">
        <v>311</v>
      </c>
      <c r="E622" s="63">
        <v>0</v>
      </c>
      <c r="F622" s="48" t="s">
        <v>596</v>
      </c>
    </row>
    <row r="623" spans="1:6" x14ac:dyDescent="0.25">
      <c r="A623" s="52"/>
      <c r="B623" s="53"/>
      <c r="D623" s="14" t="s">
        <v>312</v>
      </c>
      <c r="E623" s="116"/>
      <c r="F623" s="48" t="s">
        <v>1510</v>
      </c>
    </row>
    <row r="624" spans="1:6" x14ac:dyDescent="0.25">
      <c r="A624" s="2" t="s">
        <v>568</v>
      </c>
      <c r="B624" s="21" t="b">
        <v>0</v>
      </c>
      <c r="D624" s="14" t="s">
        <v>313</v>
      </c>
      <c r="E624" s="63"/>
      <c r="F624" s="149" t="s">
        <v>1537</v>
      </c>
    </row>
    <row r="625" spans="1:6" x14ac:dyDescent="0.25">
      <c r="A625" s="3" t="s">
        <v>642</v>
      </c>
      <c r="B625" s="5">
        <f>IF(AND(B624 &lt;&gt;FALSE),1,IF(OR(B624=TRUE),3,2))</f>
        <v>2</v>
      </c>
      <c r="D625" s="14" t="s">
        <v>314</v>
      </c>
      <c r="E625" s="18">
        <v>0</v>
      </c>
      <c r="F625" s="17"/>
    </row>
    <row r="626" spans="1:6" x14ac:dyDescent="0.25">
      <c r="A626" s="52"/>
      <c r="B626" s="53"/>
      <c r="D626" s="14" t="s">
        <v>315</v>
      </c>
      <c r="E626" s="63">
        <v>0</v>
      </c>
      <c r="F626" s="61" t="s">
        <v>596</v>
      </c>
    </row>
    <row r="627" spans="1:6" x14ac:dyDescent="0.25">
      <c r="A627" s="52"/>
      <c r="B627" s="53"/>
      <c r="D627" s="14" t="s">
        <v>316</v>
      </c>
      <c r="E627" s="63">
        <v>0</v>
      </c>
      <c r="F627" s="61" t="s">
        <v>1510</v>
      </c>
    </row>
    <row r="628" spans="1:6" x14ac:dyDescent="0.25">
      <c r="A628" s="2" t="s">
        <v>638</v>
      </c>
      <c r="B628" s="21" t="b">
        <v>0</v>
      </c>
      <c r="D628" s="14" t="s">
        <v>317</v>
      </c>
      <c r="E628" s="63"/>
      <c r="F628" s="150" t="s">
        <v>1123</v>
      </c>
    </row>
    <row r="629" spans="1:6" x14ac:dyDescent="0.25">
      <c r="A629" s="3" t="s">
        <v>642</v>
      </c>
      <c r="B629" s="5">
        <f>IF(AND(B628 &lt;&gt;FALSE),1,IF(OR(B628=TRUE),3,2))</f>
        <v>2</v>
      </c>
      <c r="D629" s="14" t="s">
        <v>318</v>
      </c>
      <c r="E629" s="63">
        <v>0</v>
      </c>
      <c r="F629" s="17"/>
    </row>
    <row r="630" spans="1:6" x14ac:dyDescent="0.25">
      <c r="A630" s="52"/>
      <c r="B630" s="53"/>
      <c r="D630" s="14" t="s">
        <v>319</v>
      </c>
      <c r="E630" s="63">
        <v>0</v>
      </c>
      <c r="F630" s="48" t="s">
        <v>596</v>
      </c>
    </row>
    <row r="631" spans="1:6" x14ac:dyDescent="0.25">
      <c r="A631" s="52"/>
      <c r="B631" s="53"/>
      <c r="D631" s="14" t="s">
        <v>320</v>
      </c>
      <c r="E631" s="63">
        <v>0</v>
      </c>
      <c r="F631" s="48" t="s">
        <v>1511</v>
      </c>
    </row>
    <row r="632" spans="1:6" x14ac:dyDescent="0.25">
      <c r="A632" s="22" t="s">
        <v>639</v>
      </c>
      <c r="B632" s="50" t="b">
        <v>0</v>
      </c>
      <c r="D632" s="14" t="s">
        <v>321</v>
      </c>
      <c r="E632" s="63"/>
      <c r="F632" s="151" t="s">
        <v>1124</v>
      </c>
    </row>
    <row r="633" spans="1:6" x14ac:dyDescent="0.25">
      <c r="A633" s="3" t="s">
        <v>642</v>
      </c>
      <c r="B633" s="5">
        <f>IF(AND(B632&lt;&gt;FALSE),1,IF(OR(B632=TRUE),3,2))</f>
        <v>2</v>
      </c>
      <c r="D633" s="14" t="s">
        <v>322</v>
      </c>
      <c r="E633" s="63">
        <v>0</v>
      </c>
      <c r="F633" s="10"/>
    </row>
    <row r="634" spans="1:6" x14ac:dyDescent="0.25">
      <c r="A634" s="52"/>
      <c r="B634" s="53"/>
      <c r="D634" s="14" t="s">
        <v>323</v>
      </c>
      <c r="E634" s="63">
        <v>0</v>
      </c>
      <c r="F634" s="48" t="s">
        <v>596</v>
      </c>
    </row>
    <row r="635" spans="1:6" x14ac:dyDescent="0.25">
      <c r="A635" s="52"/>
      <c r="B635" s="53"/>
      <c r="D635" s="14" t="s">
        <v>324</v>
      </c>
      <c r="E635" s="63">
        <v>0</v>
      </c>
      <c r="F635" s="48" t="s">
        <v>1511</v>
      </c>
    </row>
    <row r="636" spans="1:6" x14ac:dyDescent="0.25">
      <c r="A636" s="2" t="s">
        <v>643</v>
      </c>
      <c r="B636" s="21" t="b">
        <v>0</v>
      </c>
      <c r="D636" s="14" t="s">
        <v>325</v>
      </c>
      <c r="E636" s="63"/>
      <c r="F636" s="152" t="s">
        <v>695</v>
      </c>
    </row>
    <row r="637" spans="1:6" x14ac:dyDescent="0.25">
      <c r="A637" s="3" t="s">
        <v>642</v>
      </c>
      <c r="B637" s="5">
        <f>IF(AND(B636 &lt;&gt;FALSE),1,IF(OR(B636=TRUE),3,2))</f>
        <v>2</v>
      </c>
      <c r="D637" s="14" t="s">
        <v>326</v>
      </c>
      <c r="E637" s="63">
        <v>0</v>
      </c>
      <c r="F637" s="17"/>
    </row>
    <row r="638" spans="1:6" x14ac:dyDescent="0.25">
      <c r="A638" s="4" t="s">
        <v>644</v>
      </c>
      <c r="B638" s="6" t="str">
        <f>IF(AND(B620=TRUE,B621&lt;&gt;2),"No Score",IF(B620=TRUE,"Basic",IF(AND(B621=2,B625=2,B629=2,B633=2,B637=2),"Blank Form",IF(AND(B621=1,B625=1,B629=1,B633=1,B637=1),"Exemplary",IF(AND(B621=1,B625=1,B629=1,B633=1,B637&lt;&gt;1),"Accomplished",IF(AND(B621=1,B625=1,B629=1,B633&lt;&gt;1),"Proficient",IF(AND(B621=1,B625=1,B629&lt;&gt;1),"Partially Proficient",IF(B621&lt;&gt;2,"Basic","Basic"))))))))</f>
        <v>Blank Form</v>
      </c>
      <c r="D638" s="14" t="s">
        <v>962</v>
      </c>
      <c r="E638" s="63">
        <v>0</v>
      </c>
      <c r="F638" s="17"/>
    </row>
    <row r="639" spans="1:6" x14ac:dyDescent="0.25">
      <c r="A639" s="4" t="s">
        <v>580</v>
      </c>
      <c r="B639" s="6" t="str">
        <f>IF(B638=definitions!$B$14,definitions!$A$14,IF(B638=definitions!$B$11,definitions!$A$11,IF(B638=definitions!$B$10,4,IF(B638=definitions!$B$9,3,IF(B638=definitions!$B$8,2,IF(B638=definitions!$B$7,1,IF(B638=definitions!$B$6,0,definitions!$B$12)))))))</f>
        <v>BF</v>
      </c>
      <c r="D639" s="14" t="s">
        <v>963</v>
      </c>
      <c r="E639" s="63">
        <v>0</v>
      </c>
      <c r="F639" s="17"/>
    </row>
    <row r="640" spans="1:6" x14ac:dyDescent="0.25">
      <c r="A640" s="55" t="s">
        <v>654</v>
      </c>
      <c r="B640" s="56"/>
      <c r="D640" s="14" t="s">
        <v>965</v>
      </c>
      <c r="E640" s="63">
        <v>0</v>
      </c>
      <c r="F640" s="13"/>
    </row>
    <row r="641" spans="1:6" x14ac:dyDescent="0.25">
      <c r="A641" s="58"/>
      <c r="B641" s="59"/>
      <c r="D641" s="14" t="s">
        <v>327</v>
      </c>
      <c r="E641" s="63">
        <v>0</v>
      </c>
      <c r="F641" s="48" t="s">
        <v>1510</v>
      </c>
    </row>
    <row r="642" spans="1:6" x14ac:dyDescent="0.25">
      <c r="A642" s="2" t="s">
        <v>589</v>
      </c>
      <c r="B642" s="21" t="b">
        <v>0</v>
      </c>
      <c r="D642" s="14" t="s">
        <v>328</v>
      </c>
      <c r="E642" s="63"/>
      <c r="F642" s="153" t="s">
        <v>1538</v>
      </c>
    </row>
    <row r="643" spans="1:6" x14ac:dyDescent="0.25">
      <c r="A643" s="187" t="s">
        <v>589</v>
      </c>
      <c r="B643" s="188" t="b">
        <v>0</v>
      </c>
      <c r="D643" s="189"/>
      <c r="E643" s="190"/>
      <c r="F643" s="179" t="s">
        <v>1200</v>
      </c>
    </row>
    <row r="644" spans="1:6" x14ac:dyDescent="0.25">
      <c r="A644" s="3" t="s">
        <v>642</v>
      </c>
      <c r="B644" s="5">
        <f>IF(AND(B642&lt;&gt;FALSE),1,IF(OR(B642=TRUE),3,2))</f>
        <v>2</v>
      </c>
      <c r="D644" s="14" t="s">
        <v>329</v>
      </c>
      <c r="E644" s="63">
        <v>0</v>
      </c>
    </row>
    <row r="645" spans="1:6" x14ac:dyDescent="0.25">
      <c r="A645" s="52"/>
      <c r="B645" s="53"/>
      <c r="D645" s="14" t="s">
        <v>330</v>
      </c>
      <c r="E645" s="63">
        <v>0</v>
      </c>
      <c r="F645" s="48" t="s">
        <v>596</v>
      </c>
    </row>
    <row r="646" spans="1:6" x14ac:dyDescent="0.25">
      <c r="A646" s="52"/>
      <c r="B646" s="53"/>
      <c r="D646" s="14" t="s">
        <v>331</v>
      </c>
      <c r="E646" s="116"/>
      <c r="F646" s="48" t="s">
        <v>1510</v>
      </c>
    </row>
    <row r="647" spans="1:6" x14ac:dyDescent="0.25">
      <c r="A647" s="2" t="s">
        <v>568</v>
      </c>
      <c r="B647" s="21" t="b">
        <v>0</v>
      </c>
      <c r="D647" s="14" t="s">
        <v>332</v>
      </c>
      <c r="E647" s="63"/>
      <c r="F647" s="154" t="s">
        <v>1125</v>
      </c>
    </row>
    <row r="648" spans="1:6" ht="25.5" x14ac:dyDescent="0.25">
      <c r="A648" s="2" t="s">
        <v>568</v>
      </c>
      <c r="B648" s="21" t="b">
        <v>0</v>
      </c>
      <c r="D648" s="14" t="s">
        <v>333</v>
      </c>
      <c r="E648" s="116"/>
      <c r="F648" s="327" t="s">
        <v>1493</v>
      </c>
    </row>
    <row r="649" spans="1:6" x14ac:dyDescent="0.25">
      <c r="A649" s="3" t="s">
        <v>642</v>
      </c>
      <c r="B649" s="5">
        <f>IF(AND(B647 &lt;&gt;FALSE,B648&lt;&gt;FALSE),1,IF(OR(B647=TRUE,B648=TRUE),3,2))</f>
        <v>2</v>
      </c>
      <c r="D649" s="14" t="s">
        <v>1182</v>
      </c>
      <c r="E649" s="18">
        <v>0</v>
      </c>
      <c r="F649" s="17"/>
    </row>
    <row r="650" spans="1:6" x14ac:dyDescent="0.25">
      <c r="A650" s="52"/>
      <c r="B650" s="53"/>
      <c r="D650" s="14" t="s">
        <v>334</v>
      </c>
      <c r="E650" s="63">
        <v>0</v>
      </c>
      <c r="F650" s="61" t="s">
        <v>596</v>
      </c>
    </row>
    <row r="651" spans="1:6" x14ac:dyDescent="0.25">
      <c r="A651" s="52"/>
      <c r="B651" s="53"/>
      <c r="D651" s="14" t="s">
        <v>335</v>
      </c>
      <c r="E651" s="63">
        <v>0</v>
      </c>
      <c r="F651" s="61" t="s">
        <v>1510</v>
      </c>
    </row>
    <row r="652" spans="1:6" x14ac:dyDescent="0.25">
      <c r="A652" s="52"/>
      <c r="B652" s="53"/>
      <c r="D652" s="14" t="s">
        <v>336</v>
      </c>
      <c r="E652" s="116"/>
      <c r="F652" s="62" t="s">
        <v>696</v>
      </c>
    </row>
    <row r="653" spans="1:6" x14ac:dyDescent="0.25">
      <c r="A653" s="2" t="s">
        <v>638</v>
      </c>
      <c r="B653" s="21" t="b">
        <v>0</v>
      </c>
      <c r="D653" s="14" t="s">
        <v>337</v>
      </c>
      <c r="E653" s="63"/>
      <c r="F653" s="155" t="s">
        <v>697</v>
      </c>
    </row>
    <row r="654" spans="1:6" x14ac:dyDescent="0.25">
      <c r="A654" s="2" t="s">
        <v>638</v>
      </c>
      <c r="B654" s="21" t="b">
        <v>0</v>
      </c>
      <c r="D654" s="14" t="s">
        <v>338</v>
      </c>
      <c r="E654" s="63"/>
      <c r="F654" s="155" t="s">
        <v>698</v>
      </c>
    </row>
    <row r="655" spans="1:6" x14ac:dyDescent="0.25">
      <c r="A655" s="2" t="s">
        <v>638</v>
      </c>
      <c r="B655" s="21" t="b">
        <v>0</v>
      </c>
      <c r="D655" s="14" t="s">
        <v>339</v>
      </c>
      <c r="E655" s="63"/>
      <c r="F655" s="155" t="s">
        <v>699</v>
      </c>
    </row>
    <row r="656" spans="1:6" x14ac:dyDescent="0.25">
      <c r="A656" s="2" t="s">
        <v>638</v>
      </c>
      <c r="B656" s="21" t="b">
        <v>0</v>
      </c>
      <c r="D656" s="14" t="s">
        <v>340</v>
      </c>
      <c r="E656" s="63"/>
      <c r="F656" s="155" t="s">
        <v>700</v>
      </c>
    </row>
    <row r="657" spans="1:6" x14ac:dyDescent="0.25">
      <c r="A657" s="3" t="s">
        <v>642</v>
      </c>
      <c r="B657" s="5">
        <f>IF(AND(B653 &lt;&gt;FALSE,B654&lt;&gt;FALSE,B655&lt;&gt;FALSE,B656&lt;&gt;FALSE),1,IF(OR(B653=TRUE,B654=TRUE,B655=TRUE,B656=TRUE),3,2))</f>
        <v>2</v>
      </c>
      <c r="D657" s="14" t="s">
        <v>966</v>
      </c>
      <c r="E657" s="63">
        <v>0</v>
      </c>
      <c r="F657" s="17"/>
    </row>
    <row r="658" spans="1:6" x14ac:dyDescent="0.25">
      <c r="A658" s="52"/>
      <c r="B658" s="53"/>
      <c r="D658" s="14" t="s">
        <v>341</v>
      </c>
      <c r="E658" s="63">
        <v>0</v>
      </c>
      <c r="F658" s="48" t="s">
        <v>596</v>
      </c>
    </row>
    <row r="659" spans="1:6" x14ac:dyDescent="0.25">
      <c r="A659" s="52"/>
      <c r="B659" s="53"/>
      <c r="D659" s="14" t="s">
        <v>342</v>
      </c>
      <c r="E659" s="63">
        <v>0</v>
      </c>
      <c r="F659" s="48" t="s">
        <v>1511</v>
      </c>
    </row>
    <row r="660" spans="1:6" s="283" customFormat="1" x14ac:dyDescent="0.25">
      <c r="A660" s="52"/>
      <c r="B660" s="53"/>
      <c r="D660" s="14"/>
      <c r="E660" s="292"/>
      <c r="F660" s="48" t="s">
        <v>1496</v>
      </c>
    </row>
    <row r="661" spans="1:6" x14ac:dyDescent="0.25">
      <c r="A661" s="22" t="s">
        <v>639</v>
      </c>
      <c r="B661" s="50" t="b">
        <v>0</v>
      </c>
      <c r="D661" s="14" t="s">
        <v>343</v>
      </c>
      <c r="E661" s="63"/>
      <c r="F661" s="328" t="s">
        <v>1494</v>
      </c>
    </row>
    <row r="662" spans="1:6" x14ac:dyDescent="0.25">
      <c r="A662" s="22" t="s">
        <v>639</v>
      </c>
      <c r="B662" s="50" t="b">
        <v>0</v>
      </c>
      <c r="D662" s="14" t="s">
        <v>967</v>
      </c>
      <c r="E662" s="116"/>
      <c r="F662" s="329" t="s">
        <v>1495</v>
      </c>
    </row>
    <row r="663" spans="1:6" x14ac:dyDescent="0.25">
      <c r="A663" s="3" t="s">
        <v>642</v>
      </c>
      <c r="B663" s="5">
        <f>IF(AND(B661&lt;&gt;FALSE,B662&lt;&gt;FALSE),1,IF(OR(B661=TRUE,B662=TRUE),3,2))</f>
        <v>2</v>
      </c>
      <c r="D663" s="14" t="s">
        <v>1183</v>
      </c>
      <c r="E663" s="63">
        <v>0</v>
      </c>
      <c r="F663" s="10"/>
    </row>
    <row r="664" spans="1:6" x14ac:dyDescent="0.25">
      <c r="A664" s="52"/>
      <c r="B664" s="53"/>
      <c r="D664" s="14" t="s">
        <v>344</v>
      </c>
      <c r="E664" s="63">
        <v>0</v>
      </c>
      <c r="F664" s="48" t="s">
        <v>596</v>
      </c>
    </row>
    <row r="665" spans="1:6" x14ac:dyDescent="0.25">
      <c r="A665" s="52"/>
      <c r="B665" s="53"/>
      <c r="D665" s="14" t="s">
        <v>345</v>
      </c>
      <c r="E665" s="63">
        <v>0</v>
      </c>
      <c r="F665" s="48" t="s">
        <v>1511</v>
      </c>
    </row>
    <row r="666" spans="1:6" x14ac:dyDescent="0.25">
      <c r="A666" s="52"/>
      <c r="B666" s="53"/>
      <c r="D666" s="14" t="s">
        <v>346</v>
      </c>
      <c r="E666" s="116"/>
      <c r="F666" s="13" t="s">
        <v>347</v>
      </c>
    </row>
    <row r="667" spans="1:6" x14ac:dyDescent="0.25">
      <c r="A667" s="2" t="s">
        <v>643</v>
      </c>
      <c r="B667" s="21" t="b">
        <v>0</v>
      </c>
      <c r="D667" s="14" t="s">
        <v>348</v>
      </c>
      <c r="E667" s="63"/>
      <c r="F667" s="62" t="s">
        <v>349</v>
      </c>
    </row>
    <row r="668" spans="1:6" x14ac:dyDescent="0.25">
      <c r="A668" s="2" t="s">
        <v>643</v>
      </c>
      <c r="B668" s="21" t="b">
        <v>0</v>
      </c>
      <c r="D668" s="14" t="s">
        <v>350</v>
      </c>
      <c r="E668" s="63"/>
      <c r="F668" s="62" t="s">
        <v>701</v>
      </c>
    </row>
    <row r="669" spans="1:6" x14ac:dyDescent="0.25">
      <c r="A669" s="2" t="s">
        <v>643</v>
      </c>
      <c r="B669" s="21" t="b">
        <v>0</v>
      </c>
      <c r="D669" s="14" t="s">
        <v>351</v>
      </c>
      <c r="E669" s="63"/>
      <c r="F669" s="62" t="s">
        <v>702</v>
      </c>
    </row>
    <row r="670" spans="1:6" x14ac:dyDescent="0.25">
      <c r="A670" s="2" t="s">
        <v>643</v>
      </c>
      <c r="B670" s="21" t="b">
        <v>0</v>
      </c>
      <c r="D670" s="14" t="s">
        <v>352</v>
      </c>
      <c r="E670" s="63"/>
      <c r="F670" s="62" t="s">
        <v>970</v>
      </c>
    </row>
    <row r="671" spans="1:6" x14ac:dyDescent="0.25">
      <c r="A671" s="3" t="s">
        <v>642</v>
      </c>
      <c r="B671" s="5">
        <f>IF(AND(B667 &lt;&gt;FALSE,B668&lt;&gt;FALSE,B669&lt;&gt;FALSE,B670&lt;&gt;FALSE),1,IF(OR(B667=TRUE,B668=TRUE,B669=TRUE,B670=TRUE),3,2))</f>
        <v>2</v>
      </c>
      <c r="D671" s="14" t="s">
        <v>1184</v>
      </c>
      <c r="E671" s="63">
        <v>0</v>
      </c>
      <c r="F671" s="17"/>
    </row>
    <row r="672" spans="1:6" x14ac:dyDescent="0.25">
      <c r="A672" s="4" t="s">
        <v>644</v>
      </c>
      <c r="B672" s="6" t="str">
        <f>IF(AND(B643=TRUE,B644&lt;&gt;2),"No Score",IF(B643=TRUE,"Basic",IF(AND(B644=2,B649=2,B657=2,B663=2,B671=2),"Blank Form",IF(AND(B644=1,B649=1,B657=1,B663=1,B671=1),"Exemplary",IF(AND(B644=1,B649=1,B657=1,B663=1,B671&lt;&gt;1),"Accomplished",IF(AND(B644=1,B649=1,B657=1,B663&lt;&gt;1),"Proficient",IF(AND(B644=1,B649=1,B657&lt;&gt;1),"Partially Proficient",IF(B644&lt;&gt;2,"Basic","Basic"))))))))</f>
        <v>Blank Form</v>
      </c>
      <c r="D672" s="14" t="s">
        <v>968</v>
      </c>
      <c r="E672" s="63">
        <v>0</v>
      </c>
      <c r="F672" s="17"/>
    </row>
    <row r="673" spans="1:6" x14ac:dyDescent="0.25">
      <c r="A673" s="4" t="s">
        <v>580</v>
      </c>
      <c r="B673" s="6" t="str">
        <f>IF(B672=definitions!$B$14,definitions!$A$14,IF(B672=definitions!$B$11,definitions!$A$11,IF(B672=definitions!$B$10,4,IF(B672=definitions!$B$9,3,IF(B672=definitions!$B$8,2,IF(B672=definitions!$B$7,1,IF(B672=definitions!$B$6,0,definitions!$B$12)))))))</f>
        <v>BF</v>
      </c>
      <c r="D673" s="14" t="s">
        <v>969</v>
      </c>
      <c r="E673" s="63">
        <v>0</v>
      </c>
      <c r="F673" s="17"/>
    </row>
    <row r="674" spans="1:6" x14ac:dyDescent="0.25">
      <c r="A674" s="55" t="s">
        <v>574</v>
      </c>
      <c r="B674" s="56"/>
      <c r="D674" s="14" t="s">
        <v>971</v>
      </c>
      <c r="E674" s="67">
        <v>0</v>
      </c>
      <c r="F674" s="13"/>
    </row>
    <row r="675" spans="1:6" x14ac:dyDescent="0.25">
      <c r="A675" s="58"/>
      <c r="B675" s="59"/>
      <c r="D675" s="14" t="s">
        <v>353</v>
      </c>
      <c r="E675" s="67">
        <v>0</v>
      </c>
      <c r="F675" s="48" t="s">
        <v>1510</v>
      </c>
    </row>
    <row r="676" spans="1:6" x14ac:dyDescent="0.25">
      <c r="A676" s="2" t="s">
        <v>589</v>
      </c>
      <c r="B676" s="21" t="b">
        <v>0</v>
      </c>
      <c r="D676" s="14" t="s">
        <v>354</v>
      </c>
      <c r="E676" s="67"/>
      <c r="F676" s="156" t="s">
        <v>1126</v>
      </c>
    </row>
    <row r="677" spans="1:6" x14ac:dyDescent="0.25">
      <c r="A677" s="2" t="s">
        <v>589</v>
      </c>
      <c r="B677" s="21" t="b">
        <v>0</v>
      </c>
      <c r="D677" s="14" t="s">
        <v>355</v>
      </c>
      <c r="E677" s="67"/>
      <c r="F677" s="156" t="s">
        <v>1127</v>
      </c>
    </row>
    <row r="678" spans="1:6" x14ac:dyDescent="0.25">
      <c r="A678" s="187" t="s">
        <v>589</v>
      </c>
      <c r="B678" s="188" t="b">
        <v>0</v>
      </c>
      <c r="D678" s="189"/>
      <c r="E678" s="190"/>
      <c r="F678" s="179" t="s">
        <v>1200</v>
      </c>
    </row>
    <row r="679" spans="1:6" x14ac:dyDescent="0.25">
      <c r="A679" s="3" t="s">
        <v>642</v>
      </c>
      <c r="B679" s="5">
        <f>IF(AND(B676&lt;&gt;FALSE,B677&lt;&gt;FALSE),1,IF(OR(B676=TRUE,B677=TRUE),3,2))</f>
        <v>2</v>
      </c>
      <c r="D679" s="14" t="s">
        <v>972</v>
      </c>
      <c r="E679" s="67">
        <v>0</v>
      </c>
    </row>
    <row r="680" spans="1:6" x14ac:dyDescent="0.25">
      <c r="A680" s="52"/>
      <c r="B680" s="53"/>
      <c r="D680" s="14" t="s">
        <v>356</v>
      </c>
      <c r="E680" s="67">
        <v>0</v>
      </c>
      <c r="F680" s="48" t="s">
        <v>596</v>
      </c>
    </row>
    <row r="681" spans="1:6" x14ac:dyDescent="0.25">
      <c r="A681" s="52"/>
      <c r="B681" s="53"/>
      <c r="D681" s="14" t="s">
        <v>357</v>
      </c>
      <c r="E681" s="116"/>
      <c r="F681" s="48" t="s">
        <v>1510</v>
      </c>
    </row>
    <row r="682" spans="1:6" x14ac:dyDescent="0.25">
      <c r="A682" s="2" t="s">
        <v>568</v>
      </c>
      <c r="B682" s="21" t="b">
        <v>0</v>
      </c>
      <c r="D682" s="14" t="s">
        <v>358</v>
      </c>
      <c r="E682" s="67"/>
      <c r="F682" s="157" t="s">
        <v>1539</v>
      </c>
    </row>
    <row r="683" spans="1:6" x14ac:dyDescent="0.25">
      <c r="A683" s="2" t="s">
        <v>568</v>
      </c>
      <c r="B683" s="21" t="b">
        <v>0</v>
      </c>
      <c r="D683" s="14" t="s">
        <v>359</v>
      </c>
      <c r="E683" s="67"/>
      <c r="F683" s="157" t="s">
        <v>1540</v>
      </c>
    </row>
    <row r="684" spans="1:6" x14ac:dyDescent="0.25">
      <c r="A684" s="3" t="s">
        <v>642</v>
      </c>
      <c r="B684" s="5">
        <f>IF(AND(B682 &lt;&gt;FALSE,B683&lt;&gt;FALSE),1,IF(OR(B682=TRUE,B683=TRUE),3,2))</f>
        <v>2</v>
      </c>
      <c r="D684" s="14" t="s">
        <v>1185</v>
      </c>
      <c r="E684" s="18">
        <v>0</v>
      </c>
      <c r="F684" s="17"/>
    </row>
    <row r="685" spans="1:6" x14ac:dyDescent="0.25">
      <c r="A685" s="52"/>
      <c r="B685" s="53"/>
      <c r="D685" s="14" t="s">
        <v>360</v>
      </c>
      <c r="E685" s="67">
        <v>0</v>
      </c>
      <c r="F685" s="61" t="s">
        <v>596</v>
      </c>
    </row>
    <row r="686" spans="1:6" x14ac:dyDescent="0.25">
      <c r="A686" s="52"/>
      <c r="B686" s="53"/>
      <c r="D686" s="14" t="s">
        <v>361</v>
      </c>
      <c r="E686" s="67">
        <v>0</v>
      </c>
      <c r="F686" s="61" t="s">
        <v>1510</v>
      </c>
    </row>
    <row r="687" spans="1:6" x14ac:dyDescent="0.25">
      <c r="A687" s="2" t="s">
        <v>638</v>
      </c>
      <c r="B687" s="21" t="b">
        <v>0</v>
      </c>
      <c r="D687" s="14" t="s">
        <v>362</v>
      </c>
      <c r="E687" s="67"/>
      <c r="F687" s="158" t="s">
        <v>1541</v>
      </c>
    </row>
    <row r="688" spans="1:6" ht="25.5" x14ac:dyDescent="0.25">
      <c r="A688" s="2" t="s">
        <v>638</v>
      </c>
      <c r="B688" s="21" t="b">
        <v>0</v>
      </c>
      <c r="D688" s="14" t="s">
        <v>363</v>
      </c>
      <c r="E688" s="67"/>
      <c r="F688" s="330" t="s">
        <v>1497</v>
      </c>
    </row>
    <row r="689" spans="1:8" x14ac:dyDescent="0.25">
      <c r="A689" s="2" t="s">
        <v>638</v>
      </c>
      <c r="B689" s="21" t="b">
        <v>0</v>
      </c>
      <c r="D689" s="14" t="s">
        <v>364</v>
      </c>
      <c r="E689" s="67"/>
      <c r="F689" s="158" t="s">
        <v>1128</v>
      </c>
    </row>
    <row r="690" spans="1:8" x14ac:dyDescent="0.25">
      <c r="A690" s="3" t="s">
        <v>642</v>
      </c>
      <c r="B690" s="5">
        <f>IF(AND(B687 &lt;&gt;FALSE,B688&lt;&gt;FALSE,B689&lt;&gt;FALSE),1,IF(OR(B687=TRUE,B688=TRUE,B689=TRUE),3,2))</f>
        <v>2</v>
      </c>
      <c r="D690" s="14" t="s">
        <v>973</v>
      </c>
      <c r="E690" s="67">
        <v>0</v>
      </c>
      <c r="F690" s="17"/>
    </row>
    <row r="691" spans="1:8" x14ac:dyDescent="0.25">
      <c r="A691" s="52"/>
      <c r="B691" s="53"/>
      <c r="D691" s="14" t="s">
        <v>365</v>
      </c>
      <c r="E691" s="67">
        <v>0</v>
      </c>
      <c r="F691" s="48" t="s">
        <v>596</v>
      </c>
    </row>
    <row r="692" spans="1:8" x14ac:dyDescent="0.25">
      <c r="A692" s="52"/>
      <c r="B692" s="53"/>
      <c r="D692" s="14" t="s">
        <v>366</v>
      </c>
      <c r="E692" s="67">
        <v>0</v>
      </c>
      <c r="F692" s="48" t="s">
        <v>1511</v>
      </c>
    </row>
    <row r="693" spans="1:8" x14ac:dyDescent="0.25">
      <c r="A693" s="22" t="s">
        <v>639</v>
      </c>
      <c r="B693" s="50" t="b">
        <v>0</v>
      </c>
      <c r="D693" s="14" t="s">
        <v>367</v>
      </c>
      <c r="E693" s="67"/>
      <c r="F693" s="159" t="s">
        <v>1129</v>
      </c>
    </row>
    <row r="694" spans="1:8" x14ac:dyDescent="0.25">
      <c r="A694" s="22" t="s">
        <v>639</v>
      </c>
      <c r="B694" s="50" t="b">
        <v>0</v>
      </c>
      <c r="D694" s="14" t="s">
        <v>368</v>
      </c>
      <c r="E694" s="67"/>
      <c r="F694" s="160" t="s">
        <v>703</v>
      </c>
    </row>
    <row r="695" spans="1:8" x14ac:dyDescent="0.25">
      <c r="A695" s="3" t="s">
        <v>642</v>
      </c>
      <c r="B695" s="5">
        <f>IF(AND(B693&lt;&gt;FALSE,B694&lt;&gt;FALSE),1,IF(OR(B693=TRUE,B694=TRUE),3,2))</f>
        <v>2</v>
      </c>
      <c r="D695" s="14" t="s">
        <v>369</v>
      </c>
      <c r="E695" s="67">
        <v>0</v>
      </c>
      <c r="F695" s="10"/>
    </row>
    <row r="696" spans="1:8" x14ac:dyDescent="0.25">
      <c r="A696" s="52"/>
      <c r="B696" s="53"/>
      <c r="D696" s="14" t="s">
        <v>370</v>
      </c>
      <c r="E696" s="67">
        <v>0</v>
      </c>
      <c r="F696" s="48" t="s">
        <v>596</v>
      </c>
    </row>
    <row r="697" spans="1:8" x14ac:dyDescent="0.25">
      <c r="A697" s="52"/>
      <c r="B697" s="53"/>
      <c r="D697" s="14" t="s">
        <v>371</v>
      </c>
      <c r="E697" s="67">
        <v>0</v>
      </c>
      <c r="F697" s="48" t="s">
        <v>1511</v>
      </c>
    </row>
    <row r="698" spans="1:8" x14ac:dyDescent="0.25">
      <c r="A698" s="2" t="s">
        <v>643</v>
      </c>
      <c r="B698" s="21" t="b">
        <v>0</v>
      </c>
      <c r="D698" s="14" t="s">
        <v>372</v>
      </c>
      <c r="E698" s="67"/>
      <c r="F698" s="161" t="s">
        <v>1412</v>
      </c>
      <c r="H698">
        <v>1</v>
      </c>
    </row>
    <row r="699" spans="1:8" ht="25.5" x14ac:dyDescent="0.25">
      <c r="A699" s="2" t="s">
        <v>643</v>
      </c>
      <c r="B699" s="21" t="b">
        <v>0</v>
      </c>
      <c r="D699" s="14" t="s">
        <v>373</v>
      </c>
      <c r="E699" s="67"/>
      <c r="F699" s="331" t="s">
        <v>1498</v>
      </c>
    </row>
    <row r="700" spans="1:8" x14ac:dyDescent="0.25">
      <c r="A700" s="3" t="s">
        <v>642</v>
      </c>
      <c r="B700" s="5">
        <f>IF(AND(B698 &lt;&gt;FALSE,B699&lt;&gt;FALSE),1,IF(OR(B698=TRUE,B699=TRUE),3,2))</f>
        <v>2</v>
      </c>
      <c r="D700" s="14" t="s">
        <v>974</v>
      </c>
      <c r="E700" s="67">
        <v>0</v>
      </c>
      <c r="F700" s="17"/>
    </row>
    <row r="701" spans="1:8" x14ac:dyDescent="0.25">
      <c r="A701" s="4" t="s">
        <v>644</v>
      </c>
      <c r="B701" s="6" t="str">
        <f>IF(AND(B678=TRUE,B679&lt;&gt;2),"No Score",IF(B678=TRUE,"Basic",IF(AND(B679=2,B684=2,B690=2,B695=2,B700=2),"Blank Form",IF(AND(B679=1,B684=1,B690=1,B695=1,B700=1),"Exemplary",IF(AND(B679=1,B684=1,B690=1,B695=1,B700&lt;&gt;1),"Accomplished",IF(AND(B679=1,B684=1,B690=1,B695&lt;&gt;1),"Proficient",IF(AND(B679=1,B684=1,B690&lt;&gt;1),"Partially Proficient",IF(B679&lt;&gt;2,"Basic","Basic"))))))))</f>
        <v>Blank Form</v>
      </c>
      <c r="D701" s="14" t="s">
        <v>975</v>
      </c>
      <c r="E701" s="67">
        <v>0</v>
      </c>
      <c r="F701" s="17"/>
    </row>
    <row r="702" spans="1:8" x14ac:dyDescent="0.25">
      <c r="A702" s="4" t="s">
        <v>580</v>
      </c>
      <c r="B702" s="6" t="str">
        <f>IF(B701=definitions!$B$14,definitions!$A$14,IF(B701=definitions!$B$11,definitions!$A$11,IF(B701=definitions!$B$10,4,IF(B701=definitions!$B$9,3,IF(B701=definitions!$B$8,2,IF(B701=definitions!$B$7,1,IF(B701=definitions!$B$6,0,definitions!$B$12)))))))</f>
        <v>BF</v>
      </c>
      <c r="D702" s="14" t="s">
        <v>976</v>
      </c>
      <c r="E702" s="67">
        <v>0</v>
      </c>
      <c r="F702" s="17"/>
    </row>
    <row r="703" spans="1:8" x14ac:dyDescent="0.25">
      <c r="A703" s="55" t="s">
        <v>575</v>
      </c>
      <c r="B703" s="56"/>
      <c r="D703" s="14" t="s">
        <v>977</v>
      </c>
      <c r="E703" s="67">
        <v>0</v>
      </c>
      <c r="F703" s="13"/>
    </row>
    <row r="704" spans="1:8" x14ac:dyDescent="0.25">
      <c r="A704" s="58"/>
      <c r="B704" s="59"/>
      <c r="D704" s="14" t="s">
        <v>374</v>
      </c>
      <c r="E704" s="67">
        <v>0</v>
      </c>
      <c r="F704" s="48" t="s">
        <v>1510</v>
      </c>
    </row>
    <row r="705" spans="1:6" x14ac:dyDescent="0.25">
      <c r="A705" s="2" t="s">
        <v>589</v>
      </c>
      <c r="B705" s="21" t="b">
        <v>0</v>
      </c>
      <c r="D705" s="14" t="s">
        <v>375</v>
      </c>
      <c r="E705" s="67"/>
      <c r="F705" s="162" t="s">
        <v>1542</v>
      </c>
    </row>
    <row r="706" spans="1:6" x14ac:dyDescent="0.25">
      <c r="A706" s="187" t="s">
        <v>589</v>
      </c>
      <c r="B706" s="188" t="b">
        <v>0</v>
      </c>
      <c r="D706" s="189"/>
      <c r="E706" s="190"/>
      <c r="F706" s="179" t="s">
        <v>1200</v>
      </c>
    </row>
    <row r="707" spans="1:6" x14ac:dyDescent="0.25">
      <c r="A707" s="3" t="s">
        <v>642</v>
      </c>
      <c r="B707" s="5">
        <f>IF(AND(B705&lt;&gt;FALSE),1,IF(OR(B705=TRUE),3,2))</f>
        <v>2</v>
      </c>
      <c r="D707" s="14" t="s">
        <v>376</v>
      </c>
      <c r="E707" s="67">
        <v>0</v>
      </c>
    </row>
    <row r="708" spans="1:6" x14ac:dyDescent="0.25">
      <c r="A708" s="52"/>
      <c r="B708" s="53"/>
      <c r="D708" s="14" t="s">
        <v>377</v>
      </c>
      <c r="E708" s="67">
        <v>0</v>
      </c>
      <c r="F708" s="48" t="s">
        <v>596</v>
      </c>
    </row>
    <row r="709" spans="1:6" x14ac:dyDescent="0.25">
      <c r="A709" s="52"/>
      <c r="B709" s="53"/>
      <c r="D709" s="14" t="s">
        <v>378</v>
      </c>
      <c r="E709" s="116"/>
      <c r="F709" s="48" t="s">
        <v>1510</v>
      </c>
    </row>
    <row r="710" spans="1:6" x14ac:dyDescent="0.25">
      <c r="A710" s="52"/>
      <c r="B710" s="53"/>
      <c r="E710" s="134"/>
      <c r="F710" s="13" t="s">
        <v>380</v>
      </c>
    </row>
    <row r="711" spans="1:6" x14ac:dyDescent="0.25">
      <c r="A711" s="2" t="s">
        <v>568</v>
      </c>
      <c r="B711" s="21" t="b">
        <v>0</v>
      </c>
      <c r="D711" s="14" t="s">
        <v>379</v>
      </c>
      <c r="E711" s="67"/>
      <c r="F711" s="163" t="s">
        <v>704</v>
      </c>
    </row>
    <row r="712" spans="1:6" x14ac:dyDescent="0.25">
      <c r="A712" s="3" t="s">
        <v>642</v>
      </c>
      <c r="B712" s="5">
        <f>IF(AND(B711 &lt;&gt;FALSE),1,IF(OR(B711=TRUE),3,2))</f>
        <v>2</v>
      </c>
      <c r="D712" s="14" t="s">
        <v>381</v>
      </c>
      <c r="E712" s="18">
        <v>0</v>
      </c>
      <c r="F712" s="17"/>
    </row>
    <row r="713" spans="1:6" x14ac:dyDescent="0.25">
      <c r="A713" s="52"/>
      <c r="B713" s="53"/>
      <c r="D713" s="14" t="s">
        <v>382</v>
      </c>
      <c r="E713" s="67">
        <v>0</v>
      </c>
      <c r="F713" s="61" t="s">
        <v>596</v>
      </c>
    </row>
    <row r="714" spans="1:6" x14ac:dyDescent="0.25">
      <c r="A714" s="52"/>
      <c r="B714" s="53"/>
      <c r="D714" s="14" t="s">
        <v>383</v>
      </c>
      <c r="E714" s="67">
        <v>0</v>
      </c>
      <c r="F714" s="61" t="s">
        <v>1510</v>
      </c>
    </row>
    <row r="715" spans="1:6" x14ac:dyDescent="0.25">
      <c r="A715" s="2" t="s">
        <v>638</v>
      </c>
      <c r="B715" s="21" t="b">
        <v>0</v>
      </c>
      <c r="D715" s="14" t="s">
        <v>384</v>
      </c>
      <c r="E715" s="67"/>
      <c r="F715" s="164" t="s">
        <v>691</v>
      </c>
    </row>
    <row r="716" spans="1:6" ht="25.5" x14ac:dyDescent="0.25">
      <c r="A716" s="2" t="s">
        <v>638</v>
      </c>
      <c r="B716" s="21" t="b">
        <v>0</v>
      </c>
      <c r="D716" s="14" t="s">
        <v>385</v>
      </c>
      <c r="E716" s="67"/>
      <c r="F716" s="332" t="s">
        <v>1499</v>
      </c>
    </row>
    <row r="717" spans="1:6" x14ac:dyDescent="0.25">
      <c r="A717" s="2" t="s">
        <v>638</v>
      </c>
      <c r="B717" s="21" t="b">
        <v>0</v>
      </c>
      <c r="D717" s="14" t="s">
        <v>978</v>
      </c>
      <c r="E717" s="67"/>
      <c r="F717" s="164" t="s">
        <v>1572</v>
      </c>
    </row>
    <row r="718" spans="1:6" x14ac:dyDescent="0.25">
      <c r="A718" s="3" t="s">
        <v>642</v>
      </c>
      <c r="B718" s="5">
        <f>IF(AND(B715 &lt;&gt;FALSE,B716&lt;&gt;FALSE,B717&lt;&gt;FALSE),1,IF(OR(B715=TRUE,B716=TRUE,B717=TRUE),3,2))</f>
        <v>2</v>
      </c>
      <c r="D718" s="14" t="s">
        <v>979</v>
      </c>
      <c r="E718" s="67">
        <v>0</v>
      </c>
      <c r="F718" s="17"/>
    </row>
    <row r="719" spans="1:6" x14ac:dyDescent="0.25">
      <c r="A719" s="52"/>
      <c r="B719" s="53"/>
      <c r="D719" s="14" t="s">
        <v>386</v>
      </c>
      <c r="E719" s="67">
        <v>0</v>
      </c>
      <c r="F719" s="48" t="s">
        <v>596</v>
      </c>
    </row>
    <row r="720" spans="1:6" x14ac:dyDescent="0.25">
      <c r="A720" s="52"/>
      <c r="B720" s="53"/>
      <c r="D720" s="14" t="s">
        <v>387</v>
      </c>
      <c r="E720" s="67">
        <v>0</v>
      </c>
      <c r="F720" s="48" t="s">
        <v>1511</v>
      </c>
    </row>
    <row r="721" spans="1:6" x14ac:dyDescent="0.25">
      <c r="A721" s="22" t="s">
        <v>639</v>
      </c>
      <c r="B721" s="50" t="b">
        <v>0</v>
      </c>
      <c r="D721" s="14" t="s">
        <v>388</v>
      </c>
      <c r="E721" s="67"/>
      <c r="F721" s="166" t="s">
        <v>1130</v>
      </c>
    </row>
    <row r="722" spans="1:6" x14ac:dyDescent="0.25">
      <c r="A722" s="22" t="s">
        <v>639</v>
      </c>
      <c r="B722" s="50" t="b">
        <v>0</v>
      </c>
      <c r="D722" s="14" t="s">
        <v>389</v>
      </c>
      <c r="E722" s="67"/>
      <c r="F722" s="165" t="s">
        <v>1131</v>
      </c>
    </row>
    <row r="723" spans="1:6" x14ac:dyDescent="0.25">
      <c r="A723" s="3" t="s">
        <v>642</v>
      </c>
      <c r="B723" s="5">
        <f>IF(AND(B721&lt;&gt;FALSE,B722&lt;&gt;FALSE),1,IF(OR(B721=TRUE,B722=TRUE),3,2))</f>
        <v>2</v>
      </c>
      <c r="D723" s="14" t="s">
        <v>980</v>
      </c>
      <c r="E723" s="67">
        <v>0</v>
      </c>
      <c r="F723" s="10"/>
    </row>
    <row r="724" spans="1:6" x14ac:dyDescent="0.25">
      <c r="A724" s="52"/>
      <c r="B724" s="53"/>
      <c r="D724" s="14" t="s">
        <v>390</v>
      </c>
      <c r="E724" s="67">
        <v>0</v>
      </c>
      <c r="F724" s="48" t="s">
        <v>596</v>
      </c>
    </row>
    <row r="725" spans="1:6" x14ac:dyDescent="0.25">
      <c r="A725" s="52"/>
      <c r="B725" s="53"/>
      <c r="D725" s="14" t="s">
        <v>391</v>
      </c>
      <c r="E725" s="67">
        <v>0</v>
      </c>
      <c r="F725" s="48" t="s">
        <v>1511</v>
      </c>
    </row>
    <row r="726" spans="1:6" x14ac:dyDescent="0.25">
      <c r="A726" s="2" t="s">
        <v>643</v>
      </c>
      <c r="B726" s="21" t="b">
        <v>0</v>
      </c>
      <c r="D726" s="14" t="s">
        <v>392</v>
      </c>
      <c r="E726" s="67"/>
      <c r="F726" s="167" t="s">
        <v>705</v>
      </c>
    </row>
    <row r="727" spans="1:6" x14ac:dyDescent="0.25">
      <c r="A727" s="2" t="s">
        <v>643</v>
      </c>
      <c r="B727" s="21"/>
      <c r="D727" s="14" t="s">
        <v>981</v>
      </c>
      <c r="E727" s="116"/>
      <c r="F727" s="167" t="s">
        <v>985</v>
      </c>
    </row>
    <row r="728" spans="1:6" x14ac:dyDescent="0.25">
      <c r="A728" s="3" t="s">
        <v>642</v>
      </c>
      <c r="B728" s="5">
        <f>IF(AND(B726 &lt;&gt;FALSE,B727&lt;&gt;FALSE),1,IF(OR(B726=TRUE,B727=TRUE),3,2))</f>
        <v>2</v>
      </c>
      <c r="D728" s="14" t="s">
        <v>1186</v>
      </c>
      <c r="E728" s="67">
        <v>0</v>
      </c>
      <c r="F728" s="17"/>
    </row>
    <row r="729" spans="1:6" x14ac:dyDescent="0.25">
      <c r="A729" s="4" t="s">
        <v>644</v>
      </c>
      <c r="B729" s="6" t="str">
        <f>IF(AND(B706=TRUE,B707&lt;&gt;2),"No Score",IF(B706=TRUE,"Basic",IF(AND(B707=2,B712=2,B718=2,B723=2,B728=2),"Blank Form",IF(AND(B707=1,B712=1,B718=1,B723=1,B728=1),"Exemplary",IF(AND(B707=1,B712=1,B718=1,B723=1,B728&lt;&gt;1),"Accomplished",IF(AND(B707=1,B712=1,B718=1,B723&lt;&gt;1),"Proficient",IF(AND(B707=1,B712=1,B718&lt;&gt;1),"Partially Proficient",IF(B707&lt;&gt;2,"Basic","Basic"))))))))</f>
        <v>Blank Form</v>
      </c>
      <c r="D729" s="14" t="s">
        <v>982</v>
      </c>
      <c r="E729" s="67">
        <v>0</v>
      </c>
      <c r="F729" s="17"/>
    </row>
    <row r="730" spans="1:6" x14ac:dyDescent="0.25">
      <c r="A730" s="4" t="s">
        <v>580</v>
      </c>
      <c r="B730" s="6" t="str">
        <f>IF(B729=definitions!$B$14,definitions!$A$14,IF(B729=definitions!$B$11,definitions!$A$11,IF(B729=definitions!$B$10,4,IF(B729=definitions!$B$9,3,IF(B729=definitions!$B$8,2,IF(B729=definitions!$B$7,1,IF(B729=definitions!$B$6,0,definitions!$B$12)))))))</f>
        <v>BF</v>
      </c>
      <c r="D730" s="14" t="s">
        <v>983</v>
      </c>
      <c r="E730" s="67">
        <v>0</v>
      </c>
      <c r="F730" s="17"/>
    </row>
    <row r="731" spans="1:6" x14ac:dyDescent="0.25">
      <c r="A731" s="55" t="s">
        <v>576</v>
      </c>
      <c r="B731" s="56"/>
      <c r="D731" s="14" t="s">
        <v>986</v>
      </c>
      <c r="E731" s="67">
        <v>0</v>
      </c>
      <c r="F731" s="13"/>
    </row>
    <row r="732" spans="1:6" x14ac:dyDescent="0.25">
      <c r="A732" s="58"/>
      <c r="B732" s="59"/>
      <c r="D732" s="14" t="s">
        <v>393</v>
      </c>
      <c r="E732" s="67">
        <v>0</v>
      </c>
      <c r="F732" s="48" t="s">
        <v>1510</v>
      </c>
    </row>
    <row r="733" spans="1:6" x14ac:dyDescent="0.25">
      <c r="A733" s="2" t="s">
        <v>589</v>
      </c>
      <c r="B733" s="21" t="b">
        <v>0</v>
      </c>
      <c r="D733" s="14" t="s">
        <v>394</v>
      </c>
      <c r="E733" s="67"/>
      <c r="F733" s="13" t="s">
        <v>984</v>
      </c>
    </row>
    <row r="734" spans="1:6" x14ac:dyDescent="0.25">
      <c r="A734" s="187" t="s">
        <v>589</v>
      </c>
      <c r="B734" s="188" t="b">
        <v>0</v>
      </c>
      <c r="D734" s="189"/>
      <c r="E734" s="190"/>
      <c r="F734" s="179" t="s">
        <v>1200</v>
      </c>
    </row>
    <row r="735" spans="1:6" x14ac:dyDescent="0.25">
      <c r="A735" s="3" t="s">
        <v>642</v>
      </c>
      <c r="B735" s="5">
        <f>IF(AND(B733&lt;&gt;FALSE),1,IF(OR(B733=TRUE),3,2))</f>
        <v>2</v>
      </c>
      <c r="D735" s="14" t="s">
        <v>395</v>
      </c>
      <c r="E735" s="67">
        <v>0</v>
      </c>
    </row>
    <row r="736" spans="1:6" x14ac:dyDescent="0.25">
      <c r="A736" s="52"/>
      <c r="B736" s="53"/>
      <c r="D736" s="14" t="s">
        <v>396</v>
      </c>
      <c r="E736" s="67">
        <v>0</v>
      </c>
      <c r="F736" s="48" t="s">
        <v>596</v>
      </c>
    </row>
    <row r="737" spans="1:6" x14ac:dyDescent="0.25">
      <c r="A737" s="52"/>
      <c r="B737" s="53"/>
      <c r="D737" s="14" t="s">
        <v>397</v>
      </c>
      <c r="E737" s="116"/>
      <c r="F737" s="48" t="s">
        <v>1510</v>
      </c>
    </row>
    <row r="738" spans="1:6" x14ac:dyDescent="0.25">
      <c r="A738" s="2" t="s">
        <v>568</v>
      </c>
      <c r="B738" s="21" t="b">
        <v>0</v>
      </c>
      <c r="D738" s="14" t="s">
        <v>398</v>
      </c>
      <c r="E738" s="67"/>
      <c r="F738" s="169" t="s">
        <v>706</v>
      </c>
    </row>
    <row r="739" spans="1:6" x14ac:dyDescent="0.25">
      <c r="A739" s="2" t="s">
        <v>568</v>
      </c>
      <c r="B739" s="21" t="b">
        <v>0</v>
      </c>
      <c r="D739" s="14" t="s">
        <v>399</v>
      </c>
      <c r="E739" s="67"/>
      <c r="F739" s="168" t="s">
        <v>1132</v>
      </c>
    </row>
    <row r="740" spans="1:6" x14ac:dyDescent="0.25">
      <c r="A740" s="3" t="s">
        <v>642</v>
      </c>
      <c r="B740" s="5">
        <f>IF(AND(B738 &lt;&gt;FALSE,B739&lt;&gt;FALSE),1,IF(OR(B738=TRUE,B739=TRUE),3,2))</f>
        <v>2</v>
      </c>
      <c r="D740" s="14" t="s">
        <v>1187</v>
      </c>
      <c r="E740" s="18">
        <v>0</v>
      </c>
      <c r="F740" s="17"/>
    </row>
    <row r="741" spans="1:6" x14ac:dyDescent="0.25">
      <c r="A741" s="52"/>
      <c r="B741" s="53"/>
      <c r="D741" s="14" t="s">
        <v>987</v>
      </c>
      <c r="E741" s="67">
        <v>0</v>
      </c>
      <c r="F741" s="61" t="s">
        <v>596</v>
      </c>
    </row>
    <row r="742" spans="1:6" x14ac:dyDescent="0.25">
      <c r="A742" s="52"/>
      <c r="B742" s="53"/>
      <c r="D742" s="14" t="s">
        <v>988</v>
      </c>
      <c r="E742" s="67">
        <v>0</v>
      </c>
      <c r="F742" s="61" t="s">
        <v>1510</v>
      </c>
    </row>
    <row r="743" spans="1:6" x14ac:dyDescent="0.25">
      <c r="A743" s="2" t="s">
        <v>638</v>
      </c>
      <c r="B743" s="21" t="b">
        <v>0</v>
      </c>
      <c r="D743" s="14" t="s">
        <v>1188</v>
      </c>
      <c r="E743" s="67"/>
      <c r="F743" s="170" t="s">
        <v>1133</v>
      </c>
    </row>
    <row r="744" spans="1:6" x14ac:dyDescent="0.25">
      <c r="A744" s="2" t="s">
        <v>638</v>
      </c>
      <c r="B744" s="21" t="b">
        <v>0</v>
      </c>
      <c r="D744" s="14" t="s">
        <v>989</v>
      </c>
      <c r="E744" s="67"/>
      <c r="F744" s="170" t="s">
        <v>707</v>
      </c>
    </row>
    <row r="745" spans="1:6" x14ac:dyDescent="0.25">
      <c r="A745" s="3" t="s">
        <v>642</v>
      </c>
      <c r="B745" s="5">
        <f>IF(AND(B743 &lt;&gt;FALSE,B744&lt;&gt;FALSE),1,IF(OR(B743=TRUE,B744=TRUE),3,2))</f>
        <v>2</v>
      </c>
      <c r="D745" s="14" t="s">
        <v>990</v>
      </c>
      <c r="E745" s="67">
        <v>0</v>
      </c>
      <c r="F745" s="17"/>
    </row>
    <row r="746" spans="1:6" x14ac:dyDescent="0.25">
      <c r="A746" s="52"/>
      <c r="B746" s="53"/>
      <c r="D746" s="14" t="s">
        <v>400</v>
      </c>
      <c r="E746" s="67">
        <v>0</v>
      </c>
      <c r="F746" s="48" t="s">
        <v>596</v>
      </c>
    </row>
    <row r="747" spans="1:6" x14ac:dyDescent="0.25">
      <c r="A747" s="52"/>
      <c r="B747" s="53"/>
      <c r="D747" s="14" t="s">
        <v>401</v>
      </c>
      <c r="E747" s="67">
        <v>0</v>
      </c>
      <c r="F747" s="48" t="s">
        <v>1511</v>
      </c>
    </row>
    <row r="748" spans="1:6" ht="25.5" x14ac:dyDescent="0.25">
      <c r="A748" s="22" t="s">
        <v>639</v>
      </c>
      <c r="B748" s="50" t="b">
        <v>0</v>
      </c>
      <c r="D748" s="14" t="s">
        <v>402</v>
      </c>
      <c r="E748" s="67"/>
      <c r="F748" s="13" t="s">
        <v>708</v>
      </c>
    </row>
    <row r="749" spans="1:6" x14ac:dyDescent="0.25">
      <c r="A749" s="3" t="s">
        <v>642</v>
      </c>
      <c r="B749" s="5">
        <f>IF(AND(B748&lt;&gt;FALSE),1,IF(OR(B748=TRUE),3,2))</f>
        <v>2</v>
      </c>
      <c r="D749" s="14" t="s">
        <v>403</v>
      </c>
      <c r="E749" s="67">
        <v>0</v>
      </c>
      <c r="F749" s="10"/>
    </row>
    <row r="750" spans="1:6" x14ac:dyDescent="0.25">
      <c r="A750" s="52"/>
      <c r="B750" s="53"/>
      <c r="D750" s="14" t="s">
        <v>404</v>
      </c>
      <c r="E750" s="67">
        <v>0</v>
      </c>
      <c r="F750" s="48" t="s">
        <v>596</v>
      </c>
    </row>
    <row r="751" spans="1:6" x14ac:dyDescent="0.25">
      <c r="A751" s="52"/>
      <c r="B751" s="53"/>
      <c r="D751" s="14" t="s">
        <v>405</v>
      </c>
      <c r="E751" s="67">
        <v>0</v>
      </c>
      <c r="F751" s="48" t="s">
        <v>1511</v>
      </c>
    </row>
    <row r="752" spans="1:6" x14ac:dyDescent="0.25">
      <c r="A752" s="2" t="s">
        <v>643</v>
      </c>
      <c r="B752" s="21" t="b">
        <v>0</v>
      </c>
      <c r="D752" s="14" t="s">
        <v>406</v>
      </c>
      <c r="E752" s="67"/>
      <c r="F752" s="171" t="s">
        <v>1134</v>
      </c>
    </row>
    <row r="753" spans="1:10" x14ac:dyDescent="0.25">
      <c r="A753" s="3" t="s">
        <v>642</v>
      </c>
      <c r="B753" s="5">
        <f>IF(AND(B752 &lt;&gt;FALSE),1,IF(OR(B752=TRUE),3,2))</f>
        <v>2</v>
      </c>
      <c r="D753" s="14" t="s">
        <v>407</v>
      </c>
      <c r="E753" s="67">
        <v>0</v>
      </c>
      <c r="F753" s="17"/>
    </row>
    <row r="754" spans="1:10" x14ac:dyDescent="0.25">
      <c r="A754" s="4" t="s">
        <v>644</v>
      </c>
      <c r="B754" s="6" t="str">
        <f>IF(AND(B734=TRUE,B735&lt;&gt;2),"No Score",IF(B734=TRUE,"Basic",IF(AND(B735=2,B740=2,B745=2,B749=2,B753=2),"Blank Form",IF(AND(B735=1,B740=1,B745=1,B749=1,B753=1),"Exemplary",IF(AND(B735=1,B740=1,B745=1,B749=1,B753&lt;&gt;1),"Accomplished",IF(AND(B735=1,B740=1,B745=1,B749&lt;&gt;1),"Proficient",IF(AND(B735=1,B740=1,B745&lt;&gt;1),"Partially Proficient",IF(B735&lt;&gt;2,"Basic","Basic"))))))))</f>
        <v>Blank Form</v>
      </c>
      <c r="D754" s="14" t="s">
        <v>991</v>
      </c>
      <c r="E754" s="67">
        <v>0</v>
      </c>
      <c r="F754" s="17"/>
    </row>
    <row r="755" spans="1:10" x14ac:dyDescent="0.25">
      <c r="A755" s="4" t="s">
        <v>580</v>
      </c>
      <c r="B755" s="6" t="str">
        <f>IF(B754=definitions!$B$14,definitions!$A$14,IF(B754=definitions!$B$11,definitions!$A$11,IF(B754=definitions!$B$10,4,IF(B754=definitions!$B$9,3,IF(B754=definitions!$B$8,2,IF(B754=definitions!$B$7,1,IF(B754=definitions!$B$6,0,definitions!$B$12)))))))</f>
        <v>BF</v>
      </c>
      <c r="D755" s="14" t="s">
        <v>992</v>
      </c>
      <c r="E755" s="67">
        <v>0</v>
      </c>
      <c r="F755" s="17"/>
    </row>
    <row r="756" spans="1:10" x14ac:dyDescent="0.25">
      <c r="A756" s="55" t="s">
        <v>577</v>
      </c>
      <c r="B756" s="56"/>
      <c r="D756" s="14" t="s">
        <v>993</v>
      </c>
      <c r="E756" s="67">
        <v>0</v>
      </c>
      <c r="F756" s="13"/>
    </row>
    <row r="757" spans="1:10" x14ac:dyDescent="0.25">
      <c r="A757" s="58"/>
      <c r="B757" s="59"/>
      <c r="D757" s="14" t="s">
        <v>408</v>
      </c>
      <c r="E757" s="67">
        <v>0</v>
      </c>
      <c r="F757" s="48" t="s">
        <v>1510</v>
      </c>
    </row>
    <row r="758" spans="1:10" x14ac:dyDescent="0.25">
      <c r="A758" s="2" t="s">
        <v>589</v>
      </c>
      <c r="B758" s="21" t="b">
        <v>0</v>
      </c>
      <c r="D758" s="14" t="s">
        <v>409</v>
      </c>
      <c r="E758" s="67"/>
      <c r="F758" s="172" t="s">
        <v>1543</v>
      </c>
    </row>
    <row r="759" spans="1:10" x14ac:dyDescent="0.25">
      <c r="A759" s="2" t="s">
        <v>589</v>
      </c>
      <c r="B759" s="21" t="b">
        <v>0</v>
      </c>
      <c r="D759" s="14" t="s">
        <v>410</v>
      </c>
      <c r="E759" s="67"/>
      <c r="F759" s="172" t="s">
        <v>1135</v>
      </c>
    </row>
    <row r="760" spans="1:10" x14ac:dyDescent="0.25">
      <c r="A760" s="187" t="s">
        <v>589</v>
      </c>
      <c r="B760" s="188" t="b">
        <v>0</v>
      </c>
      <c r="D760" s="189"/>
      <c r="E760" s="190"/>
      <c r="F760" s="179" t="s">
        <v>1200</v>
      </c>
    </row>
    <row r="761" spans="1:10" x14ac:dyDescent="0.25">
      <c r="A761" s="3" t="s">
        <v>642</v>
      </c>
      <c r="B761" s="5">
        <f>IF(AND(B758&lt;&gt;FALSE,B759&lt;&gt;FALSE),1,IF(OR(B758=TRUE,B759=TRUE),3,2))</f>
        <v>2</v>
      </c>
      <c r="D761" s="14" t="s">
        <v>411</v>
      </c>
      <c r="E761" s="67">
        <v>0</v>
      </c>
    </row>
    <row r="762" spans="1:10" s="252" customFormat="1" x14ac:dyDescent="0.25">
      <c r="A762" s="52"/>
      <c r="B762" s="53"/>
      <c r="D762" s="14"/>
      <c r="E762" s="280"/>
      <c r="F762" s="179" t="s">
        <v>1393</v>
      </c>
      <c r="H762" s="252">
        <v>1</v>
      </c>
    </row>
    <row r="763" spans="1:10" x14ac:dyDescent="0.25">
      <c r="A763" s="52"/>
      <c r="B763" s="53"/>
      <c r="D763" s="14" t="s">
        <v>412</v>
      </c>
      <c r="E763" s="67">
        <v>0</v>
      </c>
      <c r="F763" s="48" t="s">
        <v>1510</v>
      </c>
    </row>
    <row r="764" spans="1:10" x14ac:dyDescent="0.25">
      <c r="A764" s="2" t="s">
        <v>568</v>
      </c>
      <c r="B764" s="21" t="b">
        <v>0</v>
      </c>
      <c r="D764" s="14" t="s">
        <v>413</v>
      </c>
      <c r="E764" s="67"/>
      <c r="F764" s="123" t="s">
        <v>1136</v>
      </c>
    </row>
    <row r="765" spans="1:10" x14ac:dyDescent="0.25">
      <c r="A765" s="2" t="s">
        <v>568</v>
      </c>
      <c r="B765" s="21" t="b">
        <v>0</v>
      </c>
      <c r="D765" s="14" t="s">
        <v>414</v>
      </c>
      <c r="E765" s="67"/>
      <c r="F765" s="123" t="s">
        <v>1137</v>
      </c>
    </row>
    <row r="766" spans="1:10" x14ac:dyDescent="0.25">
      <c r="A766" s="2" t="s">
        <v>568</v>
      </c>
      <c r="B766" s="21" t="b">
        <v>0</v>
      </c>
      <c r="D766" s="14" t="s">
        <v>415</v>
      </c>
      <c r="E766" s="67"/>
      <c r="F766" s="123" t="s">
        <v>1138</v>
      </c>
      <c r="J766">
        <v>1</v>
      </c>
    </row>
    <row r="767" spans="1:10" x14ac:dyDescent="0.25">
      <c r="A767" s="3" t="s">
        <v>642</v>
      </c>
      <c r="B767" s="5">
        <f>IF(AND(B764 &lt;&gt;FALSE,B765&lt;&gt;FALSE,B766&lt;&gt;FALSE),1,IF(OR(B764=TRUE,B765=TRUE,B766=TRUE),3,2))</f>
        <v>2</v>
      </c>
      <c r="D767" s="14" t="s">
        <v>416</v>
      </c>
      <c r="E767" s="18">
        <v>0</v>
      </c>
      <c r="F767" s="17"/>
    </row>
    <row r="768" spans="1:10" x14ac:dyDescent="0.25">
      <c r="A768" s="52"/>
      <c r="B768" s="53"/>
      <c r="D768" s="14" t="s">
        <v>994</v>
      </c>
      <c r="E768" s="67">
        <v>0</v>
      </c>
      <c r="F768" s="61" t="s">
        <v>596</v>
      </c>
    </row>
    <row r="769" spans="1:6" x14ac:dyDescent="0.25">
      <c r="A769" s="52"/>
      <c r="B769" s="53"/>
      <c r="D769" s="14" t="s">
        <v>995</v>
      </c>
      <c r="E769" s="67">
        <v>0</v>
      </c>
      <c r="F769" s="61" t="s">
        <v>1510</v>
      </c>
    </row>
    <row r="770" spans="1:6" s="283" customFormat="1" ht="25.5" x14ac:dyDescent="0.25">
      <c r="A770" s="52"/>
      <c r="B770" s="53"/>
      <c r="D770" s="14"/>
      <c r="E770" s="292"/>
      <c r="F770" s="61" t="s">
        <v>1500</v>
      </c>
    </row>
    <row r="771" spans="1:6" x14ac:dyDescent="0.25">
      <c r="A771" s="2" t="s">
        <v>638</v>
      </c>
      <c r="B771" s="21" t="b">
        <v>0</v>
      </c>
      <c r="D771" s="14" t="s">
        <v>996</v>
      </c>
      <c r="E771" s="67"/>
      <c r="F771" s="339" t="s">
        <v>1544</v>
      </c>
    </row>
    <row r="772" spans="1:6" x14ac:dyDescent="0.25">
      <c r="A772" s="2" t="s">
        <v>638</v>
      </c>
      <c r="B772" s="21" t="b">
        <v>0</v>
      </c>
      <c r="D772" s="14" t="s">
        <v>997</v>
      </c>
      <c r="E772" s="67"/>
      <c r="F772" s="333" t="s">
        <v>1501</v>
      </c>
    </row>
    <row r="773" spans="1:6" s="283" customFormat="1" x14ac:dyDescent="0.25">
      <c r="A773" s="2" t="s">
        <v>1504</v>
      </c>
      <c r="B773" s="21" t="b">
        <v>0</v>
      </c>
      <c r="D773" s="14" t="s">
        <v>998</v>
      </c>
      <c r="E773" s="292"/>
      <c r="F773" s="334" t="s">
        <v>1502</v>
      </c>
    </row>
    <row r="774" spans="1:6" s="283" customFormat="1" x14ac:dyDescent="0.25">
      <c r="A774" s="2" t="s">
        <v>1504</v>
      </c>
      <c r="B774" s="21" t="b">
        <v>0</v>
      </c>
      <c r="D774" s="14" t="s">
        <v>1506</v>
      </c>
      <c r="E774" s="292"/>
      <c r="F774" s="335" t="s">
        <v>1503</v>
      </c>
    </row>
    <row r="775" spans="1:6" x14ac:dyDescent="0.25">
      <c r="A775" s="3" t="s">
        <v>642</v>
      </c>
      <c r="B775" s="5">
        <f>IF(AND(B771&lt;&gt;FALSE,B772&lt;&gt;FALSE,B773&lt;&gt;FALSE,B774&lt;&gt;FALSE),1,IF(OR(B771=TRUE,B772=TRUE,B773=TRUE,B774=TRUE),3,2))</f>
        <v>2</v>
      </c>
      <c r="D775" s="14" t="s">
        <v>1505</v>
      </c>
      <c r="E775" s="67">
        <v>0</v>
      </c>
      <c r="F775" s="17"/>
    </row>
    <row r="776" spans="1:6" x14ac:dyDescent="0.25">
      <c r="A776" s="52"/>
      <c r="B776" s="53"/>
      <c r="D776" s="14" t="s">
        <v>417</v>
      </c>
      <c r="E776" s="67">
        <v>0</v>
      </c>
      <c r="F776" s="48" t="s">
        <v>596</v>
      </c>
    </row>
    <row r="777" spans="1:6" x14ac:dyDescent="0.25">
      <c r="A777" s="52"/>
      <c r="B777" s="53"/>
      <c r="D777" s="14" t="s">
        <v>418</v>
      </c>
      <c r="E777" s="67">
        <v>0</v>
      </c>
      <c r="F777" s="48" t="s">
        <v>1511</v>
      </c>
    </row>
    <row r="778" spans="1:6" x14ac:dyDescent="0.25">
      <c r="A778" s="22" t="s">
        <v>639</v>
      </c>
      <c r="B778" s="50" t="b">
        <v>0</v>
      </c>
      <c r="D778" s="14" t="s">
        <v>419</v>
      </c>
      <c r="E778" s="67"/>
      <c r="F778" s="13" t="s">
        <v>1001</v>
      </c>
    </row>
    <row r="779" spans="1:6" ht="25.5" x14ac:dyDescent="0.25">
      <c r="A779" s="22" t="s">
        <v>639</v>
      </c>
      <c r="B779" s="50" t="b">
        <v>0</v>
      </c>
      <c r="D779" s="14" t="s">
        <v>420</v>
      </c>
      <c r="E779" s="67"/>
      <c r="F779" s="13" t="s">
        <v>1002</v>
      </c>
    </row>
    <row r="780" spans="1:6" ht="25.5" x14ac:dyDescent="0.25">
      <c r="A780" s="22" t="s">
        <v>639</v>
      </c>
      <c r="B780" s="50" t="b">
        <v>0</v>
      </c>
      <c r="D780" s="14" t="s">
        <v>421</v>
      </c>
      <c r="E780" s="67"/>
      <c r="F780" s="13" t="s">
        <v>1</v>
      </c>
    </row>
    <row r="781" spans="1:6" x14ac:dyDescent="0.25">
      <c r="A781" s="3" t="s">
        <v>642</v>
      </c>
      <c r="B781" s="5">
        <f>IF(AND(B778&lt;&gt;FALSE,B779&lt;&gt;FALSE,B780&lt;&gt;FALSE),1,IF(OR(B778=TRUE,B779=TRUE,B780=TRUE),3,2))</f>
        <v>2</v>
      </c>
      <c r="D781" s="14" t="s">
        <v>422</v>
      </c>
      <c r="E781" s="67">
        <v>0</v>
      </c>
      <c r="F781" s="10"/>
    </row>
    <row r="782" spans="1:6" x14ac:dyDescent="0.25">
      <c r="A782" s="52"/>
      <c r="B782" s="53"/>
      <c r="D782" s="14" t="s">
        <v>423</v>
      </c>
      <c r="E782" s="67">
        <v>0</v>
      </c>
      <c r="F782" s="48" t="s">
        <v>596</v>
      </c>
    </row>
    <row r="783" spans="1:6" x14ac:dyDescent="0.25">
      <c r="A783" s="52"/>
      <c r="B783" s="53"/>
      <c r="D783" s="14" t="s">
        <v>424</v>
      </c>
      <c r="E783" s="67">
        <v>0</v>
      </c>
      <c r="F783" s="48" t="s">
        <v>1511</v>
      </c>
    </row>
    <row r="784" spans="1:6" x14ac:dyDescent="0.25">
      <c r="A784" s="52"/>
      <c r="B784" s="53"/>
      <c r="D784" s="14" t="s">
        <v>425</v>
      </c>
      <c r="E784" s="116"/>
      <c r="F784" s="13" t="s">
        <v>1139</v>
      </c>
    </row>
    <row r="785" spans="1:6" x14ac:dyDescent="0.25">
      <c r="A785" s="2" t="s">
        <v>643</v>
      </c>
      <c r="B785" s="21" t="b">
        <v>0</v>
      </c>
      <c r="D785" s="14" t="s">
        <v>426</v>
      </c>
      <c r="E785" s="67"/>
      <c r="F785" s="173" t="s">
        <v>1140</v>
      </c>
    </row>
    <row r="786" spans="1:6" x14ac:dyDescent="0.25">
      <c r="A786" s="2" t="s">
        <v>643</v>
      </c>
      <c r="B786" s="21" t="b">
        <v>0</v>
      </c>
      <c r="D786" s="14" t="s">
        <v>427</v>
      </c>
      <c r="E786" s="67"/>
      <c r="F786" s="173" t="s">
        <v>2</v>
      </c>
    </row>
    <row r="787" spans="1:6" x14ac:dyDescent="0.25">
      <c r="A787" s="2" t="s">
        <v>643</v>
      </c>
      <c r="B787" s="21" t="b">
        <v>0</v>
      </c>
      <c r="D787" s="14" t="s">
        <v>428</v>
      </c>
      <c r="E787" s="67"/>
      <c r="F787" s="173" t="s">
        <v>3</v>
      </c>
    </row>
    <row r="788" spans="1:6" x14ac:dyDescent="0.25">
      <c r="A788" s="3" t="s">
        <v>642</v>
      </c>
      <c r="B788" s="5">
        <f>IF(AND(B785 &lt;&gt;FALSE,B786&lt;&gt;FALSE,B787&lt;&gt;FALSE),1,IF(OR(B785=TRUE,B786=TRUE,B787=TRUE),3,2))</f>
        <v>2</v>
      </c>
      <c r="D788" s="14" t="s">
        <v>429</v>
      </c>
      <c r="E788" s="67">
        <v>0</v>
      </c>
      <c r="F788" s="17"/>
    </row>
    <row r="789" spans="1:6" x14ac:dyDescent="0.25">
      <c r="A789" s="4" t="s">
        <v>644</v>
      </c>
      <c r="B789" s="6" t="str">
        <f>IF(AND(B760=TRUE,B761&lt;&gt;2),"No Score",IF(B760=TRUE,"Basic",IF(AND(B761=2,B767=2,B775=2,B781=2,B788=2),"Blank Form",IF(AND(B761=1,B767=1,B775=1,B781=1,B788=1),"Exemplary",IF(AND(B761=1,B767=1,B775=1,B781=1,B788&lt;&gt;1),"Accomplished",IF(AND(B761=1,B767=1,B775=1,B781&lt;&gt;1),"Proficient",IF(AND(B761=1,B767=1,B775&lt;&gt;1),"Partially Proficient",IF(B761&lt;&gt;2,"Basic","Basic"))))))))</f>
        <v>Blank Form</v>
      </c>
      <c r="D789" s="14" t="s">
        <v>999</v>
      </c>
      <c r="E789" s="67">
        <v>0</v>
      </c>
      <c r="F789" s="17"/>
    </row>
    <row r="790" spans="1:6" x14ac:dyDescent="0.25">
      <c r="A790" s="4" t="s">
        <v>580</v>
      </c>
      <c r="B790" s="6" t="str">
        <f>IF(B789=definitions!$B$14,definitions!$A$14,IF(B789=definitions!$B$11,definitions!$A$11,IF(B789=definitions!$B$10,4,IF(B789=definitions!$B$9,3,IF(B789=definitions!$B$8,2,IF(B789=definitions!$B$7,1,IF(B789=definitions!$B$6,0,definitions!$B$12)))))))</f>
        <v>BF</v>
      </c>
      <c r="D790" s="14" t="s">
        <v>1000</v>
      </c>
      <c r="E790" s="67">
        <v>0</v>
      </c>
      <c r="F790" s="17"/>
    </row>
    <row r="791" spans="1:6" x14ac:dyDescent="0.25">
      <c r="A791" s="192" t="s">
        <v>1209</v>
      </c>
      <c r="B791" s="193" t="e">
        <f>#REF!</f>
        <v>#REF!</v>
      </c>
      <c r="E791" s="194"/>
      <c r="F791" s="17"/>
    </row>
    <row r="792" spans="1:6" x14ac:dyDescent="0.25">
      <c r="A792" s="192" t="s">
        <v>1210</v>
      </c>
      <c r="B792" s="193" t="e">
        <f>IF(B791="BF","Blank Form",IF(B791&lt;4,"Basic",IF(AND(B791&lt;12,B791&gt;3),"Partially Proficient",IF(AND(B791&lt;20,B791&gt;11),"Proficient",IF(AND(B791&lt;28,B791&gt;19),"Accomplished",IF(AND(B791&lt;33,B791&gt;27),"Exemplary","No Score"))))))</f>
        <v>#REF!</v>
      </c>
      <c r="E792" s="194"/>
      <c r="F792" s="17"/>
    </row>
    <row r="793" spans="1:6" x14ac:dyDescent="0.25">
      <c r="A793" s="55" t="s">
        <v>655</v>
      </c>
      <c r="B793" s="56"/>
      <c r="D793" s="14" t="s">
        <v>1003</v>
      </c>
      <c r="E793" s="67">
        <v>0</v>
      </c>
      <c r="F793" s="13"/>
    </row>
    <row r="794" spans="1:6" x14ac:dyDescent="0.25">
      <c r="A794" s="58"/>
      <c r="B794" s="59"/>
      <c r="D794" s="14" t="s">
        <v>430</v>
      </c>
      <c r="E794" s="67">
        <v>0</v>
      </c>
      <c r="F794" s="48" t="s">
        <v>1510</v>
      </c>
    </row>
    <row r="795" spans="1:6" x14ac:dyDescent="0.25">
      <c r="A795" s="2" t="s">
        <v>589</v>
      </c>
      <c r="B795" s="21" t="b">
        <v>0</v>
      </c>
      <c r="D795" s="14" t="s">
        <v>431</v>
      </c>
      <c r="E795" s="67"/>
      <c r="F795" s="123" t="s">
        <v>1009</v>
      </c>
    </row>
    <row r="796" spans="1:6" x14ac:dyDescent="0.25">
      <c r="A796" s="52"/>
      <c r="B796" s="54"/>
      <c r="D796" s="14" t="s">
        <v>432</v>
      </c>
      <c r="E796" s="67">
        <v>0</v>
      </c>
      <c r="F796" s="69" t="s">
        <v>1010</v>
      </c>
    </row>
    <row r="797" spans="1:6" x14ac:dyDescent="0.25">
      <c r="A797" s="2" t="s">
        <v>589</v>
      </c>
      <c r="B797" s="21" t="b">
        <v>0</v>
      </c>
      <c r="D797" s="14" t="s">
        <v>433</v>
      </c>
      <c r="E797" s="67"/>
      <c r="F797" s="117" t="s">
        <v>1011</v>
      </c>
    </row>
    <row r="798" spans="1:6" x14ac:dyDescent="0.25">
      <c r="A798" s="2" t="s">
        <v>589</v>
      </c>
      <c r="B798" s="21" t="b">
        <v>0</v>
      </c>
      <c r="D798" s="14" t="s">
        <v>1004</v>
      </c>
      <c r="E798" s="67"/>
      <c r="F798" s="117" t="s">
        <v>1050</v>
      </c>
    </row>
    <row r="799" spans="1:6" x14ac:dyDescent="0.25">
      <c r="A799" s="187" t="s">
        <v>589</v>
      </c>
      <c r="B799" s="188" t="b">
        <v>0</v>
      </c>
      <c r="D799" s="189"/>
      <c r="E799" s="190"/>
      <c r="F799" s="179" t="s">
        <v>1200</v>
      </c>
    </row>
    <row r="800" spans="1:6" x14ac:dyDescent="0.25">
      <c r="A800" s="3" t="s">
        <v>642</v>
      </c>
      <c r="B800" s="5">
        <f>IF(AND(B795&lt;&gt;FALSE,B797&lt;&gt;FALSE,B798&lt;&gt;FALSE),1,IF(OR(B795=TRUE,B797=TRUE,B798=TRUE),3,2))</f>
        <v>2</v>
      </c>
      <c r="D800" s="14" t="s">
        <v>1008</v>
      </c>
      <c r="E800" s="67">
        <v>0</v>
      </c>
    </row>
    <row r="801" spans="1:6" x14ac:dyDescent="0.25">
      <c r="A801" s="52"/>
      <c r="B801" s="53"/>
      <c r="D801" s="14" t="s">
        <v>434</v>
      </c>
      <c r="E801" s="67">
        <v>0</v>
      </c>
      <c r="F801" s="48" t="s">
        <v>596</v>
      </c>
    </row>
    <row r="802" spans="1:6" x14ac:dyDescent="0.25">
      <c r="A802" s="52"/>
      <c r="B802" s="53"/>
      <c r="E802" s="134"/>
      <c r="F802" s="48" t="s">
        <v>1510</v>
      </c>
    </row>
    <row r="803" spans="1:6" x14ac:dyDescent="0.25">
      <c r="A803" s="2" t="s">
        <v>568</v>
      </c>
      <c r="B803" s="21" t="b">
        <v>0</v>
      </c>
      <c r="D803" s="14" t="s">
        <v>435</v>
      </c>
      <c r="E803" s="67"/>
      <c r="F803" s="123" t="s">
        <v>1014</v>
      </c>
    </row>
    <row r="804" spans="1:6" x14ac:dyDescent="0.25">
      <c r="A804" s="3" t="s">
        <v>642</v>
      </c>
      <c r="B804" s="5">
        <f>IF(AND(B803 &lt;&gt;FALSE),1,IF(OR(B803=TRUE),3,2))</f>
        <v>2</v>
      </c>
      <c r="D804" s="14" t="s">
        <v>436</v>
      </c>
      <c r="E804" s="18">
        <v>0</v>
      </c>
      <c r="F804" s="17"/>
    </row>
    <row r="805" spans="1:6" x14ac:dyDescent="0.25">
      <c r="A805" s="52"/>
      <c r="B805" s="53"/>
      <c r="D805" s="14" t="s">
        <v>437</v>
      </c>
      <c r="E805" s="67">
        <v>0</v>
      </c>
      <c r="F805" s="61" t="s">
        <v>596</v>
      </c>
    </row>
    <row r="806" spans="1:6" x14ac:dyDescent="0.25">
      <c r="A806" s="52"/>
      <c r="B806" s="53"/>
      <c r="D806" s="14" t="s">
        <v>438</v>
      </c>
      <c r="E806" s="67">
        <v>0</v>
      </c>
      <c r="F806" s="70" t="s">
        <v>1510</v>
      </c>
    </row>
    <row r="807" spans="1:6" ht="26.25" customHeight="1" x14ac:dyDescent="0.25">
      <c r="A807" s="52"/>
      <c r="B807" s="53"/>
      <c r="D807" s="14" t="s">
        <v>439</v>
      </c>
      <c r="E807" s="116"/>
      <c r="F807" s="136" t="s">
        <v>1545</v>
      </c>
    </row>
    <row r="808" spans="1:6" x14ac:dyDescent="0.25">
      <c r="A808" s="2" t="s">
        <v>638</v>
      </c>
      <c r="B808" s="21" t="b">
        <v>0</v>
      </c>
      <c r="D808" s="14" t="s">
        <v>440</v>
      </c>
      <c r="E808" s="67"/>
      <c r="F808" s="125" t="s">
        <v>1012</v>
      </c>
    </row>
    <row r="809" spans="1:6" x14ac:dyDescent="0.25">
      <c r="A809" s="2" t="s">
        <v>638</v>
      </c>
      <c r="B809" s="21" t="b">
        <v>0</v>
      </c>
      <c r="D809" s="14" t="s">
        <v>441</v>
      </c>
      <c r="E809" s="67"/>
      <c r="F809" s="125" t="s">
        <v>1013</v>
      </c>
    </row>
    <row r="810" spans="1:6" x14ac:dyDescent="0.25">
      <c r="A810" s="3" t="s">
        <v>642</v>
      </c>
      <c r="B810" s="5">
        <f>IF(AND(B808 &lt;&gt;FALSE,B809&lt;&gt;FALSE),1,IF(OR(B808=TRUE,B809=TRUE),3,2))</f>
        <v>2</v>
      </c>
      <c r="D810" s="14" t="s">
        <v>1005</v>
      </c>
      <c r="E810" s="67">
        <v>0</v>
      </c>
      <c r="F810" s="17"/>
    </row>
    <row r="811" spans="1:6" x14ac:dyDescent="0.25">
      <c r="A811" s="52"/>
      <c r="B811" s="53"/>
      <c r="D811" s="14" t="s">
        <v>442</v>
      </c>
      <c r="E811" s="67">
        <v>0</v>
      </c>
      <c r="F811" s="48" t="s">
        <v>596</v>
      </c>
    </row>
    <row r="812" spans="1:6" x14ac:dyDescent="0.25">
      <c r="A812" s="52"/>
      <c r="B812" s="53"/>
      <c r="D812" s="14" t="s">
        <v>443</v>
      </c>
      <c r="E812" s="67">
        <v>0</v>
      </c>
      <c r="F812" s="71" t="s">
        <v>1510</v>
      </c>
    </row>
    <row r="813" spans="1:6" x14ac:dyDescent="0.25">
      <c r="A813" s="52"/>
      <c r="B813" s="53"/>
      <c r="D813" s="14" t="s">
        <v>444</v>
      </c>
      <c r="E813" s="116"/>
      <c r="F813" s="138" t="s">
        <v>1141</v>
      </c>
    </row>
    <row r="814" spans="1:6" x14ac:dyDescent="0.25">
      <c r="A814" s="22" t="s">
        <v>639</v>
      </c>
      <c r="B814" s="50" t="b">
        <v>0</v>
      </c>
      <c r="D814" s="14" t="s">
        <v>445</v>
      </c>
      <c r="E814" s="67"/>
      <c r="F814" s="124" t="s">
        <v>1142</v>
      </c>
    </row>
    <row r="815" spans="1:6" x14ac:dyDescent="0.25">
      <c r="A815" s="22" t="s">
        <v>639</v>
      </c>
      <c r="B815" s="50" t="b">
        <v>0</v>
      </c>
      <c r="D815" s="14" t="s">
        <v>446</v>
      </c>
      <c r="E815" s="67"/>
      <c r="F815" s="124" t="s">
        <v>1143</v>
      </c>
    </row>
    <row r="816" spans="1:6" x14ac:dyDescent="0.25">
      <c r="A816" s="22" t="s">
        <v>639</v>
      </c>
      <c r="B816" s="50" t="b">
        <v>0</v>
      </c>
      <c r="D816" s="14" t="s">
        <v>447</v>
      </c>
      <c r="E816" s="67"/>
      <c r="F816" s="124" t="s">
        <v>1573</v>
      </c>
    </row>
    <row r="817" spans="1:6" x14ac:dyDescent="0.25">
      <c r="A817" s="3" t="s">
        <v>642</v>
      </c>
      <c r="B817" s="5">
        <f>IF(AND(B814&lt;&gt;FALSE,B815&lt;&gt;FALSE,B816&lt;&gt;FALSE),1,IF(OR(B814=TRUE,B815=TRUE,B816=TRUE),3,2))</f>
        <v>2</v>
      </c>
      <c r="D817" s="14" t="s">
        <v>448</v>
      </c>
      <c r="E817" s="67">
        <v>0</v>
      </c>
      <c r="F817" s="10"/>
    </row>
    <row r="818" spans="1:6" x14ac:dyDescent="0.25">
      <c r="A818" s="52"/>
      <c r="B818" s="53"/>
      <c r="D818" s="14" t="s">
        <v>449</v>
      </c>
      <c r="E818" s="67">
        <v>0</v>
      </c>
      <c r="F818" s="48" t="s">
        <v>1574</v>
      </c>
    </row>
    <row r="819" spans="1:6" x14ac:dyDescent="0.25">
      <c r="A819" s="52"/>
      <c r="B819" s="53"/>
      <c r="D819" s="14" t="s">
        <v>450</v>
      </c>
      <c r="E819" s="67">
        <v>0</v>
      </c>
      <c r="F819" s="71" t="s">
        <v>1510</v>
      </c>
    </row>
    <row r="820" spans="1:6" x14ac:dyDescent="0.25">
      <c r="A820" s="2" t="s">
        <v>643</v>
      </c>
      <c r="B820" s="21" t="b">
        <v>0</v>
      </c>
      <c r="D820" s="14" t="s">
        <v>451</v>
      </c>
      <c r="E820" s="67"/>
      <c r="F820" s="77" t="s">
        <v>709</v>
      </c>
    </row>
    <row r="821" spans="1:6" x14ac:dyDescent="0.25">
      <c r="A821" s="3" t="s">
        <v>642</v>
      </c>
      <c r="B821" s="5">
        <f>IF(AND(B820 &lt;&gt;FALSE),1,IF(OR(B820=TRUE),3,2))</f>
        <v>2</v>
      </c>
      <c r="D821" s="14" t="s">
        <v>452</v>
      </c>
      <c r="E821" s="67">
        <v>0</v>
      </c>
      <c r="F821" s="17"/>
    </row>
    <row r="822" spans="1:6" x14ac:dyDescent="0.25">
      <c r="A822" s="4" t="s">
        <v>644</v>
      </c>
      <c r="B822" s="6" t="str">
        <f>IF(AND(B799=TRUE,B800&lt;&gt;2),"No Score",IF(B799=TRUE,"Basic",IF(AND(B800=2,B804=2,B810=2,B817=2,B821=2),"Blank Form",IF(AND(B800=1,B804=1,B810=1,B817=1,B821=1),"Exemplary",IF(AND(B800=1,B804=1,B810=1,B817=1,B821&lt;&gt;1),"Accomplished",IF(AND(B800=1,B804=1,B810=1,B817&lt;&gt;1),"Proficient",IF(AND(B800=1,B804=1,B810&lt;&gt;1),"Partially Proficient",IF(B800&lt;&gt;2,"Basic","Basic"))))))))</f>
        <v>Blank Form</v>
      </c>
      <c r="D822" s="14" t="s">
        <v>1006</v>
      </c>
      <c r="E822" s="67">
        <v>0</v>
      </c>
      <c r="F822" s="17"/>
    </row>
    <row r="823" spans="1:6" x14ac:dyDescent="0.25">
      <c r="A823" s="4" t="s">
        <v>580</v>
      </c>
      <c r="B823" s="6" t="str">
        <f>IF(B822=definitions!$B$14,definitions!$A$14,IF(B822=definitions!$B$11,definitions!$A$11,IF(B822=definitions!$B$10,4,IF(B822=definitions!$B$9,3,IF(B822=definitions!$B$8,2,IF(B822=definitions!$B$7,1,IF(B822=definitions!$B$6,0,definitions!$B$12)))))))</f>
        <v>BF</v>
      </c>
      <c r="D823" s="14" t="s">
        <v>1007</v>
      </c>
      <c r="E823" s="67">
        <v>0</v>
      </c>
      <c r="F823" s="17"/>
    </row>
    <row r="824" spans="1:6" x14ac:dyDescent="0.25">
      <c r="A824" s="55" t="s">
        <v>656</v>
      </c>
      <c r="B824" s="56"/>
      <c r="D824" s="14" t="s">
        <v>1015</v>
      </c>
      <c r="E824" s="67">
        <v>0</v>
      </c>
      <c r="F824" s="13"/>
    </row>
    <row r="825" spans="1:6" x14ac:dyDescent="0.25">
      <c r="A825" s="58"/>
      <c r="B825" s="59"/>
      <c r="D825" s="14" t="s">
        <v>453</v>
      </c>
      <c r="E825" s="67">
        <v>0</v>
      </c>
      <c r="F825" s="48" t="s">
        <v>1510</v>
      </c>
    </row>
    <row r="826" spans="1:6" x14ac:dyDescent="0.25">
      <c r="A826" s="2" t="s">
        <v>589</v>
      </c>
      <c r="B826" s="21" t="b">
        <v>0</v>
      </c>
      <c r="D826" s="14" t="s">
        <v>454</v>
      </c>
      <c r="E826" s="67"/>
      <c r="F826" s="123" t="s">
        <v>1145</v>
      </c>
    </row>
    <row r="827" spans="1:6" x14ac:dyDescent="0.25">
      <c r="A827" s="58"/>
      <c r="B827" s="59"/>
      <c r="E827" s="116"/>
      <c r="F827" s="13" t="s">
        <v>1144</v>
      </c>
    </row>
    <row r="828" spans="1:6" x14ac:dyDescent="0.25">
      <c r="A828" s="2" t="s">
        <v>589</v>
      </c>
      <c r="B828" s="21" t="b">
        <v>0</v>
      </c>
      <c r="D828" s="14" t="s">
        <v>455</v>
      </c>
      <c r="E828" s="67"/>
      <c r="F828" s="174" t="s">
        <v>1146</v>
      </c>
    </row>
    <row r="829" spans="1:6" x14ac:dyDescent="0.25">
      <c r="A829" s="2" t="s">
        <v>589</v>
      </c>
      <c r="B829" s="21" t="b">
        <v>0</v>
      </c>
      <c r="D829" s="14" t="s">
        <v>456</v>
      </c>
      <c r="E829" s="67"/>
      <c r="F829" s="174" t="s">
        <v>1147</v>
      </c>
    </row>
    <row r="830" spans="1:6" x14ac:dyDescent="0.25">
      <c r="A830" s="2" t="s">
        <v>589</v>
      </c>
      <c r="B830" s="21" t="b">
        <v>0</v>
      </c>
      <c r="D830" s="14" t="s">
        <v>1189</v>
      </c>
      <c r="E830" s="116"/>
      <c r="F830" s="174" t="s">
        <v>1148</v>
      </c>
    </row>
    <row r="831" spans="1:6" x14ac:dyDescent="0.25">
      <c r="A831" s="187" t="s">
        <v>589</v>
      </c>
      <c r="B831" s="188" t="b">
        <v>0</v>
      </c>
      <c r="D831" s="189"/>
      <c r="E831" s="190"/>
      <c r="F831" s="179" t="s">
        <v>1200</v>
      </c>
    </row>
    <row r="832" spans="1:6" x14ac:dyDescent="0.25">
      <c r="A832" s="3" t="s">
        <v>642</v>
      </c>
      <c r="B832" s="5">
        <f>IF(AND(B826&lt;&gt;FALSE,B828&lt;&gt;FALSE,B829&lt;&gt;FALSE,B830&lt;&gt;FALSE),1,IF(OR(B826=TRUE,B828=TRUE,B829=TRUE,B830=TRUE),3,2))</f>
        <v>2</v>
      </c>
      <c r="D832" s="14" t="s">
        <v>1190</v>
      </c>
      <c r="E832" s="67">
        <v>0</v>
      </c>
    </row>
    <row r="833" spans="1:6" x14ac:dyDescent="0.25">
      <c r="A833" s="52"/>
      <c r="B833" s="53"/>
      <c r="D833" s="14" t="s">
        <v>457</v>
      </c>
      <c r="E833" s="67">
        <v>0</v>
      </c>
      <c r="F833" s="48" t="s">
        <v>596</v>
      </c>
    </row>
    <row r="834" spans="1:6" x14ac:dyDescent="0.25">
      <c r="A834" s="52"/>
      <c r="B834" s="53"/>
      <c r="D834" s="14" t="s">
        <v>458</v>
      </c>
      <c r="E834" s="116"/>
      <c r="F834" s="48" t="s">
        <v>1510</v>
      </c>
    </row>
    <row r="835" spans="1:6" x14ac:dyDescent="0.25">
      <c r="A835" s="52"/>
      <c r="B835" s="53"/>
      <c r="D835" s="14" t="s">
        <v>459</v>
      </c>
      <c r="E835" s="116"/>
      <c r="F835" s="13" t="s">
        <v>1149</v>
      </c>
    </row>
    <row r="836" spans="1:6" x14ac:dyDescent="0.25">
      <c r="A836" s="2" t="s">
        <v>568</v>
      </c>
      <c r="B836" s="21" t="b">
        <v>0</v>
      </c>
      <c r="D836" s="14" t="s">
        <v>460</v>
      </c>
      <c r="E836" s="67"/>
      <c r="F836" s="124" t="s">
        <v>711</v>
      </c>
    </row>
    <row r="837" spans="1:6" x14ac:dyDescent="0.25">
      <c r="A837" s="2" t="s">
        <v>568</v>
      </c>
      <c r="B837" s="21" t="b">
        <v>0</v>
      </c>
      <c r="D837" s="14" t="s">
        <v>461</v>
      </c>
      <c r="E837" s="67"/>
      <c r="F837" s="124" t="s">
        <v>1150</v>
      </c>
    </row>
    <row r="838" spans="1:6" x14ac:dyDescent="0.25">
      <c r="A838" s="2" t="s">
        <v>568</v>
      </c>
      <c r="B838" s="21" t="b">
        <v>0</v>
      </c>
      <c r="D838" s="14" t="s">
        <v>462</v>
      </c>
      <c r="E838" s="116"/>
      <c r="F838" s="124" t="s">
        <v>712</v>
      </c>
    </row>
    <row r="839" spans="1:6" x14ac:dyDescent="0.25">
      <c r="A839" s="2" t="s">
        <v>568</v>
      </c>
      <c r="B839" s="21" t="b">
        <v>0</v>
      </c>
      <c r="D839" s="14" t="s">
        <v>1191</v>
      </c>
      <c r="E839" s="67"/>
      <c r="F839" s="124" t="s">
        <v>713</v>
      </c>
    </row>
    <row r="840" spans="1:6" x14ac:dyDescent="0.25">
      <c r="A840" s="3" t="s">
        <v>642</v>
      </c>
      <c r="B840" s="5">
        <f>IF(AND(B836 &lt;&gt;FALSE,B837&lt;&gt;FALSE,B838&lt;&gt;FALSE,B839&lt;&gt;FALSE),1,IF(OR(B836=TRUE,B837=TRUE,B838=TRUE,B839=TRUE),3,2))</f>
        <v>2</v>
      </c>
      <c r="D840" s="14" t="s">
        <v>1192</v>
      </c>
      <c r="E840" s="18">
        <v>0</v>
      </c>
      <c r="F840" s="137"/>
    </row>
    <row r="841" spans="1:6" x14ac:dyDescent="0.25">
      <c r="A841" s="52"/>
      <c r="B841" s="53"/>
      <c r="D841" s="14" t="s">
        <v>463</v>
      </c>
      <c r="E841" s="67">
        <v>0</v>
      </c>
      <c r="F841" s="61" t="s">
        <v>596</v>
      </c>
    </row>
    <row r="842" spans="1:6" x14ac:dyDescent="0.25">
      <c r="A842" s="52"/>
      <c r="B842" s="53"/>
      <c r="D842" s="14" t="s">
        <v>464</v>
      </c>
      <c r="E842" s="67">
        <v>0</v>
      </c>
      <c r="F842" s="61" t="s">
        <v>1510</v>
      </c>
    </row>
    <row r="843" spans="1:6" x14ac:dyDescent="0.25">
      <c r="A843" s="2" t="s">
        <v>638</v>
      </c>
      <c r="B843" s="21" t="b">
        <v>0</v>
      </c>
      <c r="D843" s="14" t="s">
        <v>465</v>
      </c>
      <c r="E843" s="67"/>
      <c r="F843" s="123" t="s">
        <v>1151</v>
      </c>
    </row>
    <row r="844" spans="1:6" x14ac:dyDescent="0.25">
      <c r="A844" s="2" t="s">
        <v>638</v>
      </c>
      <c r="B844" s="21" t="b">
        <v>0</v>
      </c>
      <c r="D844" s="14" t="s">
        <v>466</v>
      </c>
      <c r="E844" s="67"/>
      <c r="F844" s="123" t="s">
        <v>1152</v>
      </c>
    </row>
    <row r="845" spans="1:6" x14ac:dyDescent="0.25">
      <c r="A845" s="3" t="s">
        <v>642</v>
      </c>
      <c r="B845" s="5">
        <f>IF(AND(B843 &lt;&gt;FALSE,B844&lt;&gt;FALSE),1,IF(OR(B843=TRUE,B844=TRUE),3,2))</f>
        <v>2</v>
      </c>
      <c r="D845" s="14" t="s">
        <v>467</v>
      </c>
      <c r="E845" s="67">
        <v>0</v>
      </c>
      <c r="F845" s="17"/>
    </row>
    <row r="846" spans="1:6" x14ac:dyDescent="0.25">
      <c r="A846" s="52"/>
      <c r="B846" s="53"/>
      <c r="D846" s="14" t="s">
        <v>468</v>
      </c>
      <c r="E846" s="67">
        <v>0</v>
      </c>
      <c r="F846" s="48" t="s">
        <v>596</v>
      </c>
    </row>
    <row r="847" spans="1:6" x14ac:dyDescent="0.25">
      <c r="A847" s="52"/>
      <c r="B847" s="53"/>
      <c r="D847" s="14" t="s">
        <v>469</v>
      </c>
      <c r="E847" s="67">
        <v>0</v>
      </c>
      <c r="F847" s="48" t="s">
        <v>1510</v>
      </c>
    </row>
    <row r="848" spans="1:6" x14ac:dyDescent="0.25">
      <c r="A848" s="22" t="s">
        <v>639</v>
      </c>
      <c r="B848" s="50" t="b">
        <v>0</v>
      </c>
      <c r="D848" s="14" t="s">
        <v>470</v>
      </c>
      <c r="E848" s="67"/>
      <c r="F848" s="123" t="s">
        <v>1153</v>
      </c>
    </row>
    <row r="849" spans="1:6" x14ac:dyDescent="0.25">
      <c r="A849" s="22" t="s">
        <v>639</v>
      </c>
      <c r="B849" s="50" t="b">
        <v>0</v>
      </c>
      <c r="D849" s="14" t="s">
        <v>1016</v>
      </c>
      <c r="E849" s="67"/>
      <c r="F849" s="123" t="s">
        <v>1154</v>
      </c>
    </row>
    <row r="850" spans="1:6" x14ac:dyDescent="0.25">
      <c r="A850" s="3" t="s">
        <v>642</v>
      </c>
      <c r="B850" s="5">
        <f>IF(AND(B848&lt;&gt;FALSE,B849&lt;&gt;FALSE),1,IF(OR(B848=TRUE,B849=TRUE),3,2))</f>
        <v>2</v>
      </c>
      <c r="D850" s="14" t="s">
        <v>1017</v>
      </c>
      <c r="E850" s="67">
        <v>0</v>
      </c>
      <c r="F850" s="10"/>
    </row>
    <row r="851" spans="1:6" x14ac:dyDescent="0.25">
      <c r="A851" s="52"/>
      <c r="B851" s="53"/>
      <c r="D851" s="14" t="s">
        <v>471</v>
      </c>
      <c r="E851" s="67">
        <v>0</v>
      </c>
      <c r="F851" s="48" t="s">
        <v>596</v>
      </c>
    </row>
    <row r="852" spans="1:6" x14ac:dyDescent="0.25">
      <c r="A852" s="52"/>
      <c r="B852" s="53"/>
      <c r="D852" s="14" t="s">
        <v>472</v>
      </c>
      <c r="E852" s="67">
        <v>0</v>
      </c>
      <c r="F852" s="48" t="s">
        <v>1510</v>
      </c>
    </row>
    <row r="853" spans="1:6" x14ac:dyDescent="0.25">
      <c r="A853" s="2" t="s">
        <v>643</v>
      </c>
      <c r="B853" s="21" t="b">
        <v>0</v>
      </c>
      <c r="D853" s="14" t="s">
        <v>473</v>
      </c>
      <c r="E853" s="67"/>
      <c r="F853" s="77" t="s">
        <v>1155</v>
      </c>
    </row>
    <row r="854" spans="1:6" x14ac:dyDescent="0.25">
      <c r="A854" s="3" t="s">
        <v>642</v>
      </c>
      <c r="B854" s="5">
        <f>IF(AND(B853 &lt;&gt;FALSE),1,IF(OR(B853=TRUE),3,2))</f>
        <v>2</v>
      </c>
      <c r="D854" s="14" t="s">
        <v>1018</v>
      </c>
      <c r="E854" s="67">
        <v>0</v>
      </c>
      <c r="F854" s="17"/>
    </row>
    <row r="855" spans="1:6" x14ac:dyDescent="0.25">
      <c r="A855" s="4" t="s">
        <v>644</v>
      </c>
      <c r="B855" s="6" t="str">
        <f>IF(AND(B831=TRUE,B832&lt;&gt;2),"No Score",IF(B831=TRUE,"Basic",IF(AND(B832=2,B840=2,B845=2,B850=2,B854=2),"Blank Form",IF(AND(B832=1,B840=1,B845=1,B850=1,B854=1),"Exemplary",IF(AND(B832=1,B840=1,B845=1,B850=1,B854&lt;&gt;1),"Accomplished",IF(AND(B832=1,B840=1,B845=1,B850&lt;&gt;1),"Proficient",IF(AND(B832=1,B840=1,B845&lt;&gt;1),"Partially Proficient",IF(B832&lt;&gt;2,"Basic","Basic"))))))))</f>
        <v>Blank Form</v>
      </c>
      <c r="D855" s="14" t="s">
        <v>1019</v>
      </c>
      <c r="E855" s="67">
        <v>0</v>
      </c>
      <c r="F855" s="17"/>
    </row>
    <row r="856" spans="1:6" x14ac:dyDescent="0.25">
      <c r="A856" s="4" t="s">
        <v>580</v>
      </c>
      <c r="B856" s="6" t="str">
        <f>IF(B855=definitions!$B$14,definitions!$A$14,IF(B855=definitions!$B$11,definitions!$A$11,IF(B855=definitions!$B$10,4,IF(B855=definitions!$B$9,3,IF(B855=definitions!$B$8,2,IF(B855=definitions!$B$7,1,IF(B855=definitions!$B$6,0,definitions!$B$12)))))))</f>
        <v>BF</v>
      </c>
      <c r="D856" s="14" t="s">
        <v>1020</v>
      </c>
      <c r="E856" s="67">
        <v>0</v>
      </c>
      <c r="F856" s="17"/>
    </row>
    <row r="857" spans="1:6" x14ac:dyDescent="0.25">
      <c r="A857" s="55" t="s">
        <v>657</v>
      </c>
      <c r="B857" s="56"/>
      <c r="D857" s="14" t="s">
        <v>1021</v>
      </c>
      <c r="E857" s="67">
        <v>0</v>
      </c>
      <c r="F857" s="13"/>
    </row>
    <row r="858" spans="1:6" x14ac:dyDescent="0.25">
      <c r="A858" s="58"/>
      <c r="B858" s="59"/>
      <c r="D858" s="14" t="s">
        <v>474</v>
      </c>
      <c r="E858" s="67">
        <v>0</v>
      </c>
      <c r="F858" s="48" t="s">
        <v>1510</v>
      </c>
    </row>
    <row r="859" spans="1:6" x14ac:dyDescent="0.25">
      <c r="A859" s="58"/>
      <c r="B859" s="59"/>
      <c r="D859" s="14" t="s">
        <v>475</v>
      </c>
      <c r="E859" s="67">
        <v>0</v>
      </c>
      <c r="F859" s="13" t="s">
        <v>510</v>
      </c>
    </row>
    <row r="860" spans="1:6" x14ac:dyDescent="0.25">
      <c r="A860" s="2" t="s">
        <v>589</v>
      </c>
      <c r="B860" s="21" t="b">
        <v>0</v>
      </c>
      <c r="D860" s="14" t="s">
        <v>476</v>
      </c>
      <c r="E860" s="67"/>
      <c r="F860" s="123" t="s">
        <v>1156</v>
      </c>
    </row>
    <row r="861" spans="1:6" x14ac:dyDescent="0.25">
      <c r="A861" s="2" t="s">
        <v>589</v>
      </c>
      <c r="B861" s="21" t="b">
        <v>0</v>
      </c>
      <c r="D861" s="14" t="s">
        <v>477</v>
      </c>
      <c r="E861" s="67"/>
      <c r="F861" s="124" t="s">
        <v>714</v>
      </c>
    </row>
    <row r="862" spans="1:6" x14ac:dyDescent="0.25">
      <c r="A862" s="2" t="s">
        <v>589</v>
      </c>
      <c r="B862" s="21" t="b">
        <v>0</v>
      </c>
      <c r="D862" s="14" t="s">
        <v>478</v>
      </c>
      <c r="E862" s="67"/>
      <c r="F862" s="124" t="s">
        <v>715</v>
      </c>
    </row>
    <row r="863" spans="1:6" x14ac:dyDescent="0.25">
      <c r="A863" s="187" t="s">
        <v>589</v>
      </c>
      <c r="B863" s="188" t="b">
        <v>0</v>
      </c>
      <c r="D863" s="189"/>
      <c r="E863" s="190"/>
      <c r="F863" s="179" t="s">
        <v>1200</v>
      </c>
    </row>
    <row r="864" spans="1:6" x14ac:dyDescent="0.25">
      <c r="A864" s="3" t="s">
        <v>642</v>
      </c>
      <c r="B864" s="5">
        <f>IF(AND(B860&lt;&gt;FALSE,B861&lt;&gt;FALSE,B862&lt;&gt;FALSE),1,IF(OR(B860=TRUE,B861=TRUE,B862=TRUE),3,2))</f>
        <v>2</v>
      </c>
      <c r="D864" s="14" t="s">
        <v>479</v>
      </c>
      <c r="E864" s="67">
        <v>0</v>
      </c>
    </row>
    <row r="865" spans="1:6" x14ac:dyDescent="0.25">
      <c r="A865" s="52"/>
      <c r="B865" s="53"/>
      <c r="D865" s="14" t="s">
        <v>480</v>
      </c>
      <c r="E865" s="67">
        <v>0</v>
      </c>
      <c r="F865" s="48" t="s">
        <v>596</v>
      </c>
    </row>
    <row r="866" spans="1:6" x14ac:dyDescent="0.25">
      <c r="A866" s="52"/>
      <c r="B866" s="53"/>
      <c r="D866" s="14" t="s">
        <v>481</v>
      </c>
      <c r="E866" s="116"/>
      <c r="F866" s="48" t="s">
        <v>1510</v>
      </c>
    </row>
    <row r="867" spans="1:6" x14ac:dyDescent="0.25">
      <c r="A867" s="2" t="s">
        <v>568</v>
      </c>
      <c r="B867" s="21" t="b">
        <v>0</v>
      </c>
      <c r="D867" s="14" t="s">
        <v>482</v>
      </c>
      <c r="E867" s="67"/>
      <c r="F867" s="123" t="s">
        <v>717</v>
      </c>
    </row>
    <row r="868" spans="1:6" x14ac:dyDescent="0.25">
      <c r="A868" s="3" t="s">
        <v>642</v>
      </c>
      <c r="B868" s="5">
        <f>IF(AND(B867 &lt;&gt;FALSE),1,IF(OR(B867=TRUE),3,2))</f>
        <v>2</v>
      </c>
      <c r="D868" s="14" t="s">
        <v>483</v>
      </c>
      <c r="E868" s="18">
        <v>0</v>
      </c>
      <c r="F868" s="17"/>
    </row>
    <row r="869" spans="1:6" x14ac:dyDescent="0.25">
      <c r="A869" s="52"/>
      <c r="B869" s="53"/>
      <c r="D869" s="14" t="s">
        <v>484</v>
      </c>
      <c r="E869" s="67">
        <v>0</v>
      </c>
      <c r="F869" s="61" t="s">
        <v>596</v>
      </c>
    </row>
    <row r="870" spans="1:6" x14ac:dyDescent="0.25">
      <c r="A870" s="52"/>
      <c r="B870" s="53"/>
      <c r="D870" s="14" t="s">
        <v>485</v>
      </c>
      <c r="E870" s="67">
        <v>0</v>
      </c>
      <c r="F870" s="61" t="s">
        <v>1510</v>
      </c>
    </row>
    <row r="871" spans="1:6" x14ac:dyDescent="0.25">
      <c r="A871" s="52"/>
      <c r="B871" s="53"/>
      <c r="D871" s="14" t="s">
        <v>486</v>
      </c>
      <c r="E871" s="116"/>
      <c r="F871" s="62" t="s">
        <v>1546</v>
      </c>
    </row>
    <row r="872" spans="1:6" x14ac:dyDescent="0.25">
      <c r="A872" s="2" t="s">
        <v>638</v>
      </c>
      <c r="B872" s="21" t="b">
        <v>0</v>
      </c>
      <c r="D872" s="14" t="s">
        <v>487</v>
      </c>
      <c r="E872" s="67"/>
      <c r="F872" s="124" t="s">
        <v>718</v>
      </c>
    </row>
    <row r="873" spans="1:6" x14ac:dyDescent="0.25">
      <c r="A873" s="2" t="s">
        <v>638</v>
      </c>
      <c r="B873" s="21" t="b">
        <v>0</v>
      </c>
      <c r="D873" s="14" t="s">
        <v>488</v>
      </c>
      <c r="E873" s="67"/>
      <c r="F873" s="124" t="s">
        <v>719</v>
      </c>
    </row>
    <row r="874" spans="1:6" x14ac:dyDescent="0.25">
      <c r="A874" s="3" t="s">
        <v>642</v>
      </c>
      <c r="B874" s="5">
        <f>IF(AND(B872 &lt;&gt;FALSE,B873&lt;&gt;FALSE),1,IF(OR(B872=TRUE,B873=TRUE),3,2))</f>
        <v>2</v>
      </c>
      <c r="D874" s="14" t="s">
        <v>489</v>
      </c>
      <c r="E874" s="67">
        <v>0</v>
      </c>
      <c r="F874" s="17"/>
    </row>
    <row r="875" spans="1:6" x14ac:dyDescent="0.25">
      <c r="A875" s="52"/>
      <c r="B875" s="53"/>
      <c r="D875" s="14" t="s">
        <v>490</v>
      </c>
      <c r="E875" s="67">
        <v>0</v>
      </c>
      <c r="F875" s="48" t="s">
        <v>596</v>
      </c>
    </row>
    <row r="876" spans="1:6" x14ac:dyDescent="0.25">
      <c r="A876" s="52"/>
      <c r="B876" s="53"/>
      <c r="D876" s="14" t="s">
        <v>491</v>
      </c>
      <c r="E876" s="67">
        <v>0</v>
      </c>
      <c r="F876" s="48" t="s">
        <v>1510</v>
      </c>
    </row>
    <row r="877" spans="1:6" ht="25.5" x14ac:dyDescent="0.25">
      <c r="A877" s="22" t="s">
        <v>639</v>
      </c>
      <c r="B877" s="50" t="b">
        <v>0</v>
      </c>
      <c r="D877" s="14" t="s">
        <v>492</v>
      </c>
      <c r="E877" s="67"/>
      <c r="F877" s="117" t="s">
        <v>720</v>
      </c>
    </row>
    <row r="878" spans="1:6" x14ac:dyDescent="0.25">
      <c r="A878" s="3" t="s">
        <v>642</v>
      </c>
      <c r="B878" s="5">
        <f>IF(AND(B877&lt;&gt;FALSE),1,IF(OR(B877=TRUE),3,2))</f>
        <v>2</v>
      </c>
      <c r="D878" s="14" t="s">
        <v>493</v>
      </c>
      <c r="E878" s="67">
        <v>0</v>
      </c>
      <c r="F878" s="10"/>
    </row>
    <row r="879" spans="1:6" x14ac:dyDescent="0.25">
      <c r="A879" s="52"/>
      <c r="B879" s="53"/>
      <c r="D879" s="14" t="s">
        <v>494</v>
      </c>
      <c r="E879" s="67">
        <v>0</v>
      </c>
      <c r="F879" s="48" t="s">
        <v>596</v>
      </c>
    </row>
    <row r="880" spans="1:6" x14ac:dyDescent="0.25">
      <c r="A880" s="52"/>
      <c r="B880" s="53"/>
      <c r="D880" s="14" t="s">
        <v>495</v>
      </c>
      <c r="E880" s="67">
        <v>0</v>
      </c>
      <c r="F880" s="48" t="s">
        <v>1510</v>
      </c>
    </row>
    <row r="881" spans="1:6" x14ac:dyDescent="0.25">
      <c r="A881" s="2" t="s">
        <v>643</v>
      </c>
      <c r="B881" s="21" t="b">
        <v>0</v>
      </c>
      <c r="D881" s="14" t="s">
        <v>496</v>
      </c>
      <c r="E881" s="67"/>
      <c r="F881" s="77" t="s">
        <v>1024</v>
      </c>
    </row>
    <row r="882" spans="1:6" x14ac:dyDescent="0.25">
      <c r="A882" s="3" t="s">
        <v>642</v>
      </c>
      <c r="B882" s="5">
        <f>IF(AND(B881 &lt;&gt;FALSE),1,IF(OR(B881=TRUE),3,2))</f>
        <v>2</v>
      </c>
      <c r="D882" s="14" t="s">
        <v>497</v>
      </c>
      <c r="E882" s="67">
        <v>0</v>
      </c>
      <c r="F882" s="17"/>
    </row>
    <row r="883" spans="1:6" x14ac:dyDescent="0.25">
      <c r="A883" s="4" t="s">
        <v>644</v>
      </c>
      <c r="B883" s="6" t="str">
        <f>IF(AND(B863=TRUE,B864&lt;&gt;2),"No Score",IF(B863=TRUE,"Basic",IF(AND(B864=2,B868=2,B874=2,B878=2,B882=2),"Blank Form",IF(AND(B864=1,B868=1,B874=1,B878=1,B882=1),"Exemplary",IF(AND(B864=1,B868=1,B874=1,B878=1,B882&lt;&gt;1),"Accomplished",IF(AND(B864=1,B868=1,B874=1,B878&lt;&gt;1),"Proficient",IF(AND(B864=1,B868=1,B874&lt;&gt;1),"Partially Proficient",IF(B864&lt;&gt;2,"Basic","Basic"))))))))</f>
        <v>Blank Form</v>
      </c>
      <c r="D883" s="14" t="s">
        <v>1022</v>
      </c>
      <c r="E883" s="67">
        <v>0</v>
      </c>
      <c r="F883" s="17"/>
    </row>
    <row r="884" spans="1:6" x14ac:dyDescent="0.25">
      <c r="A884" s="4" t="s">
        <v>580</v>
      </c>
      <c r="B884" s="6" t="str">
        <f>IF(B883=definitions!$B$14,definitions!$A$14,IF(B883=definitions!$B$11,definitions!$A$11,IF(B883=definitions!$B$10,4,IF(B883=definitions!$B$9,3,IF(B883=definitions!$B$8,2,IF(B883=definitions!$B$7,1,IF(B883=definitions!$B$6,0,definitions!$B$12)))))))</f>
        <v>BF</v>
      </c>
      <c r="D884" s="14" t="s">
        <v>1023</v>
      </c>
      <c r="E884" s="67">
        <v>0</v>
      </c>
      <c r="F884" s="17"/>
    </row>
    <row r="885" spans="1:6" x14ac:dyDescent="0.25">
      <c r="A885" s="192" t="s">
        <v>1207</v>
      </c>
      <c r="B885" s="193" t="e">
        <f>#REF!</f>
        <v>#REF!</v>
      </c>
      <c r="E885" s="194"/>
      <c r="F885" s="17"/>
    </row>
    <row r="886" spans="1:6" x14ac:dyDescent="0.25">
      <c r="A886" s="192" t="s">
        <v>1208</v>
      </c>
      <c r="B886" s="193" t="e">
        <f>IF(B885="BF","Blank Form",IF(B885&lt;2,"Basic",IF(AND(B885&lt;5,B885&gt;1),"Partially Proficient",IF(AND(B885&lt;8,B885&gt;4),"Proficient",IF(AND(B885&lt;11,B885&gt;7),"Accomplished",IF(AND(B885&lt;13,B885&gt;10),"Exemplary","No Score"))))))</f>
        <v>#REF!</v>
      </c>
      <c r="E886" s="194"/>
      <c r="F886" s="17"/>
    </row>
    <row r="887" spans="1:6" x14ac:dyDescent="0.25">
      <c r="A887" s="55" t="s">
        <v>658</v>
      </c>
      <c r="B887" s="56"/>
      <c r="D887" s="14" t="s">
        <v>1025</v>
      </c>
      <c r="E887" s="67">
        <v>0</v>
      </c>
      <c r="F887" s="13"/>
    </row>
    <row r="888" spans="1:6" x14ac:dyDescent="0.25">
      <c r="A888" s="58"/>
      <c r="B888" s="59"/>
      <c r="D888" s="14" t="s">
        <v>498</v>
      </c>
      <c r="E888" s="67">
        <v>0</v>
      </c>
      <c r="F888" s="48" t="s">
        <v>1510</v>
      </c>
    </row>
    <row r="889" spans="1:6" x14ac:dyDescent="0.25">
      <c r="A889" s="2" t="s">
        <v>589</v>
      </c>
      <c r="B889" s="21" t="b">
        <v>0</v>
      </c>
      <c r="D889" s="14" t="s">
        <v>499</v>
      </c>
      <c r="E889" s="67"/>
      <c r="F889" s="123" t="s">
        <v>1157</v>
      </c>
    </row>
    <row r="890" spans="1:6" x14ac:dyDescent="0.25">
      <c r="A890" s="2" t="s">
        <v>589</v>
      </c>
      <c r="B890" s="21" t="b">
        <v>0</v>
      </c>
      <c r="D890" s="14" t="s">
        <v>500</v>
      </c>
      <c r="E890" s="67"/>
      <c r="F890" s="124" t="s">
        <v>1158</v>
      </c>
    </row>
    <row r="891" spans="1:6" x14ac:dyDescent="0.25">
      <c r="A891" s="2" t="s">
        <v>589</v>
      </c>
      <c r="B891" s="21" t="b">
        <v>0</v>
      </c>
      <c r="D891" s="14" t="s">
        <v>501</v>
      </c>
      <c r="E891" s="67"/>
      <c r="F891" s="123" t="s">
        <v>1028</v>
      </c>
    </row>
    <row r="892" spans="1:6" x14ac:dyDescent="0.25">
      <c r="A892" s="187" t="s">
        <v>589</v>
      </c>
      <c r="B892" s="188" t="b">
        <v>0</v>
      </c>
      <c r="D892" s="189"/>
      <c r="E892" s="190"/>
      <c r="F892" s="179" t="s">
        <v>1200</v>
      </c>
    </row>
    <row r="893" spans="1:6" x14ac:dyDescent="0.25">
      <c r="A893" s="3" t="s">
        <v>642</v>
      </c>
      <c r="B893" s="5">
        <f>IF(AND(B889&lt;&gt;FALSE,B890&lt;&gt;FALSE,B891&lt;&gt;FALSE),1,IF(OR(B889=TRUE,B890=TRUE,B891=TRUE),3,2))</f>
        <v>2</v>
      </c>
      <c r="D893" s="14" t="s">
        <v>502</v>
      </c>
      <c r="E893" s="67">
        <v>0</v>
      </c>
    </row>
    <row r="894" spans="1:6" x14ac:dyDescent="0.25">
      <c r="A894" s="52"/>
      <c r="B894" s="53"/>
      <c r="D894" s="14" t="s">
        <v>503</v>
      </c>
      <c r="E894" s="67">
        <v>0</v>
      </c>
      <c r="F894" s="48" t="s">
        <v>596</v>
      </c>
    </row>
    <row r="895" spans="1:6" x14ac:dyDescent="0.25">
      <c r="A895" s="52"/>
      <c r="B895" s="53"/>
      <c r="D895" s="14" t="s">
        <v>504</v>
      </c>
      <c r="E895" s="116"/>
      <c r="F895" s="48" t="s">
        <v>1510</v>
      </c>
    </row>
    <row r="896" spans="1:6" x14ac:dyDescent="0.25">
      <c r="A896" s="2" t="s">
        <v>568</v>
      </c>
      <c r="B896" s="21" t="b">
        <v>0</v>
      </c>
      <c r="D896" s="14" t="s">
        <v>505</v>
      </c>
      <c r="E896" s="67"/>
      <c r="F896" s="117" t="s">
        <v>716</v>
      </c>
    </row>
    <row r="897" spans="1:6" x14ac:dyDescent="0.25">
      <c r="A897" s="3" t="s">
        <v>642</v>
      </c>
      <c r="B897" s="5">
        <f>IF(AND(B896 &lt;&gt;FALSE),1,IF(OR(B896=TRUE),3,2))</f>
        <v>2</v>
      </c>
      <c r="D897" s="14" t="s">
        <v>506</v>
      </c>
      <c r="E897" s="18">
        <v>0</v>
      </c>
      <c r="F897" s="17"/>
    </row>
    <row r="898" spans="1:6" x14ac:dyDescent="0.25">
      <c r="A898" s="52"/>
      <c r="B898" s="53"/>
      <c r="D898" s="14" t="s">
        <v>507</v>
      </c>
      <c r="E898" s="67">
        <v>0</v>
      </c>
      <c r="F898" s="61" t="s">
        <v>596</v>
      </c>
    </row>
    <row r="899" spans="1:6" x14ac:dyDescent="0.25">
      <c r="A899" s="52"/>
      <c r="B899" s="53"/>
      <c r="D899" s="14" t="s">
        <v>508</v>
      </c>
      <c r="E899" s="67">
        <v>0</v>
      </c>
      <c r="F899" s="61" t="s">
        <v>1510</v>
      </c>
    </row>
    <row r="900" spans="1:6" x14ac:dyDescent="0.25">
      <c r="A900" s="2" t="s">
        <v>638</v>
      </c>
      <c r="B900" s="21" t="b">
        <v>0</v>
      </c>
      <c r="D900" s="14" t="s">
        <v>509</v>
      </c>
      <c r="E900" s="67"/>
      <c r="F900" s="123" t="s">
        <v>1159</v>
      </c>
    </row>
    <row r="901" spans="1:6" x14ac:dyDescent="0.25">
      <c r="A901" s="3" t="s">
        <v>642</v>
      </c>
      <c r="B901" s="5">
        <f>IF(AND(B900 &lt;&gt;FALSE),1,IF(OR(B900=TRUE),3,2))</f>
        <v>2</v>
      </c>
      <c r="D901" s="14" t="s">
        <v>511</v>
      </c>
      <c r="E901" s="67">
        <v>0</v>
      </c>
      <c r="F901" s="17"/>
    </row>
    <row r="902" spans="1:6" x14ac:dyDescent="0.25">
      <c r="A902" s="52"/>
      <c r="B902" s="53"/>
      <c r="D902" s="14" t="s">
        <v>512</v>
      </c>
      <c r="E902" s="67">
        <v>0</v>
      </c>
      <c r="F902" s="48" t="s">
        <v>596</v>
      </c>
    </row>
    <row r="903" spans="1:6" x14ac:dyDescent="0.25">
      <c r="A903" s="52"/>
      <c r="B903" s="53"/>
      <c r="D903" s="14" t="s">
        <v>513</v>
      </c>
      <c r="E903" s="67">
        <v>0</v>
      </c>
      <c r="F903" s="48" t="s">
        <v>1510</v>
      </c>
    </row>
    <row r="904" spans="1:6" x14ac:dyDescent="0.25">
      <c r="A904" s="22" t="s">
        <v>639</v>
      </c>
      <c r="B904" s="50" t="b">
        <v>0</v>
      </c>
      <c r="D904" s="14" t="s">
        <v>514</v>
      </c>
      <c r="E904" s="67"/>
      <c r="F904" s="123" t="s">
        <v>710</v>
      </c>
    </row>
    <row r="905" spans="1:6" ht="38.25" x14ac:dyDescent="0.25">
      <c r="A905" s="22" t="s">
        <v>639</v>
      </c>
      <c r="B905" s="50" t="b">
        <v>0</v>
      </c>
      <c r="D905" s="14" t="s">
        <v>515</v>
      </c>
      <c r="E905" s="67"/>
      <c r="F905" s="336" t="s">
        <v>1507</v>
      </c>
    </row>
    <row r="906" spans="1:6" x14ac:dyDescent="0.25">
      <c r="A906" s="3" t="s">
        <v>642</v>
      </c>
      <c r="B906" s="5">
        <f>IF(AND(B904&lt;&gt;FALSE,B905&lt;&gt;FALSE),1,IF(OR(B904=TRUE,B905=TRUE),3,2))</f>
        <v>2</v>
      </c>
      <c r="D906" s="14" t="s">
        <v>516</v>
      </c>
      <c r="E906" s="67">
        <v>0</v>
      </c>
      <c r="F906" s="10"/>
    </row>
    <row r="907" spans="1:6" x14ac:dyDescent="0.25">
      <c r="A907" s="52"/>
      <c r="B907" s="53"/>
      <c r="D907" s="14" t="s">
        <v>517</v>
      </c>
      <c r="E907" s="67">
        <v>0</v>
      </c>
      <c r="F907" s="48" t="s">
        <v>596</v>
      </c>
    </row>
    <row r="908" spans="1:6" x14ac:dyDescent="0.25">
      <c r="A908" s="52"/>
      <c r="B908" s="53"/>
      <c r="D908" s="14" t="s">
        <v>518</v>
      </c>
      <c r="E908" s="67">
        <v>0</v>
      </c>
      <c r="F908" s="48" t="s">
        <v>1510</v>
      </c>
    </row>
    <row r="909" spans="1:6" x14ac:dyDescent="0.25">
      <c r="A909" s="52"/>
      <c r="B909" s="53"/>
      <c r="D909" s="14" t="s">
        <v>519</v>
      </c>
      <c r="E909" s="116"/>
      <c r="F909" s="13" t="s">
        <v>1160</v>
      </c>
    </row>
    <row r="910" spans="1:6" x14ac:dyDescent="0.25">
      <c r="A910" s="2" t="s">
        <v>643</v>
      </c>
      <c r="B910" s="21" t="b">
        <v>0</v>
      </c>
      <c r="D910" s="14" t="s">
        <v>520</v>
      </c>
      <c r="E910" s="67"/>
      <c r="F910" s="124" t="s">
        <v>1161</v>
      </c>
    </row>
    <row r="911" spans="1:6" x14ac:dyDescent="0.25">
      <c r="A911" s="2" t="s">
        <v>643</v>
      </c>
      <c r="B911" s="21" t="b">
        <v>0</v>
      </c>
      <c r="D911" s="14" t="s">
        <v>521</v>
      </c>
      <c r="E911" s="67"/>
      <c r="F911" s="337" t="s">
        <v>1563</v>
      </c>
    </row>
    <row r="912" spans="1:6" x14ac:dyDescent="0.25">
      <c r="A912" s="2" t="s">
        <v>643</v>
      </c>
      <c r="B912" s="21" t="b">
        <v>0</v>
      </c>
      <c r="D912" s="14" t="s">
        <v>522</v>
      </c>
      <c r="E912" s="67"/>
      <c r="F912" s="124" t="s">
        <v>714</v>
      </c>
    </row>
    <row r="913" spans="1:6" x14ac:dyDescent="0.25">
      <c r="A913" s="3" t="s">
        <v>642</v>
      </c>
      <c r="B913" s="5">
        <f>IF(AND(B910 &lt;&gt;FALSE,B911&lt;&gt;FALSE,B912&lt;&gt;FALSE),1,IF(OR(B910=TRUE,B911=TRUE,B912=TRUE),3,2))</f>
        <v>2</v>
      </c>
      <c r="D913" s="14" t="s">
        <v>523</v>
      </c>
      <c r="E913" s="67">
        <v>0</v>
      </c>
      <c r="F913" s="17"/>
    </row>
    <row r="914" spans="1:6" x14ac:dyDescent="0.25">
      <c r="A914" s="4" t="s">
        <v>644</v>
      </c>
      <c r="B914" s="6" t="str">
        <f>IF(AND(B892=TRUE,B893&lt;&gt;2),"No Score",IF(B892=TRUE,"Basic",IF(AND(B893=2,B897=2,B901=2,B906=2,B913=2),"Blank Form",IF(AND(B893=1,B897=1,B901=1,B906=1,B913=1),"Exemplary",IF(AND(B893=1,B897=1,B901=1,B906=1,B913&lt;&gt;1),"Accomplished",IF(AND(B893=1,B897=1,B901=1,B906&lt;&gt;1),"Proficient",IF(AND(B893=1,B897=1,B901&lt;&gt;1),"Partially Proficient",IF(B893&lt;&gt;2,"Basic","Basic"))))))))</f>
        <v>Blank Form</v>
      </c>
      <c r="D914" s="14" t="s">
        <v>1026</v>
      </c>
      <c r="E914" s="67">
        <v>0</v>
      </c>
      <c r="F914" s="17"/>
    </row>
    <row r="915" spans="1:6" x14ac:dyDescent="0.25">
      <c r="A915" s="4" t="s">
        <v>580</v>
      </c>
      <c r="B915" s="6" t="str">
        <f>IF(B914=definitions!$B$14,definitions!$A$14,IF(B914=definitions!$B$11,definitions!$A$11,IF(B914=definitions!$B$10,4,IF(B914=definitions!$B$9,3,IF(B914=definitions!$B$8,2,IF(B914=definitions!$B$7,1,IF(B914=definitions!$B$6,0,definitions!$B$12)))))))</f>
        <v>BF</v>
      </c>
      <c r="D915" s="14" t="s">
        <v>1027</v>
      </c>
      <c r="E915" s="67">
        <v>0</v>
      </c>
      <c r="F915" s="17"/>
    </row>
    <row r="916" spans="1:6" x14ac:dyDescent="0.25">
      <c r="A916" s="55" t="s">
        <v>659</v>
      </c>
      <c r="B916" s="56"/>
      <c r="D916" s="14" t="s">
        <v>1029</v>
      </c>
      <c r="E916" s="67">
        <v>0</v>
      </c>
      <c r="F916" s="13"/>
    </row>
    <row r="917" spans="1:6" x14ac:dyDescent="0.25">
      <c r="A917" s="58"/>
      <c r="B917" s="59"/>
      <c r="D917" s="14" t="s">
        <v>524</v>
      </c>
      <c r="E917" s="67">
        <v>0</v>
      </c>
      <c r="F917" s="48" t="s">
        <v>1510</v>
      </c>
    </row>
    <row r="918" spans="1:6" x14ac:dyDescent="0.25">
      <c r="A918" s="2" t="s">
        <v>589</v>
      </c>
      <c r="B918" s="21" t="b">
        <v>0</v>
      </c>
      <c r="D918" s="14" t="s">
        <v>525</v>
      </c>
      <c r="E918" s="67"/>
      <c r="F918" s="123" t="s">
        <v>1162</v>
      </c>
    </row>
    <row r="919" spans="1:6" x14ac:dyDescent="0.25">
      <c r="A919" s="2" t="s">
        <v>589</v>
      </c>
      <c r="B919" s="21" t="b">
        <v>0</v>
      </c>
      <c r="D919" s="14" t="s">
        <v>526</v>
      </c>
      <c r="E919" s="67"/>
      <c r="F919" s="123" t="s">
        <v>1163</v>
      </c>
    </row>
    <row r="920" spans="1:6" x14ac:dyDescent="0.25">
      <c r="A920" s="2" t="s">
        <v>589</v>
      </c>
      <c r="B920" s="21" t="b">
        <v>0</v>
      </c>
      <c r="D920" s="14" t="s">
        <v>1038</v>
      </c>
      <c r="E920" s="116"/>
      <c r="F920" s="123" t="s">
        <v>1164</v>
      </c>
    </row>
    <row r="921" spans="1:6" x14ac:dyDescent="0.25">
      <c r="A921" s="187" t="s">
        <v>589</v>
      </c>
      <c r="B921" s="188" t="b">
        <v>0</v>
      </c>
      <c r="D921" s="189"/>
      <c r="E921" s="190"/>
      <c r="F921" s="179" t="s">
        <v>1200</v>
      </c>
    </row>
    <row r="922" spans="1:6" x14ac:dyDescent="0.25">
      <c r="A922" s="3" t="s">
        <v>642</v>
      </c>
      <c r="B922" s="5">
        <f>IF(AND(B918&lt;&gt;FALSE,B919&lt;&gt;FALSE,B920&lt;&gt;FALSE),1,IF(OR(B918=TRUE,B919=TRUE,B920=TRUE),3,2))</f>
        <v>2</v>
      </c>
      <c r="D922" s="14" t="s">
        <v>1193</v>
      </c>
      <c r="E922" s="67">
        <v>0</v>
      </c>
    </row>
    <row r="923" spans="1:6" ht="15.75" customHeight="1" x14ac:dyDescent="0.25">
      <c r="A923" s="52"/>
      <c r="B923" s="53"/>
      <c r="D923" s="14" t="s">
        <v>527</v>
      </c>
      <c r="E923" s="67">
        <v>0</v>
      </c>
      <c r="F923" s="48" t="s">
        <v>596</v>
      </c>
    </row>
    <row r="924" spans="1:6" ht="15.75" customHeight="1" x14ac:dyDescent="0.25">
      <c r="A924" s="52"/>
      <c r="B924" s="53"/>
      <c r="D924" s="14" t="s">
        <v>528</v>
      </c>
      <c r="E924" s="116"/>
      <c r="F924" s="48" t="s">
        <v>1510</v>
      </c>
    </row>
    <row r="925" spans="1:6" ht="15.75" customHeight="1" x14ac:dyDescent="0.25">
      <c r="A925" s="52"/>
      <c r="B925" s="53"/>
      <c r="D925" s="14" t="s">
        <v>529</v>
      </c>
      <c r="E925" s="116"/>
      <c r="F925" s="13" t="s">
        <v>510</v>
      </c>
    </row>
    <row r="926" spans="1:6" x14ac:dyDescent="0.25">
      <c r="A926" s="2" t="s">
        <v>568</v>
      </c>
      <c r="B926" s="21" t="b">
        <v>0</v>
      </c>
      <c r="D926" s="14" t="s">
        <v>1030</v>
      </c>
      <c r="E926" s="67"/>
      <c r="F926" s="124" t="s">
        <v>1039</v>
      </c>
    </row>
    <row r="927" spans="1:6" x14ac:dyDescent="0.25">
      <c r="A927" s="2" t="s">
        <v>568</v>
      </c>
      <c r="B927" s="21" t="b">
        <v>0</v>
      </c>
      <c r="D927" s="14" t="s">
        <v>1031</v>
      </c>
      <c r="E927" s="67"/>
      <c r="F927" s="124" t="s">
        <v>1165</v>
      </c>
    </row>
    <row r="928" spans="1:6" x14ac:dyDescent="0.25">
      <c r="A928" s="2" t="s">
        <v>568</v>
      </c>
      <c r="B928" s="21" t="b">
        <v>0</v>
      </c>
      <c r="D928" s="14" t="s">
        <v>1032</v>
      </c>
      <c r="E928" s="67"/>
      <c r="F928" s="124" t="s">
        <v>1166</v>
      </c>
    </row>
    <row r="929" spans="1:8" x14ac:dyDescent="0.25">
      <c r="A929" s="3" t="s">
        <v>642</v>
      </c>
      <c r="B929" s="5">
        <f>IF(AND(B926 &lt;&gt;FALSE,B927&lt;&gt;FALSE,B928&lt;&gt;FALSE),1,IF(OR(B926=TRUE,B927=TRUE,B928=TRUE),3,2))</f>
        <v>2</v>
      </c>
      <c r="D929" s="14" t="s">
        <v>1194</v>
      </c>
      <c r="E929" s="18">
        <v>0</v>
      </c>
      <c r="F929" s="17"/>
    </row>
    <row r="930" spans="1:8" x14ac:dyDescent="0.25">
      <c r="A930" s="52"/>
      <c r="B930" s="53"/>
      <c r="D930" s="14" t="s">
        <v>530</v>
      </c>
      <c r="E930" s="67">
        <v>0</v>
      </c>
      <c r="F930" s="61" t="s">
        <v>596</v>
      </c>
    </row>
    <row r="931" spans="1:8" x14ac:dyDescent="0.25">
      <c r="A931" s="52"/>
      <c r="B931" s="53"/>
      <c r="D931" s="14" t="s">
        <v>531</v>
      </c>
      <c r="E931" s="67">
        <v>0</v>
      </c>
      <c r="F931" s="61" t="s">
        <v>1510</v>
      </c>
    </row>
    <row r="932" spans="1:8" ht="25.5" x14ac:dyDescent="0.25">
      <c r="A932" s="2" t="s">
        <v>638</v>
      </c>
      <c r="B932" s="21" t="b">
        <v>0</v>
      </c>
      <c r="D932" s="14" t="s">
        <v>532</v>
      </c>
      <c r="E932" s="67"/>
      <c r="F932" s="125" t="s">
        <v>1040</v>
      </c>
    </row>
    <row r="933" spans="1:8" x14ac:dyDescent="0.25">
      <c r="A933" s="3" t="s">
        <v>642</v>
      </c>
      <c r="B933" s="5">
        <f>IF(AND(B932 &lt;&gt;FALSE),1,IF(OR(B932=TRUE),3,2))</f>
        <v>2</v>
      </c>
      <c r="D933" s="14" t="s">
        <v>1033</v>
      </c>
      <c r="E933" s="67">
        <v>0</v>
      </c>
      <c r="F933" s="17"/>
    </row>
    <row r="934" spans="1:8" x14ac:dyDescent="0.25">
      <c r="A934" s="52"/>
      <c r="B934" s="53"/>
      <c r="D934" s="14" t="s">
        <v>533</v>
      </c>
      <c r="E934" s="67">
        <v>0</v>
      </c>
      <c r="F934" s="48" t="s">
        <v>596</v>
      </c>
    </row>
    <row r="935" spans="1:8" x14ac:dyDescent="0.25">
      <c r="A935" s="52"/>
      <c r="B935" s="53"/>
      <c r="D935" s="14" t="s">
        <v>534</v>
      </c>
      <c r="E935" s="67">
        <v>0</v>
      </c>
      <c r="F935" s="48" t="s">
        <v>1510</v>
      </c>
    </row>
    <row r="936" spans="1:8" x14ac:dyDescent="0.25">
      <c r="A936" s="22" t="s">
        <v>639</v>
      </c>
      <c r="B936" s="50" t="b">
        <v>0</v>
      </c>
      <c r="D936" s="14" t="s">
        <v>535</v>
      </c>
      <c r="E936" s="67"/>
      <c r="F936" s="123" t="s">
        <v>1167</v>
      </c>
    </row>
    <row r="937" spans="1:8" x14ac:dyDescent="0.25">
      <c r="A937" s="3" t="s">
        <v>642</v>
      </c>
      <c r="B937" s="5">
        <f>IF(AND(B936&lt;&gt;FALSE),1,IF(OR(B936=TRUE),3,2))</f>
        <v>2</v>
      </c>
      <c r="D937" s="14" t="s">
        <v>1034</v>
      </c>
      <c r="E937" s="67">
        <v>0</v>
      </c>
      <c r="F937" s="10"/>
    </row>
    <row r="938" spans="1:8" x14ac:dyDescent="0.25">
      <c r="A938" s="52"/>
      <c r="B938" s="53"/>
      <c r="D938" s="14" t="s">
        <v>536</v>
      </c>
      <c r="E938" s="67">
        <v>0</v>
      </c>
      <c r="F938" s="48" t="s">
        <v>596</v>
      </c>
      <c r="H938">
        <v>1</v>
      </c>
    </row>
    <row r="939" spans="1:8" x14ac:dyDescent="0.25">
      <c r="A939" s="52"/>
      <c r="B939" s="53"/>
      <c r="D939" s="14" t="s">
        <v>537</v>
      </c>
      <c r="E939" s="67">
        <v>0</v>
      </c>
      <c r="F939" s="48" t="s">
        <v>1510</v>
      </c>
    </row>
    <row r="940" spans="1:8" ht="25.5" x14ac:dyDescent="0.25">
      <c r="A940" s="2" t="s">
        <v>643</v>
      </c>
      <c r="B940" s="21" t="b">
        <v>0</v>
      </c>
      <c r="D940" s="14" t="s">
        <v>538</v>
      </c>
      <c r="E940" s="67"/>
      <c r="F940" s="125" t="s">
        <v>1414</v>
      </c>
      <c r="H940">
        <v>1</v>
      </c>
    </row>
    <row r="941" spans="1:8" x14ac:dyDescent="0.25">
      <c r="A941" s="3" t="s">
        <v>642</v>
      </c>
      <c r="B941" s="5">
        <f>IF(AND(B940 &lt;&gt;FALSE),1,IF(OR(B940=TRUE),3,2))</f>
        <v>2</v>
      </c>
      <c r="D941" s="14" t="s">
        <v>1035</v>
      </c>
      <c r="E941" s="67">
        <v>0</v>
      </c>
      <c r="F941" s="17"/>
    </row>
    <row r="942" spans="1:8" x14ac:dyDescent="0.25">
      <c r="A942" s="4" t="s">
        <v>644</v>
      </c>
      <c r="B942" s="6" t="str">
        <f>IF(AND(B921=TRUE,B922&lt;&gt;2),"No Score",IF(B921=TRUE,"Basic",IF(AND(B922=2,B929=2,B933=2,B937=2,B941=2),"Blank Form",IF(AND(B922=1,B929=1,B933=1,B937=1,B941=1),"Exemplary",IF(AND(B922=1,B929=1,B933=1,B937=1,B941&lt;&gt;1),"Accomplished",IF(AND(B922=1,B929=1,B933=1,B937&lt;&gt;1),"Proficient",IF(AND(B922=1,B929=1,B933&lt;&gt;1),"Partially Proficient",IF(B922&lt;&gt;2,"Basic","Basic"))))))))</f>
        <v>Blank Form</v>
      </c>
      <c r="D942" s="14" t="s">
        <v>1036</v>
      </c>
      <c r="E942" s="67">
        <v>0</v>
      </c>
      <c r="F942" s="17"/>
    </row>
    <row r="943" spans="1:8" x14ac:dyDescent="0.25">
      <c r="A943" s="4" t="s">
        <v>580</v>
      </c>
      <c r="B943" s="6" t="str">
        <f>IF(B942=definitions!$B$14,definitions!$A$14,IF(B942=definitions!$B$11,definitions!$A$11,IF(B942=definitions!$B$10,4,IF(B942=definitions!$B$9,3,IF(B942=definitions!$B$8,2,IF(B942=definitions!$B$7,1,IF(B942=definitions!$B$6,0,definitions!$B$12)))))))</f>
        <v>BF</v>
      </c>
      <c r="D943" s="14" t="s">
        <v>1037</v>
      </c>
      <c r="E943" s="67">
        <v>0</v>
      </c>
      <c r="F943" s="17"/>
    </row>
    <row r="944" spans="1:8" x14ac:dyDescent="0.25">
      <c r="A944" s="55" t="s">
        <v>660</v>
      </c>
      <c r="B944" s="56"/>
      <c r="D944" s="14" t="s">
        <v>1041</v>
      </c>
      <c r="E944" s="67">
        <v>0</v>
      </c>
      <c r="F944" s="13"/>
    </row>
    <row r="945" spans="1:6" x14ac:dyDescent="0.25">
      <c r="A945" s="58"/>
      <c r="B945" s="59"/>
      <c r="D945" s="14" t="s">
        <v>539</v>
      </c>
      <c r="E945" s="67">
        <v>0</v>
      </c>
      <c r="F945" s="48" t="s">
        <v>1510</v>
      </c>
    </row>
    <row r="946" spans="1:6" ht="38.25" x14ac:dyDescent="0.25">
      <c r="A946" s="2" t="s">
        <v>589</v>
      </c>
      <c r="B946" s="21" t="b">
        <v>0</v>
      </c>
      <c r="D946" s="14" t="s">
        <v>540</v>
      </c>
      <c r="E946" s="67"/>
      <c r="F946" s="338" t="s">
        <v>1508</v>
      </c>
    </row>
    <row r="947" spans="1:6" x14ac:dyDescent="0.25">
      <c r="A947" s="187" t="s">
        <v>589</v>
      </c>
      <c r="B947" s="188" t="b">
        <v>0</v>
      </c>
      <c r="D947" s="189"/>
      <c r="E947" s="190"/>
      <c r="F947" s="179" t="s">
        <v>1200</v>
      </c>
    </row>
    <row r="948" spans="1:6" x14ac:dyDescent="0.25">
      <c r="A948" s="3" t="s">
        <v>642</v>
      </c>
      <c r="B948" s="5">
        <f>IF(AND(B946&lt;&gt;FALSE),1,IF(OR(B946=TRUE),3,2))</f>
        <v>2</v>
      </c>
      <c r="D948" s="14" t="s">
        <v>541</v>
      </c>
      <c r="E948" s="67">
        <v>0</v>
      </c>
    </row>
    <row r="949" spans="1:6" x14ac:dyDescent="0.25">
      <c r="A949" s="52"/>
      <c r="B949" s="53"/>
      <c r="D949" s="14" t="s">
        <v>542</v>
      </c>
      <c r="E949" s="67">
        <v>0</v>
      </c>
      <c r="F949" s="48" t="s">
        <v>596</v>
      </c>
    </row>
    <row r="950" spans="1:6" x14ac:dyDescent="0.25">
      <c r="A950" s="52"/>
      <c r="B950" s="53"/>
      <c r="D950" s="14" t="s">
        <v>543</v>
      </c>
      <c r="E950" s="116"/>
      <c r="F950" s="48" t="s">
        <v>1510</v>
      </c>
    </row>
    <row r="951" spans="1:6" ht="15.75" customHeight="1" x14ac:dyDescent="0.25">
      <c r="A951" s="2" t="s">
        <v>568</v>
      </c>
      <c r="B951" s="21" t="b">
        <v>0</v>
      </c>
      <c r="D951" s="14" t="s">
        <v>544</v>
      </c>
      <c r="E951" s="67"/>
      <c r="F951" s="123" t="s">
        <v>1168</v>
      </c>
    </row>
    <row r="952" spans="1:6" x14ac:dyDescent="0.25">
      <c r="A952" s="3" t="s">
        <v>642</v>
      </c>
      <c r="B952" s="5">
        <f>IF(AND(B951 &lt;&gt;FALSE),1,IF(OR(B951=TRUE),3,2))</f>
        <v>2</v>
      </c>
      <c r="D952" s="14" t="s">
        <v>1195</v>
      </c>
      <c r="E952" s="18">
        <v>0</v>
      </c>
      <c r="F952" s="17"/>
    </row>
    <row r="953" spans="1:6" x14ac:dyDescent="0.25">
      <c r="A953" s="52"/>
      <c r="B953" s="53"/>
      <c r="D953" s="14" t="s">
        <v>545</v>
      </c>
      <c r="E953" s="67">
        <v>0</v>
      </c>
      <c r="F953" s="61" t="s">
        <v>596</v>
      </c>
    </row>
    <row r="954" spans="1:6" x14ac:dyDescent="0.25">
      <c r="A954" s="52"/>
      <c r="B954" s="53"/>
      <c r="D954" s="14" t="s">
        <v>546</v>
      </c>
      <c r="E954" s="67">
        <v>0</v>
      </c>
      <c r="F954" s="61" t="s">
        <v>1510</v>
      </c>
    </row>
    <row r="955" spans="1:6" x14ac:dyDescent="0.25">
      <c r="A955" s="2" t="s">
        <v>638</v>
      </c>
      <c r="B955" s="21" t="b">
        <v>0</v>
      </c>
      <c r="D955" s="14" t="s">
        <v>547</v>
      </c>
      <c r="E955" s="67"/>
      <c r="F955" s="123" t="s">
        <v>1169</v>
      </c>
    </row>
    <row r="956" spans="1:6" x14ac:dyDescent="0.25">
      <c r="A956" s="3" t="s">
        <v>642</v>
      </c>
      <c r="B956" s="5">
        <f>IF(AND(B955 &lt;&gt;FALSE),1,IF(OR(B955=TRUE),3,2))</f>
        <v>2</v>
      </c>
      <c r="D956" s="14" t="s">
        <v>548</v>
      </c>
      <c r="E956" s="67">
        <v>0</v>
      </c>
      <c r="F956" s="17"/>
    </row>
    <row r="957" spans="1:6" x14ac:dyDescent="0.25">
      <c r="A957" s="52"/>
      <c r="B957" s="53"/>
      <c r="D957" s="14" t="s">
        <v>549</v>
      </c>
      <c r="E957" s="67">
        <v>0</v>
      </c>
      <c r="F957" s="48" t="s">
        <v>596</v>
      </c>
    </row>
    <row r="958" spans="1:6" x14ac:dyDescent="0.25">
      <c r="A958" s="52"/>
      <c r="B958" s="53"/>
      <c r="D958" s="14" t="s">
        <v>550</v>
      </c>
      <c r="E958" s="67">
        <v>0</v>
      </c>
      <c r="F958" s="48" t="s">
        <v>1510</v>
      </c>
    </row>
    <row r="959" spans="1:6" x14ac:dyDescent="0.25">
      <c r="A959" s="22" t="s">
        <v>639</v>
      </c>
      <c r="B959" s="50" t="b">
        <v>0</v>
      </c>
      <c r="D959" s="14" t="s">
        <v>551</v>
      </c>
      <c r="E959" s="67"/>
      <c r="F959" s="123" t="s">
        <v>1170</v>
      </c>
    </row>
    <row r="960" spans="1:6" x14ac:dyDescent="0.25">
      <c r="A960" s="3" t="s">
        <v>642</v>
      </c>
      <c r="B960" s="5">
        <f>IF(AND(B959&lt;&gt;FALSE),1,IF(OR(B959=TRUE),3,2))</f>
        <v>2</v>
      </c>
      <c r="D960" s="14" t="s">
        <v>552</v>
      </c>
      <c r="E960" s="67">
        <v>0</v>
      </c>
      <c r="F960" s="10"/>
    </row>
    <row r="961" spans="1:6" x14ac:dyDescent="0.25">
      <c r="A961" s="52"/>
      <c r="B961" s="53"/>
      <c r="D961" s="14" t="s">
        <v>553</v>
      </c>
      <c r="E961" s="67">
        <v>0</v>
      </c>
      <c r="F961" s="48" t="s">
        <v>596</v>
      </c>
    </row>
    <row r="962" spans="1:6" x14ac:dyDescent="0.25">
      <c r="A962" s="52"/>
      <c r="B962" s="53"/>
      <c r="D962" s="14" t="s">
        <v>554</v>
      </c>
      <c r="E962" s="67">
        <v>0</v>
      </c>
      <c r="F962" s="48" t="s">
        <v>1510</v>
      </c>
    </row>
    <row r="963" spans="1:6" ht="38.25" x14ac:dyDescent="0.25">
      <c r="A963" s="2" t="s">
        <v>643</v>
      </c>
      <c r="B963" s="21" t="b">
        <v>0</v>
      </c>
      <c r="D963" s="14" t="s">
        <v>555</v>
      </c>
      <c r="E963" s="67"/>
      <c r="F963" s="339" t="s">
        <v>1564</v>
      </c>
    </row>
    <row r="964" spans="1:6" x14ac:dyDescent="0.25">
      <c r="A964" s="3" t="s">
        <v>642</v>
      </c>
      <c r="B964" s="5">
        <f>IF(AND(B963 &lt;&gt;FALSE),1,IF(OR(B963=TRUE),3,2))</f>
        <v>2</v>
      </c>
      <c r="D964" s="14" t="s">
        <v>556</v>
      </c>
      <c r="E964" s="67">
        <v>0</v>
      </c>
      <c r="F964" s="17"/>
    </row>
    <row r="965" spans="1:6" x14ac:dyDescent="0.25">
      <c r="A965" s="4" t="s">
        <v>644</v>
      </c>
      <c r="B965" s="6" t="str">
        <f>IF(AND(B947=TRUE,B948&lt;&gt;2),"No Score",IF(B947=TRUE,"Basic",IF(AND(B948=2,B952=2,B956=2,B960=2,B964=2),"Blank Form",IF(AND(B948=1,B952=1,B956=1,B960=1,B964=1),"Exemplary",IF(AND(B948=1,B952=1,B956=1,B960=1,B964&lt;&gt;1),"Accomplished",IF(AND(B948=1,B952=1,B956=1,B960&lt;&gt;1),"Proficient",IF(AND(B948=1,B952=1,B956&lt;&gt;1),"Partially Proficient",IF(B948&lt;&gt;2,"Basic","Basic"))))))))</f>
        <v>Blank Form</v>
      </c>
      <c r="D965" s="14" t="s">
        <v>1042</v>
      </c>
      <c r="E965" s="67">
        <v>0</v>
      </c>
      <c r="F965" s="17"/>
    </row>
    <row r="966" spans="1:6" x14ac:dyDescent="0.25">
      <c r="A966" s="4" t="s">
        <v>580</v>
      </c>
      <c r="B966" s="6" t="str">
        <f>IF(B965=definitions!$B$14,definitions!$A$14,IF(B965=definitions!$B$11,definitions!$A$11,IF(B965=definitions!$B$10,4,IF(B965=definitions!$B$9,3,IF(B965=definitions!$B$8,2,IF(B965=definitions!$B$7,1,IF(B965=definitions!$B$6,0,definitions!$B$12)))))))</f>
        <v>BF</v>
      </c>
      <c r="D966" s="14" t="s">
        <v>1043</v>
      </c>
      <c r="E966" s="67">
        <v>0</v>
      </c>
      <c r="F966" s="17"/>
    </row>
    <row r="967" spans="1:6" x14ac:dyDescent="0.25">
      <c r="A967" s="55" t="s">
        <v>661</v>
      </c>
      <c r="B967" s="56"/>
      <c r="D967" s="14" t="s">
        <v>1044</v>
      </c>
      <c r="E967" s="67">
        <v>0</v>
      </c>
      <c r="F967" s="13"/>
    </row>
    <row r="968" spans="1:6" x14ac:dyDescent="0.25">
      <c r="A968" s="58"/>
      <c r="B968" s="59"/>
      <c r="D968" s="14" t="s">
        <v>557</v>
      </c>
      <c r="E968" s="67">
        <v>0</v>
      </c>
      <c r="F968" s="48" t="s">
        <v>1510</v>
      </c>
    </row>
    <row r="969" spans="1:6" x14ac:dyDescent="0.25">
      <c r="A969" s="2" t="s">
        <v>589</v>
      </c>
      <c r="B969" s="21" t="b">
        <v>0</v>
      </c>
      <c r="D969" s="14" t="s">
        <v>558</v>
      </c>
      <c r="E969" s="67"/>
      <c r="F969" s="123" t="s">
        <v>1048</v>
      </c>
    </row>
    <row r="970" spans="1:6" x14ac:dyDescent="0.25">
      <c r="A970" s="2" t="s">
        <v>589</v>
      </c>
      <c r="B970" s="21" t="b">
        <v>0</v>
      </c>
      <c r="D970" s="14" t="s">
        <v>559</v>
      </c>
      <c r="E970" s="67"/>
      <c r="F970" s="123" t="s">
        <v>1049</v>
      </c>
    </row>
    <row r="971" spans="1:6" x14ac:dyDescent="0.25">
      <c r="A971" s="187" t="s">
        <v>589</v>
      </c>
      <c r="B971" s="188" t="b">
        <v>0</v>
      </c>
      <c r="D971" s="189"/>
      <c r="E971" s="190"/>
      <c r="F971" s="179" t="s">
        <v>1200</v>
      </c>
    </row>
    <row r="972" spans="1:6" x14ac:dyDescent="0.25">
      <c r="A972" s="3" t="s">
        <v>642</v>
      </c>
      <c r="B972" s="5">
        <f>IF(AND(B969&lt;&gt;FALSE,B970&lt;&gt;FALSE),1,IF(OR(B969=TRUE,B970=TRUE),3,2))</f>
        <v>2</v>
      </c>
      <c r="D972" s="14" t="s">
        <v>560</v>
      </c>
      <c r="E972" s="67">
        <v>0</v>
      </c>
    </row>
    <row r="973" spans="1:6" x14ac:dyDescent="0.25">
      <c r="A973" s="52"/>
      <c r="B973" s="53"/>
      <c r="D973" s="14" t="s">
        <v>561</v>
      </c>
      <c r="E973" s="67">
        <v>0</v>
      </c>
      <c r="F973" s="48" t="s">
        <v>596</v>
      </c>
    </row>
    <row r="974" spans="1:6" x14ac:dyDescent="0.25">
      <c r="A974" s="52"/>
      <c r="B974" s="53"/>
      <c r="D974" s="14" t="s">
        <v>562</v>
      </c>
      <c r="E974" s="116"/>
      <c r="F974" s="48" t="s">
        <v>1510</v>
      </c>
    </row>
    <row r="975" spans="1:6" x14ac:dyDescent="0.25">
      <c r="A975" s="2" t="s">
        <v>568</v>
      </c>
      <c r="B975" s="21" t="b">
        <v>0</v>
      </c>
      <c r="D975" s="14" t="s">
        <v>563</v>
      </c>
      <c r="E975" s="67"/>
      <c r="F975" s="175" t="s">
        <v>1565</v>
      </c>
    </row>
    <row r="976" spans="1:6" x14ac:dyDescent="0.25">
      <c r="A976" s="3" t="s">
        <v>642</v>
      </c>
      <c r="B976" s="5">
        <f>IF(AND(B975 &lt;&gt;FALSE),1,IF(OR(B975=TRUE),3,2))</f>
        <v>2</v>
      </c>
      <c r="D976" s="14" t="s">
        <v>1196</v>
      </c>
      <c r="E976" s="18">
        <v>0</v>
      </c>
      <c r="F976" s="17"/>
    </row>
    <row r="977" spans="1:9" x14ac:dyDescent="0.25">
      <c r="A977" s="52"/>
      <c r="B977" s="53"/>
      <c r="D977" s="14" t="s">
        <v>564</v>
      </c>
      <c r="E977" s="67">
        <v>0</v>
      </c>
      <c r="F977" s="61" t="s">
        <v>596</v>
      </c>
    </row>
    <row r="978" spans="1:9" x14ac:dyDescent="0.25">
      <c r="A978" s="52"/>
      <c r="B978" s="53"/>
      <c r="D978" s="14">
        <v>0</v>
      </c>
      <c r="E978" s="67">
        <v>0</v>
      </c>
      <c r="F978" s="61" t="s">
        <v>1510</v>
      </c>
    </row>
    <row r="979" spans="1:9" x14ac:dyDescent="0.25">
      <c r="A979" s="2" t="s">
        <v>638</v>
      </c>
      <c r="B979" s="21" t="b">
        <v>0</v>
      </c>
      <c r="D979" s="14">
        <v>1</v>
      </c>
      <c r="E979" s="67"/>
      <c r="F979" s="176" t="s">
        <v>1566</v>
      </c>
    </row>
    <row r="980" spans="1:9" x14ac:dyDescent="0.25">
      <c r="A980" s="3" t="s">
        <v>642</v>
      </c>
      <c r="B980" s="5">
        <f>IF(AND(B979 &lt;&gt;FALSE),1,IF(OR(B979=TRUE),3,2))</f>
        <v>2</v>
      </c>
      <c r="D980" s="14">
        <v>0</v>
      </c>
      <c r="E980" s="67">
        <v>0</v>
      </c>
      <c r="F980" s="17"/>
    </row>
    <row r="981" spans="1:9" x14ac:dyDescent="0.25">
      <c r="A981" s="52"/>
      <c r="B981" s="53"/>
      <c r="D981" s="14">
        <v>0</v>
      </c>
      <c r="E981" s="67">
        <v>0</v>
      </c>
      <c r="F981" s="48" t="s">
        <v>596</v>
      </c>
    </row>
    <row r="982" spans="1:9" x14ac:dyDescent="0.25">
      <c r="A982" s="52"/>
      <c r="B982" s="53"/>
      <c r="D982" s="14">
        <v>0</v>
      </c>
      <c r="E982" s="67">
        <v>0</v>
      </c>
      <c r="F982" s="48" t="s">
        <v>1510</v>
      </c>
    </row>
    <row r="983" spans="1:9" x14ac:dyDescent="0.25">
      <c r="A983" s="22" t="s">
        <v>639</v>
      </c>
      <c r="B983" s="50" t="b">
        <v>0</v>
      </c>
      <c r="D983" s="14">
        <v>0</v>
      </c>
      <c r="E983" s="67"/>
      <c r="F983" s="177" t="s">
        <v>1171</v>
      </c>
    </row>
    <row r="984" spans="1:9" x14ac:dyDescent="0.25">
      <c r="A984" s="3" t="s">
        <v>642</v>
      </c>
      <c r="B984" s="5">
        <f>IF(AND(B983&lt;&gt;FALSE),1,IF(OR(B983=TRUE),3,2))</f>
        <v>2</v>
      </c>
      <c r="D984" s="14">
        <v>0</v>
      </c>
      <c r="E984" s="67">
        <v>0</v>
      </c>
      <c r="F984" s="10"/>
    </row>
    <row r="985" spans="1:9" x14ac:dyDescent="0.25">
      <c r="A985" s="52"/>
      <c r="B985" s="53"/>
      <c r="D985" s="14" t="s">
        <v>565</v>
      </c>
      <c r="E985" s="67">
        <v>0</v>
      </c>
      <c r="F985" s="48" t="s">
        <v>596</v>
      </c>
    </row>
    <row r="986" spans="1:9" x14ac:dyDescent="0.25">
      <c r="A986" s="52"/>
      <c r="B986" s="53"/>
      <c r="D986" s="14" t="s">
        <v>566</v>
      </c>
      <c r="E986" s="67">
        <v>0</v>
      </c>
      <c r="F986" s="48" t="s">
        <v>1511</v>
      </c>
    </row>
    <row r="987" spans="1:9" x14ac:dyDescent="0.25">
      <c r="A987" s="52"/>
      <c r="B987" s="53"/>
      <c r="D987" s="14" t="s">
        <v>567</v>
      </c>
      <c r="E987" s="116"/>
      <c r="F987" s="48" t="s">
        <v>1172</v>
      </c>
    </row>
    <row r="988" spans="1:9" ht="15.75" customHeight="1" x14ac:dyDescent="0.25">
      <c r="A988" s="2" t="s">
        <v>643</v>
      </c>
      <c r="B988" s="21" t="b">
        <v>0</v>
      </c>
      <c r="D988" s="14" t="s">
        <v>1045</v>
      </c>
      <c r="E988" s="67"/>
      <c r="F988" s="178" t="s">
        <v>1173</v>
      </c>
    </row>
    <row r="989" spans="1:9" ht="15.75" customHeight="1" x14ac:dyDescent="0.25">
      <c r="A989" s="2" t="s">
        <v>643</v>
      </c>
      <c r="B989" s="21" t="b">
        <v>0</v>
      </c>
      <c r="D989" s="14" t="s">
        <v>1197</v>
      </c>
      <c r="E989" s="116"/>
      <c r="F989" s="184" t="s">
        <v>1174</v>
      </c>
    </row>
    <row r="990" spans="1:9" x14ac:dyDescent="0.25">
      <c r="A990" s="3" t="s">
        <v>642</v>
      </c>
      <c r="B990" s="5">
        <f>IF(AND(B988 &lt;&gt;FALSE,B989&lt;&gt;FALSE),1,IF(OR(B988=TRUE,B989=TRUE),3,2))</f>
        <v>2</v>
      </c>
      <c r="D990" s="14" t="s">
        <v>1198</v>
      </c>
      <c r="E990" s="67">
        <v>0</v>
      </c>
      <c r="F990" s="17"/>
    </row>
    <row r="991" spans="1:9" x14ac:dyDescent="0.25">
      <c r="A991" s="4" t="s">
        <v>644</v>
      </c>
      <c r="B991" s="6" t="str">
        <f>IF(AND(B971=TRUE,B972&lt;&gt;2),"No Score",IF(B971=TRUE,"Basic",IF(AND(B972=2,B976=2,B980=2,B984=2,B990=2),"Blank Form",IF(AND(B972=1,B976=1,B980=1,B984=1,B990=1),"Exemplary",IF(AND(B972=1,B976=1,B980=1,B984=1,B990&lt;&gt;1),"Accomplished",IF(AND(B972=1,B976=1,B980=1,B984&lt;&gt;1),"Proficient",IF(AND(B972=1,B976=1,B980&lt;&gt;1),"Partially Proficient",IF(B972&lt;&gt;2,"Basic","Basic"))))))))</f>
        <v>Blank Form</v>
      </c>
      <c r="D991" s="14" t="s">
        <v>1046</v>
      </c>
      <c r="E991" s="67">
        <v>0</v>
      </c>
      <c r="F991" s="17"/>
      <c r="H991">
        <f>SUM(H3:H990)</f>
        <v>85</v>
      </c>
      <c r="I991" s="252">
        <f>SUM(I3:I990)</f>
        <v>8</v>
      </c>
    </row>
    <row r="992" spans="1:9" x14ac:dyDescent="0.25">
      <c r="A992" s="4" t="s">
        <v>580</v>
      </c>
      <c r="B992" s="6" t="str">
        <f>IF(B991=definitions!$B$14,definitions!$A$14,IF(B991=definitions!$B$11,definitions!$A$11,IF(B991=definitions!$B$10,4,IF(B991=definitions!$B$9,3,IF(B991=definitions!$B$8,2,IF(B991=definitions!$B$7,1,IF(B991=definitions!$B$6,0,definitions!$B$12)))))))</f>
        <v>BF</v>
      </c>
      <c r="D992" s="14" t="s">
        <v>1047</v>
      </c>
      <c r="E992" s="67">
        <v>0</v>
      </c>
      <c r="F992" s="17"/>
    </row>
    <row r="993" spans="1:6" x14ac:dyDescent="0.25">
      <c r="A993" s="192" t="s">
        <v>1205</v>
      </c>
      <c r="B993" s="193" t="e">
        <f>#REF!</f>
        <v>#REF!</v>
      </c>
      <c r="E993" s="67"/>
      <c r="F993" s="17"/>
    </row>
    <row r="994" spans="1:6" x14ac:dyDescent="0.25">
      <c r="A994" s="192" t="s">
        <v>1206</v>
      </c>
      <c r="B994" s="193" t="e">
        <f>IF(B993="BF","Blank Form",IF(B993&lt;2,"Basic",IF(AND(B993&lt;6,B993&gt;1),"Partially Proficient",IF(AND(B993&lt;10,B993&gt;5),"Proficient",IF(AND(B993&lt;14,B993&gt;9),"Accomplished",IF(AND(B993&lt;17,B993&gt;13),"Exemplary","No Score"))))))</f>
        <v>#REF!</v>
      </c>
      <c r="E994" s="67"/>
      <c r="F994" s="17"/>
    </row>
    <row r="995" spans="1:6" x14ac:dyDescent="0.25">
      <c r="A995" s="55" t="s">
        <v>1260</v>
      </c>
      <c r="B995" s="56"/>
      <c r="E995" s="197"/>
      <c r="F995" s="62"/>
    </row>
    <row r="996" spans="1:6" x14ac:dyDescent="0.25">
      <c r="A996" s="58"/>
      <c r="B996" s="59"/>
      <c r="E996" s="197"/>
      <c r="F996" s="62"/>
    </row>
    <row r="997" spans="1:6" x14ac:dyDescent="0.25">
      <c r="A997" t="s">
        <v>1251</v>
      </c>
      <c r="B997" t="str">
        <f>Scoring!C69</f>
        <v/>
      </c>
      <c r="C997">
        <f t="shared" ref="C997:C1003" si="0">IF(ISBLANK(D997),"*",D997-1)</f>
        <v>-1</v>
      </c>
      <c r="D997">
        <v>0</v>
      </c>
      <c r="E997" t="str">
        <f>IF(C997=3,Scoring!J9,IF(C997=2,Scoring!$H$9,IF(C997=1,Scoring!$F$9,IF(C997=0,Scoring!$D$9,IF(C997="*","No Score Selected","")))))</f>
        <v/>
      </c>
      <c r="F997" s="62"/>
    </row>
    <row r="998" spans="1:6" x14ac:dyDescent="0.25">
      <c r="A998" t="s">
        <v>1252</v>
      </c>
      <c r="B998" s="252" t="str">
        <f>Scoring!C70</f>
        <v/>
      </c>
      <c r="C998">
        <f t="shared" si="0"/>
        <v>-1</v>
      </c>
      <c r="D998">
        <v>0</v>
      </c>
      <c r="E998" t="str">
        <f>IF(C998=3,Scoring!$J$9,IF(C998=2,Scoring!$H$9,IF(C998=1,Scoring!$F$9,IF(C998=0,Scoring!$D$9,IF(C998="*","No Score Selected","")))))</f>
        <v/>
      </c>
      <c r="F998" s="62"/>
    </row>
    <row r="999" spans="1:6" x14ac:dyDescent="0.25">
      <c r="A999" t="s">
        <v>1253</v>
      </c>
      <c r="B999" s="252" t="str">
        <f>Scoring!C71</f>
        <v/>
      </c>
      <c r="C999">
        <f t="shared" si="0"/>
        <v>-1</v>
      </c>
      <c r="D999">
        <v>0</v>
      </c>
      <c r="E999" t="str">
        <f>IF(C999=3,Scoring!$J$9,IF(C999=2,Scoring!$H$9,IF(C999=1,Scoring!$F$9,IF(C999=0,Scoring!$D$9,IF(C999="*","No Score Selected","")))))</f>
        <v/>
      </c>
      <c r="F999" s="62"/>
    </row>
    <row r="1000" spans="1:6" x14ac:dyDescent="0.25">
      <c r="A1000" t="s">
        <v>1254</v>
      </c>
      <c r="B1000" s="252" t="str">
        <f>Scoring!C72</f>
        <v/>
      </c>
      <c r="C1000">
        <f t="shared" si="0"/>
        <v>-1</v>
      </c>
      <c r="D1000">
        <v>0</v>
      </c>
      <c r="E1000" t="str">
        <f>IF(C1000=3,Scoring!$J$9,IF(C1000=2,Scoring!$H$9,IF(C1000=1,Scoring!$F$9,IF(C1000=0,Scoring!$D$9,IF(C1000="*","No Score Selected","")))))</f>
        <v/>
      </c>
      <c r="F1000" s="62"/>
    </row>
    <row r="1001" spans="1:6" x14ac:dyDescent="0.25">
      <c r="A1001" t="s">
        <v>1255</v>
      </c>
      <c r="B1001" s="252" t="str">
        <f>Scoring!C73</f>
        <v/>
      </c>
      <c r="C1001">
        <f t="shared" si="0"/>
        <v>-1</v>
      </c>
      <c r="D1001">
        <v>0</v>
      </c>
      <c r="E1001" t="str">
        <f>IF(C1001=3,Scoring!$J$9,IF(C1001=2,Scoring!$H$9,IF(C1001=1,Scoring!$F$9,IF(C1001=0,Scoring!$D$9,IF(C1001="*","No Score Selected","")))))</f>
        <v/>
      </c>
      <c r="F1001" s="62"/>
    </row>
    <row r="1002" spans="1:6" x14ac:dyDescent="0.25">
      <c r="A1002" t="s">
        <v>1256</v>
      </c>
      <c r="B1002" s="252" t="str">
        <f>Scoring!C74</f>
        <v/>
      </c>
      <c r="C1002">
        <f t="shared" si="0"/>
        <v>-1</v>
      </c>
      <c r="D1002">
        <v>0</v>
      </c>
      <c r="E1002" t="str">
        <f>IF(C1002=3,Scoring!$J$9,IF(C1002=2,Scoring!$H$9,IF(C1002=1,Scoring!$F$9,IF(C1002=0,Scoring!$D$9,IF(C1002="*","No Score Selected","")))))</f>
        <v/>
      </c>
      <c r="F1002" s="62"/>
    </row>
    <row r="1003" spans="1:6" x14ac:dyDescent="0.25">
      <c r="A1003" t="s">
        <v>1257</v>
      </c>
      <c r="B1003" s="252" t="str">
        <f>Scoring!C75</f>
        <v/>
      </c>
      <c r="C1003">
        <f t="shared" si="0"/>
        <v>-1</v>
      </c>
      <c r="D1003">
        <v>0</v>
      </c>
      <c r="E1003" t="str">
        <f>IF(C1003=3,Scoring!$J$9,IF(C1003=2,Scoring!$H$9,IF(C1003=1,Scoring!$F$9,IF(C1003=0,Scoring!$D$9,IF(C1003="*","No Score Selected","")))))</f>
        <v/>
      </c>
      <c r="F1003" s="62"/>
    </row>
    <row r="1004" spans="1:6" x14ac:dyDescent="0.25">
      <c r="A1004" s="253" t="s">
        <v>1258</v>
      </c>
      <c r="B1004" s="253" t="str">
        <f>Scoring!G77</f>
        <v>#N/A</v>
      </c>
      <c r="E1004" s="197"/>
      <c r="F1004" s="62"/>
    </row>
    <row r="1005" spans="1:6" x14ac:dyDescent="0.25">
      <c r="A1005" s="253" t="s">
        <v>1259</v>
      </c>
      <c r="B1005" s="253" t="str">
        <f>Scoring!I77</f>
        <v>#NA</v>
      </c>
      <c r="E1005" s="197"/>
      <c r="F1005" s="62"/>
    </row>
    <row r="1006" spans="1:6" x14ac:dyDescent="0.25">
      <c r="A1006" s="22" t="s">
        <v>1295</v>
      </c>
      <c r="B1006" s="50">
        <f>Selecting!B24</f>
        <v>0</v>
      </c>
      <c r="E1006" s="63"/>
      <c r="F1006" s="17"/>
    </row>
    <row r="1007" spans="1:6" x14ac:dyDescent="0.25">
      <c r="A1007" s="22" t="s">
        <v>1330</v>
      </c>
      <c r="B1007" s="251" t="str">
        <f>Scoring!E69</f>
        <v/>
      </c>
      <c r="E1007" s="63"/>
      <c r="F1007" s="17"/>
    </row>
    <row r="1008" spans="1:6" x14ac:dyDescent="0.25">
      <c r="A1008" s="22" t="s">
        <v>1337</v>
      </c>
      <c r="B1008" s="251" t="str">
        <f>Selecting!F24</f>
        <v>Please Select</v>
      </c>
      <c r="E1008" s="197"/>
      <c r="F1008" s="17"/>
    </row>
    <row r="1009" spans="1:6" x14ac:dyDescent="0.25">
      <c r="A1009" s="22" t="s">
        <v>1296</v>
      </c>
      <c r="B1009" s="50" t="str">
        <f>Scoring!C10</f>
        <v/>
      </c>
      <c r="E1009" s="63"/>
      <c r="F1009" s="17"/>
    </row>
    <row r="1010" spans="1:6" x14ac:dyDescent="0.25">
      <c r="A1010" s="22" t="s">
        <v>1297</v>
      </c>
      <c r="B1010" s="50" t="str">
        <f>Scoring!E10</f>
        <v/>
      </c>
      <c r="E1010" s="63"/>
      <c r="F1010" s="17"/>
    </row>
    <row r="1011" spans="1:6" x14ac:dyDescent="0.25">
      <c r="A1011" s="22" t="s">
        <v>1298</v>
      </c>
      <c r="B1011" s="50" t="str">
        <f>Scoring!G10</f>
        <v/>
      </c>
      <c r="E1011" s="63"/>
      <c r="F1011" s="17"/>
    </row>
    <row r="1012" spans="1:6" x14ac:dyDescent="0.25">
      <c r="A1012" s="22" t="s">
        <v>1299</v>
      </c>
      <c r="B1012" s="50" t="str">
        <f>Scoring!I10</f>
        <v/>
      </c>
      <c r="E1012" s="63"/>
      <c r="F1012" s="17"/>
    </row>
    <row r="1013" spans="1:6" x14ac:dyDescent="0.25">
      <c r="A1013" s="22" t="s">
        <v>1300</v>
      </c>
      <c r="B1013" s="50">
        <f>Selecting!B25</f>
        <v>0</v>
      </c>
      <c r="E1013" s="63"/>
      <c r="F1013" s="17"/>
    </row>
    <row r="1014" spans="1:6" x14ac:dyDescent="0.25">
      <c r="A1014" s="22" t="s">
        <v>1331</v>
      </c>
      <c r="B1014" s="251" t="str">
        <f>Scoring!E70</f>
        <v/>
      </c>
      <c r="E1014" s="63"/>
      <c r="F1014" s="17"/>
    </row>
    <row r="1015" spans="1:6" x14ac:dyDescent="0.25">
      <c r="A1015" s="22" t="s">
        <v>1338</v>
      </c>
      <c r="B1015" s="251" t="str">
        <f>Selecting!F25</f>
        <v>Please Select</v>
      </c>
      <c r="E1015" s="197"/>
      <c r="F1015" s="17"/>
    </row>
    <row r="1016" spans="1:6" x14ac:dyDescent="0.25">
      <c r="A1016" s="22" t="s">
        <v>1301</v>
      </c>
      <c r="B1016" s="254" t="str">
        <f>Scoring!C19</f>
        <v/>
      </c>
      <c r="E1016" s="63"/>
      <c r="F1016" s="17"/>
    </row>
    <row r="1017" spans="1:6" x14ac:dyDescent="0.25">
      <c r="A1017" s="22" t="s">
        <v>1302</v>
      </c>
      <c r="B1017" s="254" t="str">
        <f>Scoring!E19</f>
        <v/>
      </c>
      <c r="E1017" s="63"/>
      <c r="F1017" s="17"/>
    </row>
    <row r="1018" spans="1:6" x14ac:dyDescent="0.25">
      <c r="A1018" s="22" t="s">
        <v>1303</v>
      </c>
      <c r="B1018" s="254" t="str">
        <f>Scoring!G19</f>
        <v/>
      </c>
      <c r="E1018" s="63"/>
      <c r="F1018" s="17"/>
    </row>
    <row r="1019" spans="1:6" x14ac:dyDescent="0.25">
      <c r="A1019" s="22" t="s">
        <v>1304</v>
      </c>
      <c r="B1019" s="254" t="str">
        <f>Scoring!I19</f>
        <v/>
      </c>
      <c r="E1019" s="63"/>
      <c r="F1019" s="17"/>
    </row>
    <row r="1020" spans="1:6" x14ac:dyDescent="0.25">
      <c r="A1020" s="22" t="s">
        <v>1305</v>
      </c>
      <c r="B1020" s="50">
        <f>Selecting!B26</f>
        <v>0</v>
      </c>
      <c r="E1020" s="63"/>
      <c r="F1020" s="17"/>
    </row>
    <row r="1021" spans="1:6" x14ac:dyDescent="0.25">
      <c r="A1021" s="22" t="s">
        <v>1332</v>
      </c>
      <c r="B1021" s="251" t="str">
        <f>Scoring!E71</f>
        <v/>
      </c>
      <c r="E1021" s="63"/>
      <c r="F1021" s="17"/>
    </row>
    <row r="1022" spans="1:6" x14ac:dyDescent="0.25">
      <c r="A1022" s="22" t="s">
        <v>1339</v>
      </c>
      <c r="B1022" s="251" t="str">
        <f>Selecting!F26</f>
        <v>Please Select</v>
      </c>
      <c r="E1022" s="63"/>
      <c r="F1022" s="17"/>
    </row>
    <row r="1023" spans="1:6" x14ac:dyDescent="0.25">
      <c r="A1023" s="22" t="s">
        <v>1306</v>
      </c>
      <c r="B1023" s="254" t="str">
        <f>Scoring!C28</f>
        <v/>
      </c>
      <c r="E1023" s="63"/>
      <c r="F1023" s="17"/>
    </row>
    <row r="1024" spans="1:6" x14ac:dyDescent="0.25">
      <c r="A1024" s="22" t="s">
        <v>1307</v>
      </c>
      <c r="B1024" s="254" t="str">
        <f>Scoring!E28</f>
        <v/>
      </c>
      <c r="E1024" s="63"/>
      <c r="F1024" s="17"/>
    </row>
    <row r="1025" spans="1:6" x14ac:dyDescent="0.25">
      <c r="A1025" s="22" t="s">
        <v>1308</v>
      </c>
      <c r="B1025" s="254" t="str">
        <f>Scoring!G28</f>
        <v/>
      </c>
      <c r="E1025" s="63"/>
      <c r="F1025" s="17"/>
    </row>
    <row r="1026" spans="1:6" x14ac:dyDescent="0.25">
      <c r="A1026" s="22" t="s">
        <v>1309</v>
      </c>
      <c r="B1026" s="254" t="str">
        <f>Scoring!I28</f>
        <v/>
      </c>
      <c r="E1026" s="63"/>
      <c r="F1026" s="17"/>
    </row>
    <row r="1027" spans="1:6" x14ac:dyDescent="0.25">
      <c r="A1027" s="22" t="s">
        <v>1310</v>
      </c>
      <c r="B1027" s="50">
        <f>Selecting!B27</f>
        <v>0</v>
      </c>
      <c r="E1027" s="63"/>
      <c r="F1027" s="17"/>
    </row>
    <row r="1028" spans="1:6" x14ac:dyDescent="0.25">
      <c r="A1028" s="22" t="s">
        <v>1333</v>
      </c>
      <c r="B1028" s="251" t="str">
        <f>Scoring!E72</f>
        <v/>
      </c>
      <c r="E1028" s="63"/>
      <c r="F1028" s="17"/>
    </row>
    <row r="1029" spans="1:6" x14ac:dyDescent="0.25">
      <c r="A1029" s="22" t="s">
        <v>1340</v>
      </c>
      <c r="B1029" s="22" t="str">
        <f>Selecting!F27</f>
        <v>Please Select</v>
      </c>
      <c r="E1029" s="63"/>
      <c r="F1029" s="17"/>
    </row>
    <row r="1030" spans="1:6" x14ac:dyDescent="0.25">
      <c r="A1030" s="22" t="s">
        <v>1311</v>
      </c>
      <c r="B1030" s="254" t="str">
        <f>Scoring!C37</f>
        <v/>
      </c>
      <c r="E1030" s="63"/>
      <c r="F1030" s="17"/>
    </row>
    <row r="1031" spans="1:6" x14ac:dyDescent="0.25">
      <c r="A1031" s="22" t="s">
        <v>1312</v>
      </c>
      <c r="B1031" s="254" t="str">
        <f>Scoring!E37</f>
        <v/>
      </c>
      <c r="E1031" s="63"/>
      <c r="F1031" s="17"/>
    </row>
    <row r="1032" spans="1:6" x14ac:dyDescent="0.25">
      <c r="A1032" s="22" t="s">
        <v>1313</v>
      </c>
      <c r="B1032" s="254" t="str">
        <f>Scoring!G37</f>
        <v/>
      </c>
      <c r="E1032" s="63"/>
      <c r="F1032" s="17"/>
    </row>
    <row r="1033" spans="1:6" x14ac:dyDescent="0.25">
      <c r="A1033" s="22" t="s">
        <v>1314</v>
      </c>
      <c r="B1033" s="254" t="str">
        <f>Scoring!I46</f>
        <v/>
      </c>
      <c r="E1033" s="57"/>
      <c r="F1033" s="17"/>
    </row>
    <row r="1034" spans="1:6" x14ac:dyDescent="0.25">
      <c r="A1034" s="22" t="s">
        <v>1315</v>
      </c>
      <c r="B1034" s="50">
        <f>Selecting!B28</f>
        <v>0</v>
      </c>
      <c r="E1034" s="57"/>
      <c r="F1034" s="17"/>
    </row>
    <row r="1035" spans="1:6" x14ac:dyDescent="0.25">
      <c r="A1035" s="22" t="s">
        <v>1334</v>
      </c>
      <c r="B1035" s="251" t="str">
        <f>Scoring!E73</f>
        <v/>
      </c>
      <c r="E1035" s="57"/>
      <c r="F1035" s="17"/>
    </row>
    <row r="1036" spans="1:6" x14ac:dyDescent="0.25">
      <c r="A1036" s="22" t="s">
        <v>1341</v>
      </c>
      <c r="B1036" s="251" t="str">
        <f>Selecting!F28</f>
        <v>Please Select</v>
      </c>
      <c r="E1036" s="57"/>
      <c r="F1036" s="17"/>
    </row>
    <row r="1037" spans="1:6" x14ac:dyDescent="0.25">
      <c r="A1037" s="22" t="s">
        <v>1316</v>
      </c>
      <c r="B1037" s="254" t="str">
        <f>Scoring!C46</f>
        <v/>
      </c>
      <c r="E1037" s="57"/>
      <c r="F1037" s="17"/>
    </row>
    <row r="1038" spans="1:6" x14ac:dyDescent="0.25">
      <c r="A1038" s="22" t="s">
        <v>1317</v>
      </c>
      <c r="B1038" s="254" t="str">
        <f>Scoring!E46</f>
        <v/>
      </c>
      <c r="E1038" s="57"/>
      <c r="F1038" s="17"/>
    </row>
    <row r="1039" spans="1:6" x14ac:dyDescent="0.25">
      <c r="A1039" s="22" t="s">
        <v>1318</v>
      </c>
      <c r="B1039" s="254" t="str">
        <f>Scoring!G46</f>
        <v/>
      </c>
      <c r="E1039" s="57"/>
      <c r="F1039" s="17"/>
    </row>
    <row r="1040" spans="1:6" x14ac:dyDescent="0.25">
      <c r="A1040" s="22" t="s">
        <v>1319</v>
      </c>
      <c r="B1040" s="254" t="str">
        <f>Scoring!I46</f>
        <v/>
      </c>
    </row>
    <row r="1041" spans="1:2" x14ac:dyDescent="0.25">
      <c r="A1041" s="22" t="s">
        <v>1320</v>
      </c>
      <c r="B1041" s="50">
        <f>Selecting!B29</f>
        <v>0</v>
      </c>
    </row>
    <row r="1042" spans="1:2" x14ac:dyDescent="0.25">
      <c r="A1042" s="22" t="s">
        <v>1335</v>
      </c>
      <c r="B1042" s="251" t="str">
        <f>Scoring!E74</f>
        <v/>
      </c>
    </row>
    <row r="1043" spans="1:2" x14ac:dyDescent="0.25">
      <c r="A1043" s="22" t="s">
        <v>1342</v>
      </c>
      <c r="B1043" s="251" t="str">
        <f>Selecting!F29</f>
        <v>Please Select</v>
      </c>
    </row>
    <row r="1044" spans="1:2" x14ac:dyDescent="0.25">
      <c r="A1044" s="22" t="s">
        <v>1321</v>
      </c>
      <c r="B1044" s="254" t="str">
        <f>Scoring!C55</f>
        <v/>
      </c>
    </row>
    <row r="1045" spans="1:2" x14ac:dyDescent="0.25">
      <c r="A1045" s="22" t="s">
        <v>1322</v>
      </c>
      <c r="B1045" s="254" t="str">
        <f>Scoring!E55</f>
        <v/>
      </c>
    </row>
    <row r="1046" spans="1:2" x14ac:dyDescent="0.25">
      <c r="A1046" s="22" t="s">
        <v>1323</v>
      </c>
      <c r="B1046" s="254" t="str">
        <f>Scoring!G55</f>
        <v/>
      </c>
    </row>
    <row r="1047" spans="1:2" x14ac:dyDescent="0.25">
      <c r="A1047" s="22" t="s">
        <v>1324</v>
      </c>
      <c r="B1047" s="254" t="str">
        <f>Scoring!I55</f>
        <v/>
      </c>
    </row>
    <row r="1048" spans="1:2" x14ac:dyDescent="0.25">
      <c r="A1048" s="22" t="s">
        <v>1325</v>
      </c>
      <c r="B1048">
        <f>Selecting!B30</f>
        <v>0</v>
      </c>
    </row>
    <row r="1049" spans="1:2" x14ac:dyDescent="0.25">
      <c r="A1049" s="22" t="s">
        <v>1336</v>
      </c>
      <c r="B1049" s="251" t="str">
        <f>Scoring!E75</f>
        <v/>
      </c>
    </row>
    <row r="1050" spans="1:2" x14ac:dyDescent="0.25">
      <c r="A1050" s="22" t="s">
        <v>1343</v>
      </c>
      <c r="B1050" s="251" t="str">
        <f>Selecting!F30</f>
        <v>Please Select</v>
      </c>
    </row>
    <row r="1051" spans="1:2" x14ac:dyDescent="0.25">
      <c r="A1051" s="22" t="s">
        <v>1326</v>
      </c>
      <c r="B1051" s="254" t="str">
        <f>Scoring!C64</f>
        <v/>
      </c>
    </row>
    <row r="1052" spans="1:2" x14ac:dyDescent="0.25">
      <c r="A1052" s="22" t="s">
        <v>1327</v>
      </c>
      <c r="B1052" s="254" t="str">
        <f>Scoring!E64</f>
        <v/>
      </c>
    </row>
    <row r="1053" spans="1:2" x14ac:dyDescent="0.25">
      <c r="A1053" s="22" t="s">
        <v>1328</v>
      </c>
      <c r="B1053" s="254" t="str">
        <f>Scoring!G64</f>
        <v/>
      </c>
    </row>
    <row r="1054" spans="1:2" x14ac:dyDescent="0.25">
      <c r="A1054" s="22" t="s">
        <v>1329</v>
      </c>
      <c r="B1054" s="254" t="str">
        <f>Scoring!I64</f>
        <v/>
      </c>
    </row>
    <row r="1055" spans="1:2" x14ac:dyDescent="0.25">
      <c r="A1055" s="281" t="s">
        <v>1417</v>
      </c>
    </row>
  </sheetData>
  <customSheetViews>
    <customSheetView guid="{F018859D-25C1-4165-9FDA-4B8EFF37A48E}" topLeftCell="A75">
      <selection activeCell="D82" sqref="D82"/>
      <pageMargins left="0.75" right="0.75" top="1" bottom="1" header="0.5" footer="0.5"/>
      <pageSetup orientation="portrait" horizontalDpi="4294967292" verticalDpi="4294967292" r:id="rId1"/>
      <headerFooter alignWithMargins="0"/>
    </customSheetView>
  </customSheetViews>
  <mergeCells count="3">
    <mergeCell ref="D65:D66"/>
    <mergeCell ref="E65:E66"/>
    <mergeCell ref="F65:F66"/>
  </mergeCells>
  <phoneticPr fontId="18" type="noConversion"/>
  <pageMargins left="0.75" right="0.75" top="1" bottom="1" header="0.5" footer="0.5"/>
  <pageSetup orientation="portrait" horizontalDpi="4294967292" verticalDpi="4294967292"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55"/>
  <sheetViews>
    <sheetView workbookViewId="0"/>
  </sheetViews>
  <sheetFormatPr defaultColWidth="11" defaultRowHeight="15.75" x14ac:dyDescent="0.25"/>
  <cols>
    <col min="2" max="2" width="17.5" customWidth="1"/>
    <col min="4" max="4" width="19.5" customWidth="1"/>
  </cols>
  <sheetData>
    <row r="1" spans="1:10" ht="15.75" customHeight="1" x14ac:dyDescent="0.25">
      <c r="A1" t="s">
        <v>578</v>
      </c>
    </row>
    <row r="2" spans="1:10" ht="15.75" customHeight="1" x14ac:dyDescent="0.25"/>
    <row r="3" spans="1:10" ht="15.75" customHeight="1" x14ac:dyDescent="0.25">
      <c r="A3" s="26"/>
      <c r="B3" s="27"/>
    </row>
    <row r="4" spans="1:10" ht="15.75" customHeight="1" x14ac:dyDescent="0.25">
      <c r="A4" s="28" t="s">
        <v>580</v>
      </c>
      <c r="B4" s="29" t="s">
        <v>663</v>
      </c>
    </row>
    <row r="5" spans="1:10" ht="15.75" customHeight="1" x14ac:dyDescent="0.25">
      <c r="A5" s="30"/>
      <c r="B5" s="31"/>
      <c r="J5" s="195"/>
    </row>
    <row r="6" spans="1:10" ht="15.75" customHeight="1" x14ac:dyDescent="0.25">
      <c r="A6" s="30">
        <v>0</v>
      </c>
      <c r="B6" s="31" t="s">
        <v>1052</v>
      </c>
      <c r="D6" t="s">
        <v>1415</v>
      </c>
      <c r="G6" s="283" t="s">
        <v>1416</v>
      </c>
    </row>
    <row r="7" spans="1:10" x14ac:dyDescent="0.25">
      <c r="A7" s="30">
        <v>1</v>
      </c>
      <c r="B7" s="31" t="s">
        <v>722</v>
      </c>
      <c r="D7" s="282" t="s">
        <v>1345</v>
      </c>
      <c r="E7" s="282">
        <v>3</v>
      </c>
      <c r="G7" s="283" t="b">
        <v>0</v>
      </c>
    </row>
    <row r="8" spans="1:10" x14ac:dyDescent="0.25">
      <c r="A8" s="30">
        <v>2</v>
      </c>
      <c r="B8" s="31" t="s">
        <v>723</v>
      </c>
      <c r="D8" s="282" t="s">
        <v>1346</v>
      </c>
      <c r="E8" s="282"/>
      <c r="G8" s="283" t="b">
        <v>0</v>
      </c>
    </row>
    <row r="9" spans="1:10" x14ac:dyDescent="0.25">
      <c r="A9" s="30">
        <v>3</v>
      </c>
      <c r="B9" s="31" t="s">
        <v>724</v>
      </c>
      <c r="D9" s="282" t="s">
        <v>1347</v>
      </c>
      <c r="E9" s="282"/>
      <c r="G9" s="283" t="b">
        <v>0</v>
      </c>
    </row>
    <row r="10" spans="1:10" x14ac:dyDescent="0.25">
      <c r="A10" s="30">
        <v>4</v>
      </c>
      <c r="B10" s="31" t="s">
        <v>595</v>
      </c>
      <c r="G10" s="283" t="b">
        <v>0</v>
      </c>
    </row>
    <row r="11" spans="1:10" x14ac:dyDescent="0.25">
      <c r="A11" s="30" t="s">
        <v>1250</v>
      </c>
      <c r="B11" s="31" t="s">
        <v>1214</v>
      </c>
      <c r="G11" s="283" t="b">
        <v>0</v>
      </c>
    </row>
    <row r="12" spans="1:10" x14ac:dyDescent="0.25">
      <c r="A12" s="30" t="s">
        <v>1246</v>
      </c>
      <c r="B12" s="31" t="s">
        <v>1247</v>
      </c>
    </row>
    <row r="13" spans="1:10" s="283" customFormat="1" x14ac:dyDescent="0.25">
      <c r="A13" s="30" t="s">
        <v>1419</v>
      </c>
      <c r="B13" s="31" t="s">
        <v>1420</v>
      </c>
    </row>
    <row r="14" spans="1:10" x14ac:dyDescent="0.25">
      <c r="A14" s="32" t="s">
        <v>1249</v>
      </c>
      <c r="B14" s="33" t="s">
        <v>579</v>
      </c>
    </row>
    <row r="16" spans="1:10" x14ac:dyDescent="0.25">
      <c r="A16" t="s">
        <v>1212</v>
      </c>
      <c r="B16" t="s">
        <v>1224</v>
      </c>
    </row>
    <row r="17" spans="1:9" x14ac:dyDescent="0.25">
      <c r="B17" t="s">
        <v>1213</v>
      </c>
    </row>
    <row r="18" spans="1:9" x14ac:dyDescent="0.25">
      <c r="B18" t="s">
        <v>1248</v>
      </c>
    </row>
    <row r="19" spans="1:9" x14ac:dyDescent="0.25">
      <c r="B19" t="s">
        <v>1344</v>
      </c>
    </row>
    <row r="20" spans="1:9" x14ac:dyDescent="0.25">
      <c r="B20" t="s">
        <v>1344</v>
      </c>
    </row>
    <row r="21" spans="1:9" x14ac:dyDescent="0.25">
      <c r="B21" t="s">
        <v>1222</v>
      </c>
    </row>
    <row r="22" spans="1:9" x14ac:dyDescent="0.25">
      <c r="B22" t="s">
        <v>1223</v>
      </c>
    </row>
    <row r="23" spans="1:9" x14ac:dyDescent="0.25">
      <c r="B23" t="s">
        <v>1211</v>
      </c>
    </row>
    <row r="24" spans="1:9" s="283" customFormat="1" x14ac:dyDescent="0.25">
      <c r="B24" s="283" t="s">
        <v>1421</v>
      </c>
    </row>
    <row r="25" spans="1:9" s="283" customFormat="1" x14ac:dyDescent="0.25">
      <c r="B25" s="283" t="s">
        <v>1425</v>
      </c>
    </row>
    <row r="27" spans="1:9" x14ac:dyDescent="0.25">
      <c r="A27" t="s">
        <v>1215</v>
      </c>
    </row>
    <row r="28" spans="1:9" x14ac:dyDescent="0.25">
      <c r="F28" s="252" t="s">
        <v>1358</v>
      </c>
      <c r="G28" s="252" t="s">
        <v>1418</v>
      </c>
      <c r="H28" s="252" t="s">
        <v>1359</v>
      </c>
      <c r="I28" s="252" t="s">
        <v>1360</v>
      </c>
    </row>
    <row r="29" spans="1:9" x14ac:dyDescent="0.25">
      <c r="A29" t="s">
        <v>1216</v>
      </c>
      <c r="B29" t="b">
        <v>0</v>
      </c>
    </row>
    <row r="30" spans="1:9" x14ac:dyDescent="0.25">
      <c r="A30" t="s">
        <v>1217</v>
      </c>
      <c r="B30" t="b">
        <v>0</v>
      </c>
    </row>
    <row r="31" spans="1:9" x14ac:dyDescent="0.25">
      <c r="A31" t="s">
        <v>1218</v>
      </c>
      <c r="B31" t="b">
        <v>0</v>
      </c>
    </row>
    <row r="32" spans="1:9" x14ac:dyDescent="0.25">
      <c r="A32" t="s">
        <v>1219</v>
      </c>
      <c r="B32" t="b">
        <v>0</v>
      </c>
    </row>
    <row r="33" spans="1:2" x14ac:dyDescent="0.25">
      <c r="A33" t="s">
        <v>1220</v>
      </c>
      <c r="B33" t="b">
        <v>0</v>
      </c>
    </row>
    <row r="34" spans="1:2" x14ac:dyDescent="0.25">
      <c r="A34" t="s">
        <v>1221</v>
      </c>
      <c r="B34" t="b">
        <v>0</v>
      </c>
    </row>
    <row r="35" spans="1:2" x14ac:dyDescent="0.25">
      <c r="A35" t="s">
        <v>1225</v>
      </c>
      <c r="B35" t="b">
        <v>0</v>
      </c>
    </row>
    <row r="36" spans="1:2" x14ac:dyDescent="0.25">
      <c r="A36" t="s">
        <v>1226</v>
      </c>
      <c r="B36" t="b">
        <v>0</v>
      </c>
    </row>
    <row r="37" spans="1:2" x14ac:dyDescent="0.25">
      <c r="A37" t="s">
        <v>1227</v>
      </c>
      <c r="B37" t="b">
        <v>0</v>
      </c>
    </row>
    <row r="38" spans="1:2" x14ac:dyDescent="0.25">
      <c r="A38" t="s">
        <v>1228</v>
      </c>
      <c r="B38" t="b">
        <v>0</v>
      </c>
    </row>
    <row r="39" spans="1:2" x14ac:dyDescent="0.25">
      <c r="A39" t="s">
        <v>1229</v>
      </c>
      <c r="B39" t="b">
        <v>0</v>
      </c>
    </row>
    <row r="40" spans="1:2" x14ac:dyDescent="0.25">
      <c r="A40" t="s">
        <v>1230</v>
      </c>
      <c r="B40" t="b">
        <v>0</v>
      </c>
    </row>
    <row r="41" spans="1:2" x14ac:dyDescent="0.25">
      <c r="A41" t="s">
        <v>1231</v>
      </c>
      <c r="B41" t="b">
        <v>0</v>
      </c>
    </row>
    <row r="42" spans="1:2" x14ac:dyDescent="0.25">
      <c r="A42" t="s">
        <v>1232</v>
      </c>
      <c r="B42" t="b">
        <v>0</v>
      </c>
    </row>
    <row r="43" spans="1:2" x14ac:dyDescent="0.25">
      <c r="A43" t="s">
        <v>1233</v>
      </c>
      <c r="B43" t="b">
        <v>0</v>
      </c>
    </row>
    <row r="44" spans="1:2" x14ac:dyDescent="0.25">
      <c r="A44" t="s">
        <v>1234</v>
      </c>
      <c r="B44" t="b">
        <v>0</v>
      </c>
    </row>
    <row r="45" spans="1:2" x14ac:dyDescent="0.25">
      <c r="A45" t="s">
        <v>1235</v>
      </c>
      <c r="B45" t="b">
        <v>0</v>
      </c>
    </row>
    <row r="46" spans="1:2" x14ac:dyDescent="0.25">
      <c r="A46" t="s">
        <v>1236</v>
      </c>
      <c r="B46" t="b">
        <v>0</v>
      </c>
    </row>
    <row r="47" spans="1:2" x14ac:dyDescent="0.25">
      <c r="A47" t="s">
        <v>1237</v>
      </c>
      <c r="B47" t="b">
        <v>0</v>
      </c>
    </row>
    <row r="48" spans="1:2" x14ac:dyDescent="0.25">
      <c r="A48" t="s">
        <v>1238</v>
      </c>
      <c r="B48" t="b">
        <v>0</v>
      </c>
    </row>
    <row r="49" spans="1:2" x14ac:dyDescent="0.25">
      <c r="A49" t="s">
        <v>1239</v>
      </c>
      <c r="B49" t="b">
        <v>0</v>
      </c>
    </row>
    <row r="50" spans="1:2" x14ac:dyDescent="0.25">
      <c r="A50" t="s">
        <v>1240</v>
      </c>
      <c r="B50" t="b">
        <v>0</v>
      </c>
    </row>
    <row r="51" spans="1:2" x14ac:dyDescent="0.25">
      <c r="A51" t="s">
        <v>1241</v>
      </c>
      <c r="B51" t="b">
        <v>0</v>
      </c>
    </row>
    <row r="52" spans="1:2" x14ac:dyDescent="0.25">
      <c r="A52" t="s">
        <v>1242</v>
      </c>
      <c r="B52" t="b">
        <v>0</v>
      </c>
    </row>
    <row r="53" spans="1:2" x14ac:dyDescent="0.25">
      <c r="A53" t="s">
        <v>1243</v>
      </c>
      <c r="B53" t="b">
        <v>0</v>
      </c>
    </row>
    <row r="54" spans="1:2" x14ac:dyDescent="0.25">
      <c r="A54" t="s">
        <v>1244</v>
      </c>
      <c r="B54" t="b">
        <v>0</v>
      </c>
    </row>
    <row r="55" spans="1:2" x14ac:dyDescent="0.25">
      <c r="A55" t="s">
        <v>1245</v>
      </c>
      <c r="B55" t="b">
        <v>0</v>
      </c>
    </row>
  </sheetData>
  <customSheetViews>
    <customSheetView guid="{F018859D-25C1-4165-9FDA-4B8EFF37A48E}" state="hidden">
      <pageMargins left="0.75" right="0.75" top="1" bottom="1" header="0.5" footer="0.5"/>
      <pageSetup orientation="portrait" horizontalDpi="4294967292" verticalDpi="4294967292" r:id="rId1"/>
      <headerFooter alignWithMargins="0"/>
    </customSheetView>
  </customSheetViews>
  <phoneticPr fontId="18" type="noConversion"/>
  <conditionalFormatting sqref="J2">
    <cfRule type="expression" dxfId="21" priority="2" stopIfTrue="1">
      <formula>$E$2=TRUE</formula>
    </cfRule>
  </conditionalFormatting>
  <conditionalFormatting sqref="J5">
    <cfRule type="expression" dxfId="20" priority="1" stopIfTrue="1">
      <formula>$I$5=10</formula>
    </cfRule>
  </conditionalFormatting>
  <pageMargins left="0.75" right="0.75" top="1" bottom="1" header="0.5" footer="0.5"/>
  <pageSetup orientation="portrait" horizontalDpi="4294967292" verticalDpi="4294967292"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5"/>
  <sheetViews>
    <sheetView workbookViewId="0"/>
  </sheetViews>
  <sheetFormatPr defaultColWidth="11" defaultRowHeight="15.75" x14ac:dyDescent="0.25"/>
  <sheetData>
    <row r="1" spans="1:12" ht="16.5" thickBot="1" x14ac:dyDescent="0.3"/>
    <row r="2" spans="1:12" ht="16.5" thickBot="1" x14ac:dyDescent="0.3">
      <c r="A2" t="s">
        <v>662</v>
      </c>
      <c r="D2" s="458" t="s">
        <v>663</v>
      </c>
      <c r="E2" s="459"/>
      <c r="F2" s="459"/>
      <c r="G2" s="459"/>
      <c r="H2" s="460"/>
      <c r="J2">
        <v>1</v>
      </c>
      <c r="K2" s="34" t="s">
        <v>639</v>
      </c>
      <c r="L2" t="s">
        <v>644</v>
      </c>
    </row>
    <row r="3" spans="1:12" ht="15.75" customHeight="1" thickBot="1" x14ac:dyDescent="0.3">
      <c r="A3" s="455">
        <v>1</v>
      </c>
      <c r="B3" s="34" t="s">
        <v>639</v>
      </c>
      <c r="C3" s="35" t="e">
        <f>COUNTIF(#REF!,"&lt;&gt;Blank Form")</f>
        <v>#REF!</v>
      </c>
      <c r="D3" s="23" t="s">
        <v>721</v>
      </c>
      <c r="E3" s="23" t="s">
        <v>722</v>
      </c>
      <c r="F3" s="23" t="s">
        <v>723</v>
      </c>
      <c r="G3" s="23" t="s">
        <v>664</v>
      </c>
      <c r="H3" s="23" t="s">
        <v>595</v>
      </c>
      <c r="J3">
        <v>1</v>
      </c>
      <c r="K3" s="34" t="s">
        <v>589</v>
      </c>
      <c r="L3" t="s">
        <v>644</v>
      </c>
    </row>
    <row r="4" spans="1:12" ht="15.75" customHeight="1" thickBot="1" x14ac:dyDescent="0.3">
      <c r="A4" s="456"/>
      <c r="B4" s="34" t="s">
        <v>589</v>
      </c>
      <c r="C4" s="35" t="e">
        <f>COUNTIF(#REF!,"&lt;&gt;Blank Form")</f>
        <v>#REF!</v>
      </c>
      <c r="D4" s="24" t="s">
        <v>665</v>
      </c>
      <c r="E4" s="24" t="s">
        <v>666</v>
      </c>
      <c r="F4" s="24" t="s">
        <v>667</v>
      </c>
      <c r="G4" s="24" t="s">
        <v>668</v>
      </c>
      <c r="H4" s="24" t="s">
        <v>669</v>
      </c>
      <c r="J4">
        <v>1</v>
      </c>
      <c r="K4" s="34" t="s">
        <v>590</v>
      </c>
      <c r="L4" t="s">
        <v>644</v>
      </c>
    </row>
    <row r="5" spans="1:12" ht="15.75" customHeight="1" thickBot="1" x14ac:dyDescent="0.3">
      <c r="A5" s="456"/>
      <c r="B5" s="34" t="s">
        <v>590</v>
      </c>
      <c r="C5" s="35" t="e">
        <f>COUNTIF(#REF!,"&lt;&gt;Blank Form")</f>
        <v>#REF!</v>
      </c>
      <c r="D5" s="7" t="e">
        <f>#REF!</f>
        <v>#REF!</v>
      </c>
      <c r="E5" s="7" t="e">
        <f>#REF!</f>
        <v>#REF!</v>
      </c>
      <c r="F5" s="7" t="e">
        <f>#REF!</f>
        <v>#REF!</v>
      </c>
      <c r="G5" s="7" t="e">
        <f>#REF!</f>
        <v>#REF!</v>
      </c>
      <c r="H5" s="7" t="e">
        <f>#REF!</f>
        <v>#REF!</v>
      </c>
      <c r="J5">
        <v>1</v>
      </c>
      <c r="K5" s="34" t="s">
        <v>591</v>
      </c>
      <c r="L5" t="s">
        <v>644</v>
      </c>
    </row>
    <row r="6" spans="1:12" ht="15.75" customHeight="1" thickBot="1" x14ac:dyDescent="0.3">
      <c r="A6" s="456"/>
      <c r="B6" s="34" t="s">
        <v>591</v>
      </c>
      <c r="C6" s="35" t="e">
        <f>COUNTIF(#REF!,"&lt;&gt;Blank Form")</f>
        <v>#REF!</v>
      </c>
      <c r="D6" s="7" t="e">
        <f>#REF!</f>
        <v>#REF!</v>
      </c>
      <c r="E6" s="7" t="e">
        <f>#REF!</f>
        <v>#REF!</v>
      </c>
      <c r="F6" s="7" t="e">
        <f>#REF!</f>
        <v>#REF!</v>
      </c>
      <c r="G6" s="7" t="e">
        <f>#REF!</f>
        <v>#REF!</v>
      </c>
      <c r="H6" s="7" t="e">
        <f>#REF!</f>
        <v>#REF!</v>
      </c>
      <c r="J6">
        <v>1</v>
      </c>
      <c r="K6" s="34" t="s">
        <v>640</v>
      </c>
      <c r="L6" t="s">
        <v>644</v>
      </c>
    </row>
    <row r="7" spans="1:12" ht="15.75" customHeight="1" thickBot="1" x14ac:dyDescent="0.3">
      <c r="A7" s="456"/>
      <c r="B7" s="34" t="s">
        <v>640</v>
      </c>
      <c r="C7" s="35" t="e">
        <f>COUNTIF(#REF!,"&lt;&gt;Blank Form")</f>
        <v>#REF!</v>
      </c>
      <c r="D7" s="7" t="e">
        <f>#REF!</f>
        <v>#REF!</v>
      </c>
      <c r="E7" s="7" t="e">
        <f>#REF!</f>
        <v>#REF!</v>
      </c>
      <c r="F7" s="7" t="e">
        <f>#REF!</f>
        <v>#REF!</v>
      </c>
      <c r="G7" s="7" t="e">
        <f>#REF!</f>
        <v>#REF!</v>
      </c>
      <c r="H7" s="7" t="e">
        <f>#REF!</f>
        <v>#REF!</v>
      </c>
      <c r="J7">
        <v>1</v>
      </c>
      <c r="K7" s="34" t="s">
        <v>592</v>
      </c>
      <c r="L7" t="s">
        <v>644</v>
      </c>
    </row>
    <row r="8" spans="1:12" ht="15.75" customHeight="1" thickBot="1" x14ac:dyDescent="0.3">
      <c r="A8" s="456"/>
      <c r="B8" s="34" t="s">
        <v>592</v>
      </c>
      <c r="C8" s="35" t="e">
        <f>COUNTIF(#REF!,"&lt;&gt;Blank Form")</f>
        <v>#REF!</v>
      </c>
      <c r="D8" s="7" t="e">
        <f>#REF!</f>
        <v>#REF!</v>
      </c>
      <c r="E8" s="7" t="e">
        <f>#REF!</f>
        <v>#REF!</v>
      </c>
      <c r="F8" s="7" t="e">
        <f>#REF!</f>
        <v>#REF!</v>
      </c>
      <c r="G8" s="7" t="e">
        <f>#REF!</f>
        <v>#REF!</v>
      </c>
      <c r="H8" s="7" t="e">
        <f>#REF!</f>
        <v>#REF!</v>
      </c>
      <c r="J8" t="s">
        <v>600</v>
      </c>
      <c r="L8" t="s">
        <v>644</v>
      </c>
    </row>
    <row r="9" spans="1:12" ht="15.75" customHeight="1" thickBot="1" x14ac:dyDescent="0.3">
      <c r="A9" s="457"/>
      <c r="B9" s="36"/>
      <c r="C9" s="35"/>
      <c r="D9" s="7" t="e">
        <f>#REF!</f>
        <v>#REF!</v>
      </c>
      <c r="E9" s="7" t="e">
        <f>#REF!</f>
        <v>#REF!</v>
      </c>
      <c r="F9" s="7" t="e">
        <f>#REF!</f>
        <v>#REF!</v>
      </c>
      <c r="G9" s="7" t="e">
        <f>#REF!</f>
        <v>#REF!</v>
      </c>
      <c r="H9" s="7" t="e">
        <f>#REF!</f>
        <v>#REF!</v>
      </c>
      <c r="J9">
        <v>2</v>
      </c>
      <c r="K9" s="34" t="s">
        <v>639</v>
      </c>
      <c r="L9" t="s">
        <v>644</v>
      </c>
    </row>
    <row r="10" spans="1:12" ht="15.75" customHeight="1" thickBot="1" x14ac:dyDescent="0.3">
      <c r="A10" s="455">
        <v>2</v>
      </c>
      <c r="B10" s="34" t="s">
        <v>639</v>
      </c>
      <c r="C10" s="35" t="e">
        <f>COUNTIF(#REF!,"&lt;&gt;Blank Form")</f>
        <v>#REF!</v>
      </c>
      <c r="D10" s="7" t="e">
        <f>#REF!</f>
        <v>#REF!</v>
      </c>
      <c r="E10" s="7" t="e">
        <f>#REF!</f>
        <v>#REF!</v>
      </c>
      <c r="F10" s="7" t="e">
        <f>#REF!</f>
        <v>#REF!</v>
      </c>
      <c r="G10" s="7" t="e">
        <f>#REF!</f>
        <v>#REF!</v>
      </c>
      <c r="H10" s="7" t="e">
        <f>#REF!</f>
        <v>#REF!</v>
      </c>
      <c r="J10">
        <v>2</v>
      </c>
      <c r="K10" s="34" t="s">
        <v>589</v>
      </c>
      <c r="L10" t="s">
        <v>644</v>
      </c>
    </row>
    <row r="11" spans="1:12" ht="15.75" customHeight="1" thickBot="1" x14ac:dyDescent="0.3">
      <c r="A11" s="456"/>
      <c r="B11" s="34" t="s">
        <v>589</v>
      </c>
      <c r="C11" s="35" t="e">
        <f>COUNTIF(#REF!,"&lt;&gt;Blank Form")</f>
        <v>#REF!</v>
      </c>
      <c r="D11" s="452" t="e">
        <f>#REF!</f>
        <v>#REF!</v>
      </c>
      <c r="E11" s="453"/>
      <c r="F11" s="453"/>
      <c r="G11" s="453"/>
      <c r="H11" s="454"/>
      <c r="J11">
        <v>2</v>
      </c>
      <c r="K11" s="34" t="s">
        <v>590</v>
      </c>
      <c r="L11" t="s">
        <v>644</v>
      </c>
    </row>
    <row r="12" spans="1:12" ht="15.75" customHeight="1" thickBot="1" x14ac:dyDescent="0.3">
      <c r="A12" s="456"/>
      <c r="B12" s="34" t="s">
        <v>590</v>
      </c>
      <c r="C12" s="35" t="e">
        <f>COUNTIF(#REF!,"&lt;&gt;Blank Form")</f>
        <v>#REF!</v>
      </c>
      <c r="D12" s="7" t="e">
        <f>#REF!</f>
        <v>#REF!</v>
      </c>
      <c r="E12" s="7" t="e">
        <f>#REF!</f>
        <v>#REF!</v>
      </c>
      <c r="F12" s="7" t="e">
        <f>#REF!</f>
        <v>#REF!</v>
      </c>
      <c r="G12" s="7" t="e">
        <f>#REF!</f>
        <v>#REF!</v>
      </c>
      <c r="H12" s="7" t="e">
        <f>#REF!</f>
        <v>#REF!</v>
      </c>
      <c r="J12">
        <v>2</v>
      </c>
      <c r="K12" s="34" t="s">
        <v>591</v>
      </c>
      <c r="L12" t="s">
        <v>644</v>
      </c>
    </row>
    <row r="13" spans="1:12" ht="15.75" customHeight="1" thickBot="1" x14ac:dyDescent="0.3">
      <c r="A13" s="456"/>
      <c r="B13" s="34" t="s">
        <v>591</v>
      </c>
      <c r="C13" s="35" t="e">
        <f>COUNTIF(#REF!,"&lt;&gt;Blank Form")</f>
        <v>#REF!</v>
      </c>
      <c r="D13" s="7" t="e">
        <f>#REF!</f>
        <v>#REF!</v>
      </c>
      <c r="E13" s="7" t="e">
        <f>#REF!</f>
        <v>#REF!</v>
      </c>
      <c r="F13" s="7" t="e">
        <f>#REF!</f>
        <v>#REF!</v>
      </c>
      <c r="G13" s="7" t="e">
        <f>#REF!</f>
        <v>#REF!</v>
      </c>
      <c r="H13" s="7" t="e">
        <f>#REF!</f>
        <v>#REF!</v>
      </c>
      <c r="J13">
        <v>2</v>
      </c>
      <c r="K13" s="34" t="s">
        <v>640</v>
      </c>
      <c r="L13" t="s">
        <v>644</v>
      </c>
    </row>
    <row r="14" spans="1:12" ht="15.75" customHeight="1" thickBot="1" x14ac:dyDescent="0.3">
      <c r="A14" s="456"/>
      <c r="B14" s="34" t="s">
        <v>640</v>
      </c>
      <c r="C14" s="35" t="e">
        <f>COUNTIF(#REF!,"&lt;&gt;Blank Form")</f>
        <v>#REF!</v>
      </c>
      <c r="D14" s="7" t="e">
        <f>#REF!</f>
        <v>#REF!</v>
      </c>
      <c r="E14" s="7" t="e">
        <f>#REF!</f>
        <v>#REF!</v>
      </c>
      <c r="F14" s="7" t="e">
        <f>#REF!</f>
        <v>#REF!</v>
      </c>
      <c r="G14" s="7" t="e">
        <f>#REF!</f>
        <v>#REF!</v>
      </c>
      <c r="H14" s="7" t="e">
        <f>#REF!</f>
        <v>#REF!</v>
      </c>
      <c r="J14">
        <v>2</v>
      </c>
      <c r="K14" s="34" t="s">
        <v>592</v>
      </c>
      <c r="L14" t="s">
        <v>644</v>
      </c>
    </row>
    <row r="15" spans="1:12" ht="15.75" customHeight="1" thickBot="1" x14ac:dyDescent="0.3">
      <c r="A15" s="456"/>
      <c r="B15" s="34" t="s">
        <v>592</v>
      </c>
      <c r="C15" s="35" t="e">
        <f>COUNTIF(#REF!,"&lt;&gt;Blank Form")</f>
        <v>#REF!</v>
      </c>
      <c r="D15" s="7" t="e">
        <f>#REF!</f>
        <v>#REF!</v>
      </c>
      <c r="E15" s="7" t="e">
        <f>#REF!</f>
        <v>#REF!</v>
      </c>
      <c r="F15" s="7" t="e">
        <f>#REF!</f>
        <v>#REF!</v>
      </c>
      <c r="G15" s="7" t="e">
        <f>#REF!</f>
        <v>#REF!</v>
      </c>
      <c r="H15" s="7" t="e">
        <f>#REF!</f>
        <v>#REF!</v>
      </c>
      <c r="J15" t="s">
        <v>601</v>
      </c>
      <c r="L15" t="s">
        <v>644</v>
      </c>
    </row>
    <row r="16" spans="1:12" ht="15.75" customHeight="1" thickBot="1" x14ac:dyDescent="0.3">
      <c r="A16" s="457"/>
      <c r="B16" s="37"/>
      <c r="C16" s="35"/>
      <c r="D16" s="7" t="e">
        <f>#REF!</f>
        <v>#REF!</v>
      </c>
      <c r="E16" s="7" t="e">
        <f>#REF!</f>
        <v>#REF!</v>
      </c>
      <c r="F16" s="7" t="e">
        <f>#REF!</f>
        <v>#REF!</v>
      </c>
      <c r="G16" s="7" t="e">
        <f>#REF!</f>
        <v>#REF!</v>
      </c>
      <c r="H16" s="7" t="e">
        <f>#REF!</f>
        <v>#REF!</v>
      </c>
      <c r="J16">
        <v>3</v>
      </c>
      <c r="K16" s="38" t="s">
        <v>639</v>
      </c>
      <c r="L16" t="s">
        <v>644</v>
      </c>
    </row>
    <row r="17" spans="1:12" ht="15.75" customHeight="1" thickBot="1" x14ac:dyDescent="0.3">
      <c r="A17" s="455">
        <v>3</v>
      </c>
      <c r="B17" s="38" t="s">
        <v>639</v>
      </c>
      <c r="C17" s="35" t="e">
        <f>COUNTIF(#REF!,"&lt;&gt;Blank Form")</f>
        <v>#REF!</v>
      </c>
      <c r="D17" s="7" t="e">
        <f>#REF!</f>
        <v>#REF!</v>
      </c>
      <c r="E17" s="7" t="e">
        <f>#REF!</f>
        <v>#REF!</v>
      </c>
      <c r="F17" s="7" t="e">
        <f>#REF!</f>
        <v>#REF!</v>
      </c>
      <c r="G17" s="7" t="e">
        <f>#REF!</f>
        <v>#REF!</v>
      </c>
      <c r="H17" s="7" t="e">
        <f>#REF!</f>
        <v>#REF!</v>
      </c>
      <c r="J17">
        <v>3</v>
      </c>
      <c r="K17" s="34" t="s">
        <v>589</v>
      </c>
      <c r="L17" t="s">
        <v>644</v>
      </c>
    </row>
    <row r="18" spans="1:12" ht="15.75" customHeight="1" thickBot="1" x14ac:dyDescent="0.3">
      <c r="A18" s="456"/>
      <c r="B18" s="34" t="s">
        <v>589</v>
      </c>
      <c r="C18" s="35" t="e">
        <f>COUNTIF(#REF!,"&lt;&gt;Blank Form")</f>
        <v>#REF!</v>
      </c>
      <c r="D18" s="452" t="e">
        <f>#REF!</f>
        <v>#REF!</v>
      </c>
      <c r="E18" s="453"/>
      <c r="F18" s="453"/>
      <c r="G18" s="453"/>
      <c r="H18" s="454"/>
      <c r="J18">
        <v>3</v>
      </c>
      <c r="K18" s="38" t="s">
        <v>590</v>
      </c>
      <c r="L18" t="s">
        <v>644</v>
      </c>
    </row>
    <row r="19" spans="1:12" ht="15.75" customHeight="1" thickBot="1" x14ac:dyDescent="0.3">
      <c r="A19" s="456"/>
      <c r="B19" s="38" t="s">
        <v>590</v>
      </c>
      <c r="C19" s="35" t="e">
        <f>COUNTIF(#REF!,"&lt;&gt;Blank Form")</f>
        <v>#REF!</v>
      </c>
      <c r="D19" s="7" t="e">
        <f>#REF!</f>
        <v>#REF!</v>
      </c>
      <c r="E19" s="7" t="e">
        <f>#REF!</f>
        <v>#REF!</v>
      </c>
      <c r="F19" s="7" t="e">
        <f>#REF!</f>
        <v>#REF!</v>
      </c>
      <c r="G19" s="7" t="e">
        <f>#REF!</f>
        <v>#REF!</v>
      </c>
      <c r="H19" s="7" t="e">
        <f>#REF!</f>
        <v>#REF!</v>
      </c>
      <c r="J19">
        <v>3</v>
      </c>
      <c r="K19" s="38" t="s">
        <v>591</v>
      </c>
      <c r="L19" t="s">
        <v>644</v>
      </c>
    </row>
    <row r="20" spans="1:12" ht="15.75" customHeight="1" thickBot="1" x14ac:dyDescent="0.3">
      <c r="A20" s="456"/>
      <c r="B20" s="38" t="s">
        <v>591</v>
      </c>
      <c r="C20" s="35" t="e">
        <f>COUNTIF(#REF!,"&lt;&gt;Blank Form")</f>
        <v>#REF!</v>
      </c>
      <c r="D20" s="7" t="e">
        <f>#REF!</f>
        <v>#REF!</v>
      </c>
      <c r="E20" s="7" t="e">
        <f>#REF!</f>
        <v>#REF!</v>
      </c>
      <c r="F20" s="7" t="e">
        <f>#REF!</f>
        <v>#REF!</v>
      </c>
      <c r="G20" s="7" t="e">
        <f>#REF!</f>
        <v>#REF!</v>
      </c>
      <c r="H20" s="7" t="e">
        <f>#REF!</f>
        <v>#REF!</v>
      </c>
      <c r="J20">
        <v>3</v>
      </c>
      <c r="K20" s="38" t="s">
        <v>640</v>
      </c>
      <c r="L20" t="s">
        <v>644</v>
      </c>
    </row>
    <row r="21" spans="1:12" ht="15.75" customHeight="1" thickBot="1" x14ac:dyDescent="0.3">
      <c r="A21" s="456"/>
      <c r="B21" s="38" t="s">
        <v>640</v>
      </c>
      <c r="C21" s="35" t="e">
        <f>COUNTIF(#REF!,"&lt;&gt;Blank Form")</f>
        <v>#REF!</v>
      </c>
      <c r="D21" s="7" t="e">
        <f>#REF!</f>
        <v>#REF!</v>
      </c>
      <c r="E21" s="7" t="e">
        <f>#REF!</f>
        <v>#REF!</v>
      </c>
      <c r="F21" s="7" t="e">
        <f>#REF!</f>
        <v>#REF!</v>
      </c>
      <c r="G21" s="7" t="e">
        <f>#REF!</f>
        <v>#REF!</v>
      </c>
      <c r="H21" s="7" t="e">
        <f>#REF!</f>
        <v>#REF!</v>
      </c>
      <c r="J21">
        <v>3</v>
      </c>
      <c r="K21" s="38" t="s">
        <v>592</v>
      </c>
      <c r="L21" t="s">
        <v>644</v>
      </c>
    </row>
    <row r="22" spans="1:12" ht="15.75" customHeight="1" thickBot="1" x14ac:dyDescent="0.3">
      <c r="A22" s="456"/>
      <c r="B22" s="38" t="s">
        <v>592</v>
      </c>
      <c r="C22" s="35" t="e">
        <f>COUNTIF(#REF!,"&lt;&gt;Blank Form")</f>
        <v>#REF!</v>
      </c>
      <c r="D22" s="7" t="e">
        <f>#REF!</f>
        <v>#REF!</v>
      </c>
      <c r="E22" s="7" t="e">
        <f>#REF!</f>
        <v>#REF!</v>
      </c>
      <c r="F22" s="7" t="e">
        <f>#REF!</f>
        <v>#REF!</v>
      </c>
      <c r="G22" s="7" t="e">
        <f>#REF!</f>
        <v>#REF!</v>
      </c>
      <c r="H22" s="7" t="e">
        <f>#REF!</f>
        <v>#REF!</v>
      </c>
      <c r="J22">
        <v>3</v>
      </c>
      <c r="K22" s="38" t="s">
        <v>593</v>
      </c>
      <c r="L22" t="s">
        <v>644</v>
      </c>
    </row>
    <row r="23" spans="1:12" ht="15.75" customHeight="1" thickBot="1" x14ac:dyDescent="0.3">
      <c r="A23" s="456"/>
      <c r="B23" s="38" t="s">
        <v>593</v>
      </c>
      <c r="C23" s="35" t="e">
        <f>COUNTIF(#REF!,"&lt;&gt;Blank Form")</f>
        <v>#REF!</v>
      </c>
      <c r="D23" s="7" t="e">
        <f>#REF!</f>
        <v>#REF!</v>
      </c>
      <c r="E23" s="7" t="e">
        <f>#REF!</f>
        <v>#REF!</v>
      </c>
      <c r="F23" s="7" t="e">
        <f>#REF!</f>
        <v>#REF!</v>
      </c>
      <c r="G23" s="7" t="e">
        <f>#REF!</f>
        <v>#REF!</v>
      </c>
      <c r="H23" s="7" t="e">
        <f>#REF!</f>
        <v>#REF!</v>
      </c>
      <c r="J23">
        <v>3</v>
      </c>
      <c r="K23" s="38" t="s">
        <v>594</v>
      </c>
      <c r="L23" t="s">
        <v>644</v>
      </c>
    </row>
    <row r="24" spans="1:12" ht="15.75" customHeight="1" thickBot="1" x14ac:dyDescent="0.3">
      <c r="A24" s="456"/>
      <c r="B24" s="38" t="s">
        <v>594</v>
      </c>
      <c r="C24" s="35" t="e">
        <f>COUNTIF(#REF!,"&lt;&gt;Blank Form")</f>
        <v>#REF!</v>
      </c>
      <c r="D24" s="7" t="e">
        <f>#REF!</f>
        <v>#REF!</v>
      </c>
      <c r="E24" s="7" t="e">
        <f>#REF!</f>
        <v>#REF!</v>
      </c>
      <c r="F24" s="7" t="e">
        <f>#REF!</f>
        <v>#REF!</v>
      </c>
      <c r="G24" s="7" t="e">
        <f>#REF!</f>
        <v>#REF!</v>
      </c>
      <c r="H24" s="7" t="e">
        <f>#REF!</f>
        <v>#REF!</v>
      </c>
      <c r="J24">
        <v>4</v>
      </c>
      <c r="K24" s="34" t="s">
        <v>639</v>
      </c>
      <c r="L24" t="s">
        <v>644</v>
      </c>
    </row>
    <row r="25" spans="1:12" ht="15.75" customHeight="1" thickBot="1" x14ac:dyDescent="0.3">
      <c r="A25" s="457"/>
      <c r="B25" s="37"/>
      <c r="C25" s="35"/>
      <c r="D25" s="7" t="e">
        <f>#REF!</f>
        <v>#REF!</v>
      </c>
      <c r="E25" s="7" t="e">
        <f>#REF!</f>
        <v>#REF!</v>
      </c>
      <c r="F25" s="7" t="e">
        <f>#REF!</f>
        <v>#REF!</v>
      </c>
      <c r="G25" s="7" t="e">
        <f>#REF!</f>
        <v>#REF!</v>
      </c>
      <c r="H25" s="7" t="e">
        <f>#REF!</f>
        <v>#REF!</v>
      </c>
      <c r="J25">
        <v>4</v>
      </c>
      <c r="K25" s="34" t="s">
        <v>589</v>
      </c>
      <c r="L25" t="s">
        <v>644</v>
      </c>
    </row>
    <row r="26" spans="1:12" ht="15.75" customHeight="1" thickBot="1" x14ac:dyDescent="0.3">
      <c r="A26" s="455">
        <v>4</v>
      </c>
      <c r="B26" s="34" t="s">
        <v>639</v>
      </c>
      <c r="C26" s="35" t="e">
        <f>COUNTIF(#REF!,"&lt;&gt;Blank Form")</f>
        <v>#REF!</v>
      </c>
      <c r="D26" s="7" t="e">
        <f>#REF!</f>
        <v>#REF!</v>
      </c>
      <c r="E26" s="7" t="e">
        <f>#REF!</f>
        <v>#REF!</v>
      </c>
      <c r="F26" s="7" t="e">
        <f>#REF!</f>
        <v>#REF!</v>
      </c>
      <c r="G26" s="7" t="e">
        <f>#REF!</f>
        <v>#REF!</v>
      </c>
      <c r="H26" s="7" t="e">
        <f>#REF!</f>
        <v>#REF!</v>
      </c>
      <c r="J26">
        <v>4</v>
      </c>
      <c r="K26" s="34" t="s">
        <v>590</v>
      </c>
      <c r="L26" t="s">
        <v>644</v>
      </c>
    </row>
    <row r="27" spans="1:12" ht="15.75" customHeight="1" thickBot="1" x14ac:dyDescent="0.3">
      <c r="A27" s="456"/>
      <c r="B27" s="34" t="s">
        <v>589</v>
      </c>
      <c r="C27" s="35" t="e">
        <f>COUNTIF(#REF!,"&lt;&gt;Blank Form")</f>
        <v>#REF!</v>
      </c>
      <c r="D27" s="452" t="e">
        <f>#REF!</f>
        <v>#REF!</v>
      </c>
      <c r="E27" s="453"/>
      <c r="F27" s="453"/>
      <c r="G27" s="453"/>
      <c r="H27" s="454"/>
      <c r="J27" t="s">
        <v>602</v>
      </c>
      <c r="L27" t="s">
        <v>644</v>
      </c>
    </row>
    <row r="28" spans="1:12" ht="15.75" customHeight="1" thickBot="1" x14ac:dyDescent="0.3">
      <c r="A28" s="456"/>
      <c r="B28" s="34" t="s">
        <v>590</v>
      </c>
      <c r="C28" s="35" t="e">
        <f>COUNTIF(#REF!,"&lt;&gt;Blank Form")</f>
        <v>#REF!</v>
      </c>
      <c r="D28" s="7" t="e">
        <f>#REF!</f>
        <v>#REF!</v>
      </c>
      <c r="E28" s="7" t="e">
        <f>#REF!</f>
        <v>#REF!</v>
      </c>
      <c r="F28" s="7" t="e">
        <f>#REF!</f>
        <v>#REF!</v>
      </c>
      <c r="G28" s="7" t="e">
        <f>#REF!</f>
        <v>#REF!</v>
      </c>
      <c r="H28" s="7" t="e">
        <f>#REF!</f>
        <v>#REF!</v>
      </c>
      <c r="J28">
        <v>5</v>
      </c>
      <c r="K28" s="34" t="s">
        <v>639</v>
      </c>
      <c r="L28" t="s">
        <v>644</v>
      </c>
    </row>
    <row r="29" spans="1:12" ht="15.75" customHeight="1" thickBot="1" x14ac:dyDescent="0.3">
      <c r="A29" s="457"/>
      <c r="B29" s="37"/>
      <c r="C29" s="35"/>
      <c r="D29" s="7" t="e">
        <f>#REF!</f>
        <v>#REF!</v>
      </c>
      <c r="E29" s="7" t="e">
        <f>#REF!</f>
        <v>#REF!</v>
      </c>
      <c r="F29" s="7" t="e">
        <f>#REF!</f>
        <v>#REF!</v>
      </c>
      <c r="G29" s="7" t="e">
        <f>#REF!</f>
        <v>#REF!</v>
      </c>
      <c r="H29" s="7" t="e">
        <f>#REF!</f>
        <v>#REF!</v>
      </c>
      <c r="J29">
        <v>5</v>
      </c>
      <c r="K29" s="34" t="s">
        <v>589</v>
      </c>
      <c r="L29" t="s">
        <v>644</v>
      </c>
    </row>
    <row r="30" spans="1:12" ht="15.75" customHeight="1" thickBot="1" x14ac:dyDescent="0.3">
      <c r="A30" s="455">
        <v>5</v>
      </c>
      <c r="B30" s="34" t="s">
        <v>639</v>
      </c>
      <c r="C30" s="35" t="e">
        <f>COUNTIF(#REF!,"&lt;&gt;Blank Form")</f>
        <v>#REF!</v>
      </c>
      <c r="D30" s="7" t="e">
        <f>#REF!</f>
        <v>#REF!</v>
      </c>
      <c r="E30" s="7" t="e">
        <f>#REF!</f>
        <v>#REF!</v>
      </c>
      <c r="F30" s="7" t="e">
        <f>#REF!</f>
        <v>#REF!</v>
      </c>
      <c r="G30" s="7" t="e">
        <f>#REF!</f>
        <v>#REF!</v>
      </c>
      <c r="H30" s="7" t="e">
        <f>#REF!</f>
        <v>#REF!</v>
      </c>
      <c r="J30">
        <v>5</v>
      </c>
      <c r="K30" s="34" t="s">
        <v>590</v>
      </c>
      <c r="L30" t="s">
        <v>644</v>
      </c>
    </row>
    <row r="31" spans="1:12" ht="15.75" customHeight="1" thickBot="1" x14ac:dyDescent="0.3">
      <c r="A31" s="456"/>
      <c r="B31" s="34" t="s">
        <v>589</v>
      </c>
      <c r="C31" s="35" t="e">
        <f>COUNTIF(#REF!,"&lt;&gt;Blank Form")</f>
        <v>#REF!</v>
      </c>
      <c r="D31" s="452" t="e">
        <f>#REF!</f>
        <v>#REF!</v>
      </c>
      <c r="E31" s="453"/>
      <c r="F31" s="453"/>
      <c r="G31" s="453"/>
      <c r="H31" s="454"/>
      <c r="J31">
        <v>5</v>
      </c>
      <c r="K31" s="34" t="s">
        <v>591</v>
      </c>
      <c r="L31" t="s">
        <v>644</v>
      </c>
    </row>
    <row r="32" spans="1:12" ht="15.75" customHeight="1" thickBot="1" x14ac:dyDescent="0.3">
      <c r="A32" s="456"/>
      <c r="B32" s="34" t="s">
        <v>590</v>
      </c>
      <c r="C32" s="35" t="e">
        <f>COUNTIF(#REF!,"&lt;&gt;Blank Form")</f>
        <v>#REF!</v>
      </c>
      <c r="D32" s="7"/>
      <c r="E32" s="7"/>
      <c r="F32" s="7"/>
      <c r="G32" s="7"/>
      <c r="H32" s="7"/>
      <c r="J32" t="s">
        <v>603</v>
      </c>
      <c r="L32" t="s">
        <v>644</v>
      </c>
    </row>
    <row r="33" spans="1:8" ht="15.75" customHeight="1" thickBot="1" x14ac:dyDescent="0.3">
      <c r="A33" s="456"/>
      <c r="B33" s="34" t="s">
        <v>591</v>
      </c>
      <c r="C33" s="35" t="e">
        <f>COUNTIF(#REF!,"&lt;&gt;Blank Form")</f>
        <v>#REF!</v>
      </c>
      <c r="D33" s="7"/>
      <c r="E33" s="7"/>
      <c r="F33" s="7"/>
      <c r="G33" s="7"/>
      <c r="H33" s="7"/>
    </row>
    <row r="34" spans="1:8" ht="16.5" thickBot="1" x14ac:dyDescent="0.3">
      <c r="D34" s="7"/>
      <c r="E34" s="7"/>
      <c r="F34" s="7"/>
      <c r="G34" s="7"/>
      <c r="H34" s="7"/>
    </row>
    <row r="35" spans="1:8" ht="16.5" thickBot="1" x14ac:dyDescent="0.3">
      <c r="D35" s="7"/>
      <c r="E35" s="7"/>
      <c r="F35" s="7"/>
      <c r="G35" s="7"/>
      <c r="H35" s="7"/>
    </row>
    <row r="36" spans="1:8" ht="16.5" thickBot="1" x14ac:dyDescent="0.3">
      <c r="D36" s="452" t="e">
        <f>#REF!</f>
        <v>#REF!</v>
      </c>
      <c r="E36" s="453"/>
      <c r="F36" s="453"/>
      <c r="G36" s="453"/>
      <c r="H36" s="454"/>
    </row>
    <row r="41" spans="1:8" x14ac:dyDescent="0.25">
      <c r="C41" s="25" t="s">
        <v>670</v>
      </c>
      <c r="D41" s="39" t="e">
        <f>SUM(C3:C8)/COUNT(C3:C8)</f>
        <v>#REF!</v>
      </c>
    </row>
    <row r="42" spans="1:8" x14ac:dyDescent="0.25">
      <c r="C42" s="25" t="s">
        <v>671</v>
      </c>
      <c r="D42" s="39" t="e">
        <f>SUM(C10:C15)/COUNT(C10:C15)</f>
        <v>#REF!</v>
      </c>
    </row>
    <row r="43" spans="1:8" x14ac:dyDescent="0.25">
      <c r="C43" s="25" t="s">
        <v>672</v>
      </c>
      <c r="D43" s="39" t="e">
        <f>SUM(C17:C24)/COUNT(C17:C24)</f>
        <v>#REF!</v>
      </c>
    </row>
    <row r="44" spans="1:8" x14ac:dyDescent="0.25">
      <c r="C44" s="25" t="s">
        <v>673</v>
      </c>
      <c r="D44" s="39" t="e">
        <f>SUM(C26:C28)/COUNT(C26:C28)</f>
        <v>#REF!</v>
      </c>
    </row>
    <row r="45" spans="1:8" x14ac:dyDescent="0.25">
      <c r="C45" s="25" t="s">
        <v>674</v>
      </c>
      <c r="D45" s="39" t="e">
        <f>SUM(C30:C33)/COUNT(C30:C33)</f>
        <v>#REF!</v>
      </c>
    </row>
  </sheetData>
  <customSheetViews>
    <customSheetView guid="{F018859D-25C1-4165-9FDA-4B8EFF37A48E}" state="hidden">
      <pageMargins left="0.75" right="0.75" top="1" bottom="1" header="0.5" footer="0.5"/>
      <pageSetup orientation="portrait" horizontalDpi="4294967292" verticalDpi="4294967292" r:id="rId1"/>
      <headerFooter alignWithMargins="0"/>
    </customSheetView>
  </customSheetViews>
  <mergeCells count="11">
    <mergeCell ref="D2:H2"/>
    <mergeCell ref="D11:H11"/>
    <mergeCell ref="D18:H18"/>
    <mergeCell ref="D27:H27"/>
    <mergeCell ref="A17:A25"/>
    <mergeCell ref="D36:H36"/>
    <mergeCell ref="A10:A16"/>
    <mergeCell ref="A3:A9"/>
    <mergeCell ref="A26:A29"/>
    <mergeCell ref="A30:A33"/>
    <mergeCell ref="D31:H31"/>
  </mergeCells>
  <phoneticPr fontId="18" type="noConversion"/>
  <conditionalFormatting sqref="D5:H10">
    <cfRule type="expression" dxfId="19" priority="140" stopIfTrue="1">
      <formula>($G$4="*")</formula>
    </cfRule>
  </conditionalFormatting>
  <conditionalFormatting sqref="D5:H10">
    <cfRule type="expression" dxfId="18" priority="139" stopIfTrue="1">
      <formula>($H$4="*")</formula>
    </cfRule>
  </conditionalFormatting>
  <conditionalFormatting sqref="D5:H10">
    <cfRule type="expression" dxfId="17" priority="138" stopIfTrue="1">
      <formula>($I$4="*")</formula>
    </cfRule>
  </conditionalFormatting>
  <conditionalFormatting sqref="D5:H10">
    <cfRule type="expression" dxfId="16" priority="137" stopIfTrue="1">
      <formula>($J$4="*")</formula>
    </cfRule>
  </conditionalFormatting>
  <conditionalFormatting sqref="D5:H10">
    <cfRule type="expression" dxfId="15" priority="136" stopIfTrue="1">
      <formula>($K$4="*")</formula>
    </cfRule>
  </conditionalFormatting>
  <conditionalFormatting sqref="D12:H17">
    <cfRule type="expression" dxfId="14" priority="15" stopIfTrue="1">
      <formula>($G$4="*")</formula>
    </cfRule>
  </conditionalFormatting>
  <conditionalFormatting sqref="D12:H17">
    <cfRule type="expression" dxfId="13" priority="14" stopIfTrue="1">
      <formula>($H$4="*")</formula>
    </cfRule>
  </conditionalFormatting>
  <conditionalFormatting sqref="D12:H17">
    <cfRule type="expression" dxfId="12" priority="13" stopIfTrue="1">
      <formula>($I$4="*")</formula>
    </cfRule>
  </conditionalFormatting>
  <conditionalFormatting sqref="D12:H17">
    <cfRule type="expression" dxfId="11" priority="12" stopIfTrue="1">
      <formula>($J$4="*")</formula>
    </cfRule>
  </conditionalFormatting>
  <conditionalFormatting sqref="D12:H17">
    <cfRule type="expression" dxfId="10" priority="11" stopIfTrue="1">
      <formula>($K$4="*")</formula>
    </cfRule>
  </conditionalFormatting>
  <conditionalFormatting sqref="D19:H26">
    <cfRule type="expression" dxfId="9" priority="10" stopIfTrue="1">
      <formula>($G$4="*")</formula>
    </cfRule>
  </conditionalFormatting>
  <conditionalFormatting sqref="D19:H26">
    <cfRule type="expression" dxfId="8" priority="9" stopIfTrue="1">
      <formula>($H$4="*")</formula>
    </cfRule>
  </conditionalFormatting>
  <conditionalFormatting sqref="D19:H26">
    <cfRule type="expression" dxfId="7" priority="8" stopIfTrue="1">
      <formula>($I$4="*")</formula>
    </cfRule>
  </conditionalFormatting>
  <conditionalFormatting sqref="D19:H26">
    <cfRule type="expression" dxfId="6" priority="7" stopIfTrue="1">
      <formula>($J$4="*")</formula>
    </cfRule>
  </conditionalFormatting>
  <conditionalFormatting sqref="D19:H26">
    <cfRule type="expression" dxfId="5" priority="6" stopIfTrue="1">
      <formula>($K$4="*")</formula>
    </cfRule>
  </conditionalFormatting>
  <conditionalFormatting sqref="D28:H30">
    <cfRule type="expression" dxfId="4" priority="5" stopIfTrue="1">
      <formula>($G$4="*")</formula>
    </cfRule>
  </conditionalFormatting>
  <conditionalFormatting sqref="D28:H30">
    <cfRule type="expression" dxfId="3" priority="4" stopIfTrue="1">
      <formula>($H$4="*")</formula>
    </cfRule>
  </conditionalFormatting>
  <conditionalFormatting sqref="D28:H30">
    <cfRule type="expression" dxfId="2" priority="3" stopIfTrue="1">
      <formula>($I$4="*")</formula>
    </cfRule>
  </conditionalFormatting>
  <conditionalFormatting sqref="D28:H30">
    <cfRule type="expression" dxfId="1" priority="2" stopIfTrue="1">
      <formula>($J$4="*")</formula>
    </cfRule>
  </conditionalFormatting>
  <conditionalFormatting sqref="D28:H30">
    <cfRule type="expression" dxfId="0" priority="1" stopIfTrue="1">
      <formula>($K$4="*")</formula>
    </cfRule>
  </conditionalFormatting>
  <pageMargins left="0.75" right="0.75" top="1" bottom="1" header="0.5" footer="0.5"/>
  <pageSetup orientation="portrait" horizontalDpi="4294967292" verticalDpi="4294967292"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4"/>
  <sheetViews>
    <sheetView workbookViewId="0"/>
  </sheetViews>
  <sheetFormatPr defaultColWidth="11" defaultRowHeight="15.75" x14ac:dyDescent="0.25"/>
  <cols>
    <col min="1" max="6" width="22" customWidth="1"/>
  </cols>
  <sheetData>
    <row r="1" spans="1:6" x14ac:dyDescent="0.25">
      <c r="A1" t="s">
        <v>582</v>
      </c>
    </row>
    <row r="4" spans="1:6" x14ac:dyDescent="0.25">
      <c r="A4" t="s">
        <v>583</v>
      </c>
      <c r="B4" t="s">
        <v>584</v>
      </c>
      <c r="C4" t="s">
        <v>586</v>
      </c>
      <c r="D4" t="s">
        <v>585</v>
      </c>
      <c r="E4" t="s">
        <v>587</v>
      </c>
      <c r="F4" t="s">
        <v>588</v>
      </c>
    </row>
  </sheetData>
  <customSheetViews>
    <customSheetView guid="{F018859D-25C1-4165-9FDA-4B8EFF37A48E}" state="hidden">
      <pageMargins left="0.75" right="0.75" top="1" bottom="1" header="0.5" footer="0.5"/>
      <headerFooter alignWithMargins="0"/>
    </customSheetView>
  </customSheetViews>
  <phoneticPr fontId="18"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11" defaultRowHeight="15.75" x14ac:dyDescent="0.25"/>
  <cols>
    <col min="1" max="1" width="21.125" customWidth="1"/>
    <col min="3" max="3" width="33.5" customWidth="1"/>
  </cols>
  <sheetData/>
  <sheetProtection selectLockedCells="1" selectUnlockedCells="1"/>
  <customSheetViews>
    <customSheetView guid="{F018859D-25C1-4165-9FDA-4B8EFF37A48E}" state="hidden">
      <pageMargins left="0.75" right="0.75" top="1" bottom="1" header="0.5" footer="0.5"/>
      <pageSetup orientation="portrait" horizontalDpi="4294967292" verticalDpi="4294967292" r:id="rId1"/>
      <headerFooter alignWithMargins="0"/>
    </customSheetView>
  </customSheetViews>
  <phoneticPr fontId="18" type="noConversion"/>
  <pageMargins left="0.75" right="0.75" top="1" bottom="1" header="0.5" footer="0.5"/>
  <pageSetup orientation="portrait" horizontalDpi="4294967292" verticalDpi="4294967292"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AD31AE6B2059F4385DE18C5B6647ACA" ma:contentTypeVersion="0" ma:contentTypeDescription="Create a new document." ma:contentTypeScope="" ma:versionID="90ac69ab4c9890665041a8e254096a2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900405-522B-4C2E-A805-504FFEE6DFDB}">
  <ds:schemaRefs>
    <ds:schemaRef ds:uri="http://purl.org/dc/elements/1.1/"/>
    <ds:schemaRef ds:uri="http://schemas.microsoft.com/office/2006/documentManagement/types"/>
    <ds:schemaRef ds:uri="http://purl.org/dc/dcmitype/"/>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52BEA39F-DFAB-44AC-822F-897DD975DF50}">
  <ds:schemaRefs>
    <ds:schemaRef ds:uri="http://schemas.microsoft.com/sharepoint/v3/contenttype/forms"/>
  </ds:schemaRefs>
</ds:datastoreItem>
</file>

<file path=customXml/itemProps3.xml><?xml version="1.0" encoding="utf-8"?>
<ds:datastoreItem xmlns:ds="http://schemas.openxmlformats.org/officeDocument/2006/customXml" ds:itemID="{69708AA9-FC73-46D2-907F-AA6DA825F7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Selecting</vt:lpstr>
      <vt:lpstr>Scoring</vt:lpstr>
      <vt:lpstr>DATA</vt:lpstr>
      <vt:lpstr>definitions</vt:lpstr>
      <vt:lpstr>Sheet4</vt:lpstr>
      <vt:lpstr>hr-data</vt:lpstr>
      <vt:lpstr>cde-data</vt:lpstr>
      <vt:lpstr>Sheet1</vt:lpstr>
      <vt:lpstr>ContentArea</vt:lpstr>
      <vt:lpstr>districtsx</vt:lpstr>
      <vt:lpstr>DATA!OLE_LINK7</vt:lpstr>
      <vt:lpstr>Instructions!Print_Area</vt:lpstr>
      <vt:lpstr>Scoring!Print_Area</vt:lpstr>
      <vt:lpstr>Selecting!Print_Area</vt:lpstr>
    </vt:vector>
  </TitlesOfParts>
  <Company>Colorado DOE &amp; San Juan BOCES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Colorado Model Evaluation System for Teachers-DEMO</dc:title>
  <dc:creator>Keller_S@cde.state.co.us;Vance_C@cde.state.co.us</dc:creator>
  <cp:keywords>Colorado Model Evaluation System, Teacher</cp:keywords>
  <cp:lastModifiedBy>Keller, Sed</cp:lastModifiedBy>
  <cp:lastPrinted>2013-08-01T21:21:40Z</cp:lastPrinted>
  <dcterms:created xsi:type="dcterms:W3CDTF">2012-01-09T01:51:21Z</dcterms:created>
  <dcterms:modified xsi:type="dcterms:W3CDTF">2014-10-08T16:10:58Z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0x0101000AD31AE6B2059F4385DE18C5B6647ACA</vt:lpwstr>
  </property>
</Properties>
</file>