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20" yWindow="885" windowWidth="22725" windowHeight="6480" tabRatio="846"/>
  </bookViews>
  <sheets>
    <sheet name="Start Here - Data Entry " sheetId="2" r:id="rId1"/>
    <sheet name="Step 2 - Review Revenue" sheetId="7" r:id="rId2"/>
    <sheet name="Step 3 - Staffing Tool" sheetId="8" r:id="rId3"/>
    <sheet name="Step 4 - Non-Salary" sheetId="9" r:id="rId4"/>
    <sheet name="Step 5 - Summary Review" sheetId="10" r:id="rId5"/>
    <sheet name="Calculations - HIDE" sheetId="5" state="hidden" r:id="rId6"/>
    <sheet name="AVERAGE SALARY LOOKUP" sheetId="11" state="hidden" r:id="rId7"/>
    <sheet name="Sheet1" sheetId="12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6" hidden="1">'AVERAGE SALARY LOOKUP'!$A$3:$N$641</definedName>
    <definedName name="_xlnm._FilterDatabase" localSheetId="2" hidden="1">'Step 3 - Staffing Tool'!$C$8:$G$119</definedName>
    <definedName name="_xlnm._FilterDatabase" localSheetId="3" hidden="1">'Step 4 - Non-Salary'!$D$8:$D$62</definedName>
    <definedName name="_xlnm._FilterDatabase" localSheetId="4" hidden="1">'Step 5 - Summary Review'!$D$7:$D$47</definedName>
    <definedName name="Alloc" localSheetId="6">#REF!</definedName>
    <definedName name="Alloc" localSheetId="2">#REF!</definedName>
    <definedName name="Alloc" localSheetId="3">#REF!</definedName>
    <definedName name="Alloc" localSheetId="4">#REF!</definedName>
    <definedName name="Alloc">#REF!</definedName>
    <definedName name="Alloc_1" localSheetId="6">#REF!</definedName>
    <definedName name="Alloc_1" localSheetId="4">#REF!</definedName>
    <definedName name="Alloc_1">#REF!</definedName>
    <definedName name="_xlnm.Database" localSheetId="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E_207" localSheetId="6">#REF!</definedName>
    <definedName name="E_207" localSheetId="2">#REF!</definedName>
    <definedName name="E_207" localSheetId="3">#REF!</definedName>
    <definedName name="E_207" localSheetId="4">#REF!</definedName>
    <definedName name="E_207">#REF!</definedName>
    <definedName name="ECE_Summary" localSheetId="4">'[1]Staffing Tool'!#REF!</definedName>
    <definedName name="ECE_Summary">'Step 3 - Staffing Tool'!#REF!</definedName>
    <definedName name="FT_NAMES" localSheetId="6">'[2]FULL TIME ACTUAL RATES'!$B$1:$B$437</definedName>
    <definedName name="FT_NAMES">#REF!</definedName>
    <definedName name="H_450" localSheetId="6">#REF!</definedName>
    <definedName name="H_450" localSheetId="2">#REF!</definedName>
    <definedName name="H_450" localSheetId="3">#REF!</definedName>
    <definedName name="H_450" localSheetId="4">#REF!</definedName>
    <definedName name="H_450">#REF!</definedName>
    <definedName name="H_455" localSheetId="6">#REF!</definedName>
    <definedName name="H_455" localSheetId="2">#REF!</definedName>
    <definedName name="H_455" localSheetId="3">#REF!</definedName>
    <definedName name="H_455" localSheetId="4">#REF!</definedName>
    <definedName name="H_455">#REF!</definedName>
    <definedName name="H_458" localSheetId="6">#REF!</definedName>
    <definedName name="H_458" localSheetId="2">#REF!</definedName>
    <definedName name="H_458" localSheetId="3">#REF!</definedName>
    <definedName name="H_458" localSheetId="4">#REF!</definedName>
    <definedName name="H_458">#REF!</definedName>
    <definedName name="H_459" localSheetId="6">#REF!</definedName>
    <definedName name="H_459" localSheetId="2">#REF!</definedName>
    <definedName name="H_459" localSheetId="3">#REF!</definedName>
    <definedName name="H_459" localSheetId="4">#REF!</definedName>
    <definedName name="H_459">#REF!</definedName>
    <definedName name="H_478" localSheetId="6">#REF!</definedName>
    <definedName name="H_478" localSheetId="2">#REF!</definedName>
    <definedName name="H_478" localSheetId="3">#REF!</definedName>
    <definedName name="H_478" localSheetId="4">#REF!</definedName>
    <definedName name="H_478">#REF!</definedName>
    <definedName name="H_491" localSheetId="6">#REF!</definedName>
    <definedName name="H_491" localSheetId="2">#REF!</definedName>
    <definedName name="H_491" localSheetId="3">#REF!</definedName>
    <definedName name="H_491" localSheetId="4">#REF!</definedName>
    <definedName name="H_491">#REF!</definedName>
    <definedName name="H_492" localSheetId="6">#REF!</definedName>
    <definedName name="H_492" localSheetId="2">#REF!</definedName>
    <definedName name="H_492" localSheetId="3">#REF!</definedName>
    <definedName name="H_492" localSheetId="4">#REF!</definedName>
    <definedName name="H_492">#REF!</definedName>
    <definedName name="H_493" localSheetId="6">#REF!</definedName>
    <definedName name="H_493" localSheetId="2">#REF!</definedName>
    <definedName name="H_493" localSheetId="3">#REF!</definedName>
    <definedName name="H_493" localSheetId="4">#REF!</definedName>
    <definedName name="H_493">#REF!</definedName>
    <definedName name="H_707" localSheetId="6">#REF!</definedName>
    <definedName name="H_707" localSheetId="2">#REF!</definedName>
    <definedName name="H_707" localSheetId="3">#REF!</definedName>
    <definedName name="H_707" localSheetId="4">#REF!</definedName>
    <definedName name="H_707">#REF!</definedName>
    <definedName name="HS_DEPARTMENTS" localSheetId="6">[2]LISTS!$A$2:$A$25</definedName>
    <definedName name="HS_DEPARTMENTS">#REF!</definedName>
    <definedName name="HS_MS" localSheetId="6">[2]LISTS!$G$2:$G$3</definedName>
    <definedName name="HS_MS">#REF!</definedName>
    <definedName name="LOC_612">#REF!</definedName>
    <definedName name="M_401" localSheetId="6">#REF!</definedName>
    <definedName name="M_401" localSheetId="2">#REF!</definedName>
    <definedName name="M_401" localSheetId="3">#REF!</definedName>
    <definedName name="M_401" localSheetId="4">#REF!</definedName>
    <definedName name="M_401">#REF!</definedName>
    <definedName name="M_403" localSheetId="6">#REF!</definedName>
    <definedName name="M_403" localSheetId="2">#REF!</definedName>
    <definedName name="M_403" localSheetId="3">#REF!</definedName>
    <definedName name="M_403" localSheetId="4">#REF!</definedName>
    <definedName name="M_403">#REF!</definedName>
    <definedName name="M_404" localSheetId="6">#REF!</definedName>
    <definedName name="M_404" localSheetId="2">#REF!</definedName>
    <definedName name="M_404" localSheetId="3">#REF!</definedName>
    <definedName name="M_404" localSheetId="4">#REF!</definedName>
    <definedName name="M_404">#REF!</definedName>
    <definedName name="M_405" localSheetId="6">#REF!</definedName>
    <definedName name="M_405" localSheetId="2">#REF!</definedName>
    <definedName name="M_405" localSheetId="3">#REF!</definedName>
    <definedName name="M_405" localSheetId="4">#REF!</definedName>
    <definedName name="M_405">#REF!</definedName>
    <definedName name="M_407" localSheetId="6">#REF!</definedName>
    <definedName name="M_407" localSheetId="2">#REF!</definedName>
    <definedName name="M_407" localSheetId="3">#REF!</definedName>
    <definedName name="M_407" localSheetId="4">#REF!</definedName>
    <definedName name="M_407">#REF!</definedName>
    <definedName name="M_408" localSheetId="6">#REF!</definedName>
    <definedName name="M_408" localSheetId="2">#REF!</definedName>
    <definedName name="M_408" localSheetId="3">#REF!</definedName>
    <definedName name="M_408" localSheetId="4">#REF!</definedName>
    <definedName name="M_408">#REF!</definedName>
    <definedName name="M_409" localSheetId="6">#REF!</definedName>
    <definedName name="M_409" localSheetId="2">#REF!</definedName>
    <definedName name="M_409" localSheetId="3">#REF!</definedName>
    <definedName name="M_409" localSheetId="4">#REF!</definedName>
    <definedName name="M_409">#REF!</definedName>
    <definedName name="M_410" localSheetId="6">#REF!</definedName>
    <definedName name="M_410" localSheetId="2">#REF!</definedName>
    <definedName name="M_410" localSheetId="3">#REF!</definedName>
    <definedName name="M_410" localSheetId="4">#REF!</definedName>
    <definedName name="M_410">#REF!</definedName>
    <definedName name="M_411" localSheetId="6">#REF!</definedName>
    <definedName name="M_411" localSheetId="2">#REF!</definedName>
    <definedName name="M_411" localSheetId="3">#REF!</definedName>
    <definedName name="M_411" localSheetId="4">#REF!</definedName>
    <definedName name="M_411">#REF!</definedName>
    <definedName name="M_412" localSheetId="6">#REF!</definedName>
    <definedName name="M_412" localSheetId="2">#REF!</definedName>
    <definedName name="M_412" localSheetId="3">#REF!</definedName>
    <definedName name="M_412" localSheetId="4">#REF!</definedName>
    <definedName name="M_412">#REF!</definedName>
    <definedName name="M_414" localSheetId="6">#REF!</definedName>
    <definedName name="M_414" localSheetId="2">#REF!</definedName>
    <definedName name="M_414" localSheetId="3">#REF!</definedName>
    <definedName name="M_414" localSheetId="4">#REF!</definedName>
    <definedName name="M_414">#REF!</definedName>
    <definedName name="M_415" localSheetId="6">#REF!</definedName>
    <definedName name="M_415" localSheetId="2">#REF!</definedName>
    <definedName name="M_415" localSheetId="3">#REF!</definedName>
    <definedName name="M_415" localSheetId="4">#REF!</definedName>
    <definedName name="M_415">#REF!</definedName>
    <definedName name="M_416" localSheetId="6">#REF!</definedName>
    <definedName name="M_416" localSheetId="2">#REF!</definedName>
    <definedName name="M_416" localSheetId="3">#REF!</definedName>
    <definedName name="M_416" localSheetId="4">#REF!</definedName>
    <definedName name="M_416">#REF!</definedName>
    <definedName name="M_417" localSheetId="6">#REF!</definedName>
    <definedName name="M_417" localSheetId="2">#REF!</definedName>
    <definedName name="M_417" localSheetId="3">#REF!</definedName>
    <definedName name="M_417" localSheetId="4">#REF!</definedName>
    <definedName name="M_417">#REF!</definedName>
    <definedName name="M_419" localSheetId="6">#REF!</definedName>
    <definedName name="M_419" localSheetId="2">#REF!</definedName>
    <definedName name="M_419" localSheetId="3">#REF!</definedName>
    <definedName name="M_419" localSheetId="4">#REF!</definedName>
    <definedName name="M_419">#REF!</definedName>
    <definedName name="M_423" localSheetId="6">#REF!</definedName>
    <definedName name="M_423" localSheetId="2">#REF!</definedName>
    <definedName name="M_423" localSheetId="3">#REF!</definedName>
    <definedName name="M_423" localSheetId="4">#REF!</definedName>
    <definedName name="M_423">#REF!</definedName>
    <definedName name="M_424" localSheetId="6">#REF!</definedName>
    <definedName name="M_424" localSheetId="2">#REF!</definedName>
    <definedName name="M_424" localSheetId="3">#REF!</definedName>
    <definedName name="M_424" localSheetId="4">#REF!</definedName>
    <definedName name="M_424">#REF!</definedName>
    <definedName name="M_426" localSheetId="6">#REF!</definedName>
    <definedName name="M_426" localSheetId="2">#REF!</definedName>
    <definedName name="M_426" localSheetId="3">#REF!</definedName>
    <definedName name="M_426" localSheetId="4">#REF!</definedName>
    <definedName name="M_426">#REF!</definedName>
    <definedName name="OBJECTS" localSheetId="6">[2]LISTS!$A$34:$A$56</definedName>
    <definedName name="OBJECTS">#REF!</definedName>
    <definedName name="PARA_ACCOUNTS" localSheetId="6">[2]LISTS!$A$71:$A$106</definedName>
    <definedName name="PARA_ACCOUNTS">#REF!</definedName>
    <definedName name="PARA_JOB_CODES" localSheetId="6">[2]LISTS!$C$108:$C$143</definedName>
    <definedName name="PARA_JOB_CODES">#REF!</definedName>
    <definedName name="PARA_JOBS">#REF!</definedName>
    <definedName name="PARA_NAMES" localSheetId="6">'[2]PART TIME ACTUAL RATES'!$B$1:$B$12</definedName>
    <definedName name="PARA_NAMES">#REF!</definedName>
    <definedName name="_xlnm.Print_Area" localSheetId="6">'AVERAGE SALARY LOOKUP'!$A$3:$N$640</definedName>
    <definedName name="_xlnm.Print_Area" localSheetId="0">'Start Here - Data Entry '!$A$1:$K$46</definedName>
    <definedName name="_xlnm.Print_Area" localSheetId="1">'Step 2 - Review Revenue'!$A$4:$N$67</definedName>
    <definedName name="_xlnm.Print_Area" localSheetId="2">'Step 3 - Staffing Tool'!$A$7:$AD$79</definedName>
    <definedName name="_xlnm.Print_Area" localSheetId="3">'Step 4 - Non-Salary'!$A$7:$I$48</definedName>
    <definedName name="_xlnm.Print_Area" localSheetId="4">'Step 5 - Summary Review'!$A$2:$I$41</definedName>
    <definedName name="_xlnm.Print_Titles" localSheetId="2">'Step 3 - Staffing Tool'!$16:$16</definedName>
    <definedName name="_xlnm.Print_Titles" localSheetId="3">'Step 4 - Non-Salary'!$8:$8</definedName>
    <definedName name="_xlnm.Print_Titles" localSheetId="4">'Step 5 - Summary Review'!$7:$7</definedName>
    <definedName name="Q__Budget_Scenerio" localSheetId="6">#REF!</definedName>
    <definedName name="Q__Budget_Scenerio" localSheetId="2">#REF!</definedName>
    <definedName name="Q__Budget_Scenerio" localSheetId="3">#REF!</definedName>
    <definedName name="Q__Budget_Scenerio" localSheetId="4">#REF!</definedName>
    <definedName name="Q__Budget_Scenerio">#REF!</definedName>
    <definedName name="STUDENT_SERVICES" localSheetId="6">[2]LISTS!$A$28:$A$30</definedName>
    <definedName name="STUDENT_SERVICES">#REF!</definedName>
    <definedName name="TM1REBUILDOPTION">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8" i="7" l="1"/>
  <c r="M18" i="7"/>
  <c r="L18" i="7"/>
  <c r="K18" i="7"/>
  <c r="J18" i="7"/>
  <c r="K31" i="7"/>
  <c r="L31" i="7"/>
  <c r="M31" i="7"/>
  <c r="N31" i="7"/>
  <c r="K32" i="7"/>
  <c r="L32" i="7"/>
  <c r="M32" i="7"/>
  <c r="N32" i="7"/>
  <c r="K33" i="7"/>
  <c r="L33" i="7"/>
  <c r="M33" i="7"/>
  <c r="N33" i="7"/>
  <c r="K34" i="7"/>
  <c r="L34" i="7"/>
  <c r="M34" i="7"/>
  <c r="N34" i="7"/>
  <c r="K35" i="7"/>
  <c r="L35" i="7"/>
  <c r="M35" i="7"/>
  <c r="N35" i="7"/>
  <c r="K37" i="7"/>
  <c r="L37" i="7"/>
  <c r="K38" i="7"/>
  <c r="L38" i="7"/>
  <c r="M38" i="7"/>
  <c r="N38" i="7"/>
  <c r="K43" i="7"/>
  <c r="L43" i="7"/>
  <c r="M43" i="7"/>
  <c r="N43" i="7"/>
  <c r="K44" i="7"/>
  <c r="L44" i="7"/>
  <c r="M44" i="7"/>
  <c r="N44" i="7"/>
  <c r="J46" i="7"/>
  <c r="J43" i="7"/>
  <c r="AI77" i="5" l="1"/>
  <c r="AI76" i="5"/>
  <c r="AC77" i="5"/>
  <c r="AC76" i="5"/>
  <c r="W77" i="5"/>
  <c r="W76" i="5"/>
  <c r="Q77" i="5"/>
  <c r="Q76" i="5"/>
  <c r="K77" i="5"/>
  <c r="K76" i="5"/>
  <c r="AK16" i="5" l="1"/>
  <c r="AK18" i="5"/>
  <c r="AK19" i="5"/>
  <c r="AK17" i="5"/>
  <c r="AK15" i="5"/>
  <c r="P16" i="5"/>
  <c r="G36" i="2"/>
  <c r="AH37" i="5"/>
  <c r="AH38" i="5"/>
  <c r="AH39" i="5"/>
  <c r="AH40" i="5"/>
  <c r="AH36" i="5"/>
  <c r="AB37" i="5"/>
  <c r="AB38" i="5"/>
  <c r="AB39" i="5"/>
  <c r="AB40" i="5"/>
  <c r="AB36" i="5"/>
  <c r="V37" i="5"/>
  <c r="V38" i="5"/>
  <c r="V39" i="5"/>
  <c r="V40" i="5"/>
  <c r="V36" i="5"/>
  <c r="P37" i="5"/>
  <c r="P38" i="5"/>
  <c r="P39" i="5"/>
  <c r="P40" i="5"/>
  <c r="P36" i="5"/>
  <c r="J37" i="5"/>
  <c r="J38" i="5"/>
  <c r="J40" i="5"/>
  <c r="J36" i="5"/>
  <c r="AB16" i="5"/>
  <c r="AC16" i="5" s="1"/>
  <c r="AH16" i="5"/>
  <c r="AI16" i="5" s="1"/>
  <c r="AH17" i="5"/>
  <c r="AI17" i="5" s="1"/>
  <c r="AH18" i="5"/>
  <c r="AI18" i="5" s="1"/>
  <c r="AH19" i="5"/>
  <c r="AI19" i="5" s="1"/>
  <c r="AH15" i="5"/>
  <c r="AB17" i="5"/>
  <c r="AC17" i="5" s="1"/>
  <c r="AB18" i="5"/>
  <c r="AC18" i="5" s="1"/>
  <c r="AB19" i="5"/>
  <c r="AC19" i="5" s="1"/>
  <c r="AB15" i="5"/>
  <c r="V16" i="5"/>
  <c r="W16" i="5" s="1"/>
  <c r="V17" i="5"/>
  <c r="W17" i="5" s="1"/>
  <c r="V18" i="5"/>
  <c r="W18" i="5" s="1"/>
  <c r="V19" i="5"/>
  <c r="W19" i="5" s="1"/>
  <c r="V15" i="5"/>
  <c r="P17" i="5"/>
  <c r="Q17" i="5" s="1"/>
  <c r="P18" i="5"/>
  <c r="Q18" i="5" s="1"/>
  <c r="P19" i="5"/>
  <c r="Q19" i="5" s="1"/>
  <c r="P15" i="5"/>
  <c r="J15" i="5"/>
  <c r="J16" i="5"/>
  <c r="K16" i="5" s="1"/>
  <c r="J17" i="5"/>
  <c r="K17" i="5" s="1"/>
  <c r="J18" i="5"/>
  <c r="K18" i="5" s="1"/>
  <c r="J19" i="5"/>
  <c r="K19" i="5" s="1"/>
  <c r="AI78" i="5"/>
  <c r="AI74" i="5"/>
  <c r="AI75" i="5"/>
  <c r="AI73" i="5"/>
  <c r="AC78" i="5"/>
  <c r="AC74" i="5"/>
  <c r="AC75" i="5"/>
  <c r="AC73" i="5"/>
  <c r="W78" i="5"/>
  <c r="W74" i="5"/>
  <c r="W75" i="5"/>
  <c r="W73" i="5"/>
  <c r="Q78" i="5"/>
  <c r="Q74" i="5"/>
  <c r="Q75" i="5"/>
  <c r="Q73" i="5"/>
  <c r="J12" i="5"/>
  <c r="J53" i="5" s="1"/>
  <c r="J26" i="5"/>
  <c r="K78" i="5"/>
  <c r="K73" i="5"/>
  <c r="K74" i="5"/>
  <c r="J51" i="5" s="1"/>
  <c r="K75" i="5"/>
  <c r="J50" i="5" l="1"/>
  <c r="J54" i="5"/>
  <c r="J52" i="5"/>
  <c r="J55" i="5"/>
  <c r="Q16" i="5"/>
  <c r="P51" i="5"/>
  <c r="K122" i="5"/>
  <c r="K80" i="5"/>
  <c r="J41" i="5"/>
  <c r="J39" i="5"/>
  <c r="K119" i="5"/>
  <c r="K121" i="5"/>
  <c r="K123" i="5"/>
  <c r="AH12" i="5" l="1"/>
  <c r="AB12" i="5"/>
  <c r="V12" i="5"/>
  <c r="P12" i="5"/>
  <c r="AH53" i="5" l="1"/>
  <c r="AH54" i="5"/>
  <c r="AH51" i="5"/>
  <c r="AH55" i="5"/>
  <c r="AH50" i="5"/>
  <c r="AH52" i="5"/>
  <c r="AB53" i="5"/>
  <c r="AB54" i="5"/>
  <c r="AB55" i="5"/>
  <c r="AB50" i="5"/>
  <c r="AB52" i="5"/>
  <c r="AB51" i="5"/>
  <c r="V53" i="5"/>
  <c r="V54" i="5"/>
  <c r="V51" i="5"/>
  <c r="V55" i="5"/>
  <c r="V50" i="5"/>
  <c r="V52" i="5"/>
  <c r="P41" i="5"/>
  <c r="P50" i="5"/>
  <c r="V41" i="5"/>
  <c r="AB41" i="5"/>
  <c r="AH41" i="5"/>
  <c r="I28" i="7"/>
  <c r="I22" i="8" l="1"/>
  <c r="J22" i="8" s="1"/>
  <c r="K22" i="8" s="1"/>
  <c r="L22" i="8" s="1"/>
  <c r="H22" i="8"/>
  <c r="J21" i="8"/>
  <c r="K21" i="8" s="1"/>
  <c r="L21" i="8" s="1"/>
  <c r="I21" i="8"/>
  <c r="H21" i="8"/>
  <c r="K20" i="8"/>
  <c r="L20" i="8" s="1"/>
  <c r="J20" i="8"/>
  <c r="I20" i="8"/>
  <c r="H20" i="8"/>
  <c r="H19" i="8"/>
  <c r="I19" i="8" s="1"/>
  <c r="J19" i="8" s="1"/>
  <c r="K19" i="8" s="1"/>
  <c r="L19" i="8" s="1"/>
  <c r="I75" i="8"/>
  <c r="J75" i="8" s="1"/>
  <c r="K75" i="8" s="1"/>
  <c r="L75" i="8" s="1"/>
  <c r="H75" i="8"/>
  <c r="J74" i="8"/>
  <c r="K74" i="8" s="1"/>
  <c r="L74" i="8" s="1"/>
  <c r="I74" i="8"/>
  <c r="H74" i="8"/>
  <c r="H73" i="8"/>
  <c r="I73" i="8" s="1"/>
  <c r="J73" i="8" s="1"/>
  <c r="K73" i="8" s="1"/>
  <c r="L73" i="8" s="1"/>
  <c r="H72" i="8"/>
  <c r="I72" i="8" s="1"/>
  <c r="J72" i="8" s="1"/>
  <c r="K72" i="8" s="1"/>
  <c r="L72" i="8" s="1"/>
  <c r="I71" i="8"/>
  <c r="J71" i="8" s="1"/>
  <c r="K71" i="8" s="1"/>
  <c r="L71" i="8" s="1"/>
  <c r="H71" i="8"/>
  <c r="J70" i="8"/>
  <c r="K70" i="8" s="1"/>
  <c r="L70" i="8" s="1"/>
  <c r="I70" i="8"/>
  <c r="H70" i="8"/>
  <c r="H69" i="8"/>
  <c r="I69" i="8" s="1"/>
  <c r="J69" i="8" s="1"/>
  <c r="K69" i="8" s="1"/>
  <c r="L69" i="8" s="1"/>
  <c r="H68" i="8"/>
  <c r="I68" i="8" s="1"/>
  <c r="J68" i="8" s="1"/>
  <c r="K68" i="8" s="1"/>
  <c r="L68" i="8" s="1"/>
  <c r="I67" i="8"/>
  <c r="J67" i="8" s="1"/>
  <c r="K67" i="8" s="1"/>
  <c r="L67" i="8" s="1"/>
  <c r="H67" i="8"/>
  <c r="I63" i="8"/>
  <c r="J63" i="8" s="1"/>
  <c r="K63" i="8" s="1"/>
  <c r="L63" i="8" s="1"/>
  <c r="H63" i="8"/>
  <c r="J62" i="8"/>
  <c r="K62" i="8" s="1"/>
  <c r="L62" i="8" s="1"/>
  <c r="I62" i="8"/>
  <c r="H62" i="8"/>
  <c r="H61" i="8"/>
  <c r="I61" i="8" s="1"/>
  <c r="J61" i="8" s="1"/>
  <c r="K61" i="8" s="1"/>
  <c r="L61" i="8" s="1"/>
  <c r="H60" i="8"/>
  <c r="I60" i="8" s="1"/>
  <c r="J60" i="8" s="1"/>
  <c r="K60" i="8" s="1"/>
  <c r="L60" i="8" s="1"/>
  <c r="I56" i="8"/>
  <c r="J56" i="8" s="1"/>
  <c r="K56" i="8" s="1"/>
  <c r="L56" i="8" s="1"/>
  <c r="H56" i="8"/>
  <c r="J55" i="8"/>
  <c r="K55" i="8" s="1"/>
  <c r="L55" i="8" s="1"/>
  <c r="I55" i="8"/>
  <c r="H55" i="8"/>
  <c r="H54" i="8"/>
  <c r="I54" i="8" s="1"/>
  <c r="J54" i="8" s="1"/>
  <c r="K54" i="8" s="1"/>
  <c r="L54" i="8" s="1"/>
  <c r="H53" i="8"/>
  <c r="I53" i="8" s="1"/>
  <c r="J53" i="8" s="1"/>
  <c r="K53" i="8" s="1"/>
  <c r="L53" i="8" s="1"/>
  <c r="I52" i="8"/>
  <c r="J52" i="8" s="1"/>
  <c r="K52" i="8" s="1"/>
  <c r="L52" i="8" s="1"/>
  <c r="H52" i="8"/>
  <c r="J51" i="8"/>
  <c r="K51" i="8" s="1"/>
  <c r="L51" i="8" s="1"/>
  <c r="I51" i="8"/>
  <c r="H51" i="8"/>
  <c r="H50" i="8"/>
  <c r="I50" i="8" s="1"/>
  <c r="J50" i="8" s="1"/>
  <c r="K50" i="8" s="1"/>
  <c r="L50" i="8" s="1"/>
  <c r="H49" i="8"/>
  <c r="I49" i="8" s="1"/>
  <c r="J49" i="8" s="1"/>
  <c r="K49" i="8" s="1"/>
  <c r="L49" i="8" s="1"/>
  <c r="I48" i="8"/>
  <c r="J48" i="8" s="1"/>
  <c r="K48" i="8" s="1"/>
  <c r="L48" i="8" s="1"/>
  <c r="H48" i="8"/>
  <c r="J47" i="8"/>
  <c r="K47" i="8" s="1"/>
  <c r="L47" i="8" s="1"/>
  <c r="I47" i="8"/>
  <c r="H47" i="8"/>
  <c r="H42" i="8"/>
  <c r="I42" i="8" s="1"/>
  <c r="J42" i="8" s="1"/>
  <c r="K42" i="8" s="1"/>
  <c r="L42" i="8" s="1"/>
  <c r="I41" i="8"/>
  <c r="J41" i="8" s="1"/>
  <c r="K41" i="8" s="1"/>
  <c r="L41" i="8" s="1"/>
  <c r="H41" i="8"/>
  <c r="H40" i="8"/>
  <c r="I40" i="8" s="1"/>
  <c r="J40" i="8" s="1"/>
  <c r="K40" i="8" s="1"/>
  <c r="L40" i="8" s="1"/>
  <c r="H39" i="8"/>
  <c r="I39" i="8" s="1"/>
  <c r="J39" i="8" s="1"/>
  <c r="K39" i="8" s="1"/>
  <c r="L39" i="8" s="1"/>
  <c r="H38" i="8"/>
  <c r="I38" i="8" s="1"/>
  <c r="J38" i="8" s="1"/>
  <c r="K38" i="8" s="1"/>
  <c r="L38" i="8" s="1"/>
  <c r="I37" i="8"/>
  <c r="J37" i="8" s="1"/>
  <c r="K37" i="8" s="1"/>
  <c r="L37" i="8" s="1"/>
  <c r="H37" i="8"/>
  <c r="H36" i="8"/>
  <c r="I36" i="8" s="1"/>
  <c r="J36" i="8" s="1"/>
  <c r="K36" i="8" s="1"/>
  <c r="L36" i="8" s="1"/>
  <c r="H35" i="8"/>
  <c r="I35" i="8" s="1"/>
  <c r="J35" i="8" s="1"/>
  <c r="K35" i="8" s="1"/>
  <c r="L35" i="8" s="1"/>
  <c r="H34" i="8"/>
  <c r="I34" i="8" s="1"/>
  <c r="J34" i="8" s="1"/>
  <c r="K34" i="8" s="1"/>
  <c r="L34" i="8" s="1"/>
  <c r="I33" i="8"/>
  <c r="J33" i="8" s="1"/>
  <c r="K33" i="8" s="1"/>
  <c r="L33" i="8" s="1"/>
  <c r="H33" i="8"/>
  <c r="H32" i="8"/>
  <c r="I32" i="8" s="1"/>
  <c r="J32" i="8" s="1"/>
  <c r="K32" i="8" s="1"/>
  <c r="L32" i="8" s="1"/>
  <c r="H31" i="8"/>
  <c r="I31" i="8" s="1"/>
  <c r="J31" i="8" s="1"/>
  <c r="K31" i="8" s="1"/>
  <c r="L31" i="8" s="1"/>
  <c r="H30" i="8"/>
  <c r="I30" i="8" s="1"/>
  <c r="J30" i="8" s="1"/>
  <c r="K30" i="8" s="1"/>
  <c r="L30" i="8" s="1"/>
  <c r="I29" i="8"/>
  <c r="J29" i="8" s="1"/>
  <c r="K29" i="8" s="1"/>
  <c r="L29" i="8" s="1"/>
  <c r="H29" i="8"/>
  <c r="H28" i="8"/>
  <c r="I28" i="8" s="1"/>
  <c r="J28" i="8" s="1"/>
  <c r="K28" i="8" s="1"/>
  <c r="L28" i="8" s="1"/>
  <c r="H27" i="8"/>
  <c r="I27" i="8" s="1"/>
  <c r="J27" i="8" s="1"/>
  <c r="K27" i="8" s="1"/>
  <c r="L27" i="8" s="1"/>
  <c r="L26" i="8"/>
  <c r="K26" i="8"/>
  <c r="J26" i="8"/>
  <c r="I26" i="8"/>
  <c r="H26" i="8"/>
  <c r="Q77" i="8"/>
  <c r="O77" i="8"/>
  <c r="N77" i="8"/>
  <c r="F77" i="8"/>
  <c r="E77" i="8"/>
  <c r="G76" i="8"/>
  <c r="D77" i="8"/>
  <c r="E63" i="8"/>
  <c r="D63" i="8"/>
  <c r="E62" i="8"/>
  <c r="D62" i="8"/>
  <c r="E61" i="8"/>
  <c r="D61" i="8"/>
  <c r="E60" i="8"/>
  <c r="D60" i="8"/>
  <c r="E57" i="8"/>
  <c r="E37" i="8"/>
  <c r="D37" i="8"/>
  <c r="N39" i="7" l="1"/>
  <c r="M39" i="7"/>
  <c r="L39" i="7"/>
  <c r="K39" i="7"/>
  <c r="AC116" i="5" l="1"/>
  <c r="W116" i="5"/>
  <c r="D12" i="5"/>
  <c r="K120" i="5" l="1"/>
  <c r="K117" i="5" s="1"/>
  <c r="Q116" i="5"/>
  <c r="AI116" i="5"/>
  <c r="AI121" i="5"/>
  <c r="AC121" i="5"/>
  <c r="W121" i="5"/>
  <c r="Q121" i="5"/>
  <c r="J39" i="7" l="1"/>
  <c r="AI115" i="5"/>
  <c r="AI114" i="5"/>
  <c r="AI113" i="5"/>
  <c r="AI112" i="5"/>
  <c r="AI111" i="5"/>
  <c r="AC115" i="5"/>
  <c r="AC114" i="5"/>
  <c r="AC113" i="5"/>
  <c r="AC112" i="5"/>
  <c r="AC111" i="5"/>
  <c r="W115" i="5"/>
  <c r="W114" i="5"/>
  <c r="W113" i="5"/>
  <c r="W112" i="5"/>
  <c r="W111" i="5"/>
  <c r="Q115" i="5"/>
  <c r="Q114" i="5"/>
  <c r="Q113" i="5"/>
  <c r="Q112" i="5"/>
  <c r="Q111" i="5"/>
  <c r="K102" i="5"/>
  <c r="K115" i="5"/>
  <c r="K114" i="5"/>
  <c r="K113" i="5"/>
  <c r="K112" i="5"/>
  <c r="K111" i="5"/>
  <c r="AI119" i="5" l="1"/>
  <c r="AI120" i="5" s="1"/>
  <c r="AI117" i="5" s="1"/>
  <c r="AC119" i="5"/>
  <c r="AC120" i="5" s="1"/>
  <c r="AC117" i="5" s="1"/>
  <c r="W119" i="5"/>
  <c r="W120" i="5" s="1"/>
  <c r="W117" i="5" s="1"/>
  <c r="Q119" i="5"/>
  <c r="Q120" i="5" s="1"/>
  <c r="Q117" i="5" s="1"/>
  <c r="W21" i="7" l="1"/>
  <c r="V21" i="7"/>
  <c r="U21" i="7"/>
  <c r="T21" i="7"/>
  <c r="W43" i="7"/>
  <c r="V43" i="7"/>
  <c r="U43" i="7"/>
  <c r="T43" i="7"/>
  <c r="S43" i="7"/>
  <c r="T27" i="7"/>
  <c r="U27" i="7"/>
  <c r="V27" i="7"/>
  <c r="W27" i="7"/>
  <c r="S27" i="7"/>
  <c r="T25" i="7"/>
  <c r="U25" i="7"/>
  <c r="V25" i="7"/>
  <c r="W25" i="7"/>
  <c r="S25" i="7"/>
  <c r="S21" i="7"/>
  <c r="T46" i="7"/>
  <c r="U46" i="7"/>
  <c r="V46" i="7"/>
  <c r="W46" i="7"/>
  <c r="S40" i="7"/>
  <c r="S46" i="7"/>
  <c r="T54" i="7"/>
  <c r="U54" i="7"/>
  <c r="V54" i="7"/>
  <c r="W54" i="7"/>
  <c r="S54" i="7"/>
  <c r="T50" i="7"/>
  <c r="U50" i="7"/>
  <c r="V50" i="7"/>
  <c r="W50" i="7"/>
  <c r="S50" i="7"/>
  <c r="T45" i="7"/>
  <c r="U45" i="7"/>
  <c r="V45" i="7"/>
  <c r="W45" i="7"/>
  <c r="S45" i="7"/>
  <c r="T44" i="7"/>
  <c r="W44" i="7"/>
  <c r="V44" i="7"/>
  <c r="U44" i="7"/>
  <c r="S44" i="7"/>
  <c r="T40" i="7"/>
  <c r="U40" i="7"/>
  <c r="V40" i="7"/>
  <c r="W40" i="7"/>
  <c r="T35" i="7"/>
  <c r="U35" i="7"/>
  <c r="V35" i="7"/>
  <c r="W35" i="7"/>
  <c r="S35" i="7"/>
  <c r="T34" i="7"/>
  <c r="U34" i="7"/>
  <c r="V34" i="7"/>
  <c r="W34" i="7"/>
  <c r="S34" i="7"/>
  <c r="T32" i="7"/>
  <c r="U32" i="7"/>
  <c r="V32" i="7"/>
  <c r="W32" i="7"/>
  <c r="S32" i="7"/>
  <c r="T31" i="7"/>
  <c r="U31" i="7"/>
  <c r="V31" i="7"/>
  <c r="W31" i="7"/>
  <c r="S31" i="7"/>
  <c r="T20" i="7"/>
  <c r="U20" i="7"/>
  <c r="V20" i="7"/>
  <c r="W20" i="7"/>
  <c r="S20" i="7"/>
  <c r="T19" i="7"/>
  <c r="U19" i="7"/>
  <c r="V19" i="7"/>
  <c r="W19" i="7"/>
  <c r="S19" i="7"/>
  <c r="T18" i="7"/>
  <c r="U18" i="7"/>
  <c r="V18" i="7"/>
  <c r="W18" i="7"/>
  <c r="S18" i="7"/>
  <c r="W11" i="7"/>
  <c r="V11" i="7"/>
  <c r="U11" i="7"/>
  <c r="T11" i="7"/>
  <c r="S11" i="7"/>
  <c r="F20" i="7"/>
  <c r="F17" i="7" s="1"/>
  <c r="AH243" i="5"/>
  <c r="AI243" i="5" s="1"/>
  <c r="AC198" i="5"/>
  <c r="AC213" i="5" s="1"/>
  <c r="V153" i="5"/>
  <c r="W153" i="5" s="1"/>
  <c r="L45" i="7" s="1"/>
  <c r="J243" i="5"/>
  <c r="K243" i="5" s="1"/>
  <c r="A60" i="8"/>
  <c r="A61" i="8"/>
  <c r="A62" i="8"/>
  <c r="A63" i="8"/>
  <c r="G26" i="8"/>
  <c r="R26" i="8"/>
  <c r="G27" i="8"/>
  <c r="R27" i="8"/>
  <c r="G28" i="8"/>
  <c r="O28" i="8" s="1"/>
  <c r="G29" i="8"/>
  <c r="AD29" i="8"/>
  <c r="R29" i="8"/>
  <c r="K179" i="5"/>
  <c r="K180" i="5" s="1"/>
  <c r="K187" i="5"/>
  <c r="G30" i="8"/>
  <c r="U30" i="8"/>
  <c r="G31" i="8"/>
  <c r="G32" i="8"/>
  <c r="G33" i="8"/>
  <c r="R33" i="8" s="1"/>
  <c r="G34" i="8"/>
  <c r="U34" i="8" s="1"/>
  <c r="G35" i="8"/>
  <c r="G36" i="8"/>
  <c r="R36" i="8"/>
  <c r="G37" i="8"/>
  <c r="K198" i="5"/>
  <c r="K213" i="5" s="1"/>
  <c r="J201" i="5"/>
  <c r="G38" i="8"/>
  <c r="G39" i="8"/>
  <c r="O39" i="8" s="1"/>
  <c r="R39" i="8"/>
  <c r="G40" i="8"/>
  <c r="R40" i="8" s="1"/>
  <c r="G41" i="8"/>
  <c r="O41" i="8" s="1"/>
  <c r="G42" i="8"/>
  <c r="U42" i="8"/>
  <c r="R42" i="8"/>
  <c r="H46" i="8"/>
  <c r="R47" i="8"/>
  <c r="R49" i="8"/>
  <c r="R51" i="8"/>
  <c r="U53" i="8"/>
  <c r="R53" i="8"/>
  <c r="R55" i="8"/>
  <c r="G67" i="8"/>
  <c r="G68" i="8"/>
  <c r="AD68" i="8" s="1"/>
  <c r="G69" i="8"/>
  <c r="G70" i="8"/>
  <c r="R70" i="8" s="1"/>
  <c r="G71" i="8"/>
  <c r="O71" i="8" s="1"/>
  <c r="R71" i="8"/>
  <c r="G72" i="8"/>
  <c r="G73" i="8"/>
  <c r="O73" i="8" s="1"/>
  <c r="R73" i="8"/>
  <c r="G74" i="8"/>
  <c r="R74" i="8" s="1"/>
  <c r="G75" i="8"/>
  <c r="R75" i="8" s="1"/>
  <c r="E19" i="8"/>
  <c r="G19" i="8"/>
  <c r="R19" i="8"/>
  <c r="E20" i="8"/>
  <c r="G20" i="8"/>
  <c r="R20" i="8"/>
  <c r="E21" i="8"/>
  <c r="G21" i="8"/>
  <c r="R21" i="8"/>
  <c r="E22" i="8"/>
  <c r="G22" i="8"/>
  <c r="R22" i="8"/>
  <c r="E44" i="9"/>
  <c r="E27" i="9"/>
  <c r="H36" i="2"/>
  <c r="P116" i="5" s="1"/>
  <c r="Q109" i="5" s="1"/>
  <c r="Q198" i="5"/>
  <c r="Q213" i="5" s="1"/>
  <c r="P201" i="5"/>
  <c r="U47" i="8"/>
  <c r="U49" i="8"/>
  <c r="U55" i="8"/>
  <c r="U22" i="8"/>
  <c r="F44" i="9"/>
  <c r="F27" i="9"/>
  <c r="I36" i="2"/>
  <c r="V116" i="5" s="1"/>
  <c r="W109" i="5" s="1"/>
  <c r="W198" i="5"/>
  <c r="W213" i="5" s="1"/>
  <c r="V201" i="5"/>
  <c r="G44" i="9"/>
  <c r="G27" i="9"/>
  <c r="K36" i="2"/>
  <c r="AH116" i="5" s="1"/>
  <c r="AI109" i="5" s="1"/>
  <c r="N23" i="7"/>
  <c r="M23" i="7"/>
  <c r="L23" i="7"/>
  <c r="K23" i="7"/>
  <c r="O243" i="5"/>
  <c r="AG243" i="5"/>
  <c r="F27" i="7"/>
  <c r="F22" i="7"/>
  <c r="U243" i="5"/>
  <c r="AA243" i="5"/>
  <c r="I243" i="5"/>
  <c r="AH242" i="5"/>
  <c r="AI242" i="5" s="1"/>
  <c r="N27" i="7" s="1"/>
  <c r="AB242" i="5"/>
  <c r="AC242" i="5" s="1"/>
  <c r="M27" i="7" s="1"/>
  <c r="V242" i="5"/>
  <c r="W242" i="5" s="1"/>
  <c r="L27" i="7" s="1"/>
  <c r="P242" i="5"/>
  <c r="Q242" i="5" s="1"/>
  <c r="K27" i="7" s="1"/>
  <c r="J242" i="5"/>
  <c r="K242" i="5" s="1"/>
  <c r="J27" i="7" s="1"/>
  <c r="I242" i="5"/>
  <c r="AG242" i="5"/>
  <c r="AA242" i="5"/>
  <c r="U242" i="5"/>
  <c r="O242" i="5"/>
  <c r="D242" i="5"/>
  <c r="E242" i="5" s="1"/>
  <c r="G5" i="5"/>
  <c r="AA12" i="5"/>
  <c r="U12" i="5"/>
  <c r="AG12" i="5"/>
  <c r="AH28" i="5"/>
  <c r="AI28" i="5" s="1"/>
  <c r="AB28" i="5"/>
  <c r="AC28" i="5" s="1"/>
  <c r="V28" i="5"/>
  <c r="W28" i="5" s="1"/>
  <c r="P28" i="5"/>
  <c r="Q28" i="5" s="1"/>
  <c r="P26" i="5"/>
  <c r="Q26" i="5" s="1"/>
  <c r="K26" i="5"/>
  <c r="A5" i="10"/>
  <c r="A6" i="9"/>
  <c r="C6" i="8"/>
  <c r="B5" i="7"/>
  <c r="F22" i="8"/>
  <c r="F21" i="8"/>
  <c r="F20" i="8"/>
  <c r="F19" i="8"/>
  <c r="D55" i="8"/>
  <c r="D52" i="8"/>
  <c r="I640" i="11"/>
  <c r="H640" i="11"/>
  <c r="G640" i="11"/>
  <c r="F640" i="11"/>
  <c r="Q639" i="11"/>
  <c r="P639" i="11"/>
  <c r="I639" i="11"/>
  <c r="H639" i="11"/>
  <c r="G639" i="11"/>
  <c r="F639" i="11"/>
  <c r="Q638" i="11"/>
  <c r="P638" i="11"/>
  <c r="I638" i="11"/>
  <c r="H638" i="11"/>
  <c r="G638" i="11"/>
  <c r="F638" i="11"/>
  <c r="Q637" i="11"/>
  <c r="P637" i="11"/>
  <c r="I637" i="11"/>
  <c r="H637" i="11"/>
  <c r="G637" i="11"/>
  <c r="F637" i="11"/>
  <c r="Q636" i="11"/>
  <c r="P636" i="11"/>
  <c r="I636" i="11"/>
  <c r="H636" i="11"/>
  <c r="G636" i="11"/>
  <c r="F636" i="11"/>
  <c r="Q635" i="11"/>
  <c r="P635" i="11"/>
  <c r="I635" i="11"/>
  <c r="H635" i="11"/>
  <c r="G635" i="11"/>
  <c r="F635" i="11"/>
  <c r="Q634" i="11"/>
  <c r="P634" i="11"/>
  <c r="I634" i="11"/>
  <c r="H634" i="11"/>
  <c r="G634" i="11"/>
  <c r="F634" i="11"/>
  <c r="Q633" i="11"/>
  <c r="P633" i="11"/>
  <c r="I633" i="11"/>
  <c r="H633" i="11"/>
  <c r="G633" i="11"/>
  <c r="F633" i="11"/>
  <c r="I632" i="11"/>
  <c r="H632" i="11"/>
  <c r="G632" i="11"/>
  <c r="F632" i="11"/>
  <c r="I631" i="11"/>
  <c r="H631" i="11"/>
  <c r="G631" i="11"/>
  <c r="F631" i="11"/>
  <c r="I630" i="11"/>
  <c r="H630" i="11"/>
  <c r="G630" i="11"/>
  <c r="F630" i="11"/>
  <c r="I629" i="11"/>
  <c r="H629" i="11"/>
  <c r="G629" i="11"/>
  <c r="F629" i="11"/>
  <c r="I628" i="11"/>
  <c r="H628" i="11"/>
  <c r="G628" i="11"/>
  <c r="F628" i="11"/>
  <c r="I627" i="11"/>
  <c r="H627" i="11"/>
  <c r="G627" i="11"/>
  <c r="F627" i="11"/>
  <c r="I626" i="11"/>
  <c r="H626" i="11"/>
  <c r="G626" i="11"/>
  <c r="F626" i="11"/>
  <c r="C626" i="11"/>
  <c r="B626" i="11"/>
  <c r="I625" i="11"/>
  <c r="H625" i="11"/>
  <c r="G625" i="11"/>
  <c r="F625" i="11"/>
  <c r="C625" i="11"/>
  <c r="B625" i="11"/>
  <c r="I624" i="11"/>
  <c r="H624" i="11"/>
  <c r="G624" i="11"/>
  <c r="F624" i="11"/>
  <c r="C624" i="11"/>
  <c r="B624" i="11"/>
  <c r="I623" i="11"/>
  <c r="H623" i="11"/>
  <c r="G623" i="11"/>
  <c r="F623" i="11"/>
  <c r="C623" i="11"/>
  <c r="B623" i="11"/>
  <c r="I622" i="11"/>
  <c r="H622" i="11"/>
  <c r="G622" i="11"/>
  <c r="F622" i="11"/>
  <c r="C622" i="11"/>
  <c r="B622" i="11"/>
  <c r="I621" i="11"/>
  <c r="H621" i="11"/>
  <c r="G621" i="11"/>
  <c r="F621" i="11"/>
  <c r="C621" i="11"/>
  <c r="B621" i="11"/>
  <c r="I620" i="11"/>
  <c r="H620" i="11"/>
  <c r="G620" i="11"/>
  <c r="F620" i="11"/>
  <c r="C620" i="11"/>
  <c r="B620" i="11"/>
  <c r="I619" i="11"/>
  <c r="H619" i="11"/>
  <c r="G619" i="11"/>
  <c r="F619" i="11"/>
  <c r="C619" i="11"/>
  <c r="B619" i="11"/>
  <c r="I618" i="11"/>
  <c r="H618" i="11"/>
  <c r="G618" i="11"/>
  <c r="F618" i="11"/>
  <c r="C618" i="11"/>
  <c r="B618" i="11"/>
  <c r="I617" i="11"/>
  <c r="H617" i="11"/>
  <c r="G617" i="11"/>
  <c r="F617" i="11"/>
  <c r="C617" i="11"/>
  <c r="B617" i="11"/>
  <c r="I616" i="11"/>
  <c r="H616" i="11"/>
  <c r="G616" i="11"/>
  <c r="F616" i="11"/>
  <c r="C616" i="11"/>
  <c r="B616" i="11"/>
  <c r="I615" i="11"/>
  <c r="H615" i="11"/>
  <c r="G615" i="11"/>
  <c r="F615" i="11"/>
  <c r="C615" i="11"/>
  <c r="B615" i="11"/>
  <c r="I614" i="11"/>
  <c r="H614" i="11"/>
  <c r="G614" i="11"/>
  <c r="F614" i="11"/>
  <c r="C614" i="11"/>
  <c r="B614" i="11"/>
  <c r="I613" i="11"/>
  <c r="H613" i="11"/>
  <c r="G613" i="11"/>
  <c r="F613" i="11"/>
  <c r="C613" i="11"/>
  <c r="B613" i="11"/>
  <c r="I612" i="11"/>
  <c r="H612" i="11"/>
  <c r="G612" i="11"/>
  <c r="F612" i="11"/>
  <c r="C612" i="11"/>
  <c r="B612" i="11"/>
  <c r="I611" i="11"/>
  <c r="H611" i="11"/>
  <c r="G611" i="11"/>
  <c r="F611" i="11"/>
  <c r="C611" i="11"/>
  <c r="B611" i="11"/>
  <c r="I610" i="11"/>
  <c r="H610" i="11"/>
  <c r="G610" i="11"/>
  <c r="F610" i="11"/>
  <c r="C610" i="11"/>
  <c r="B610" i="11"/>
  <c r="I609" i="11"/>
  <c r="H609" i="11"/>
  <c r="G609" i="11"/>
  <c r="F609" i="11"/>
  <c r="C609" i="11"/>
  <c r="B609" i="11"/>
  <c r="I608" i="11"/>
  <c r="H608" i="11"/>
  <c r="G608" i="11"/>
  <c r="F608" i="11"/>
  <c r="C608" i="11"/>
  <c r="B608" i="11"/>
  <c r="I607" i="11"/>
  <c r="H607" i="11"/>
  <c r="G607" i="11"/>
  <c r="F607" i="11"/>
  <c r="C607" i="11"/>
  <c r="B607" i="11"/>
  <c r="I606" i="11"/>
  <c r="H606" i="11"/>
  <c r="G606" i="11"/>
  <c r="F606" i="11"/>
  <c r="C606" i="11"/>
  <c r="B606" i="11"/>
  <c r="I605" i="11"/>
  <c r="H605" i="11"/>
  <c r="G605" i="11"/>
  <c r="F605" i="11"/>
  <c r="C605" i="11"/>
  <c r="B605" i="11"/>
  <c r="I604" i="11"/>
  <c r="H604" i="11"/>
  <c r="G604" i="11"/>
  <c r="F604" i="11"/>
  <c r="C604" i="11"/>
  <c r="B604" i="11"/>
  <c r="I603" i="11"/>
  <c r="H603" i="11"/>
  <c r="G603" i="11"/>
  <c r="F603" i="11"/>
  <c r="C603" i="11"/>
  <c r="B603" i="11"/>
  <c r="I602" i="11"/>
  <c r="H602" i="11"/>
  <c r="G602" i="11"/>
  <c r="F602" i="11"/>
  <c r="C602" i="11"/>
  <c r="B602" i="11"/>
  <c r="I601" i="11"/>
  <c r="H601" i="11"/>
  <c r="G601" i="11"/>
  <c r="F601" i="11"/>
  <c r="C601" i="11"/>
  <c r="B601" i="11"/>
  <c r="I600" i="11"/>
  <c r="H600" i="11"/>
  <c r="G600" i="11"/>
  <c r="F600" i="11"/>
  <c r="C600" i="11"/>
  <c r="B600" i="11"/>
  <c r="I599" i="11"/>
  <c r="H599" i="11"/>
  <c r="G599" i="11"/>
  <c r="F599" i="11"/>
  <c r="C599" i="11"/>
  <c r="B599" i="11"/>
  <c r="I598" i="11"/>
  <c r="H598" i="11"/>
  <c r="G598" i="11"/>
  <c r="F598" i="11"/>
  <c r="C598" i="11"/>
  <c r="B598" i="11"/>
  <c r="I597" i="11"/>
  <c r="H597" i="11"/>
  <c r="G597" i="11"/>
  <c r="F597" i="11"/>
  <c r="C597" i="11"/>
  <c r="B597" i="11"/>
  <c r="I596" i="11"/>
  <c r="H596" i="11"/>
  <c r="G596" i="11"/>
  <c r="F596" i="11"/>
  <c r="C596" i="11"/>
  <c r="B596" i="11"/>
  <c r="I595" i="11"/>
  <c r="H595" i="11"/>
  <c r="G595" i="11"/>
  <c r="F595" i="11"/>
  <c r="C595" i="11"/>
  <c r="B595" i="11"/>
  <c r="I594" i="11"/>
  <c r="H594" i="11"/>
  <c r="G594" i="11"/>
  <c r="F594" i="11"/>
  <c r="C594" i="11"/>
  <c r="B594" i="11"/>
  <c r="I593" i="11"/>
  <c r="H593" i="11"/>
  <c r="G593" i="11"/>
  <c r="F593" i="11"/>
  <c r="C593" i="11"/>
  <c r="B593" i="11"/>
  <c r="I592" i="11"/>
  <c r="H592" i="11"/>
  <c r="G592" i="11"/>
  <c r="F592" i="11"/>
  <c r="C592" i="11"/>
  <c r="B592" i="11"/>
  <c r="I591" i="11"/>
  <c r="H591" i="11"/>
  <c r="G591" i="11"/>
  <c r="F591" i="11"/>
  <c r="C591" i="11"/>
  <c r="B591" i="11"/>
  <c r="I590" i="11"/>
  <c r="H590" i="11"/>
  <c r="G590" i="11"/>
  <c r="F590" i="11"/>
  <c r="C590" i="11"/>
  <c r="B590" i="11"/>
  <c r="I589" i="11"/>
  <c r="H589" i="11"/>
  <c r="G589" i="11"/>
  <c r="F589" i="11"/>
  <c r="C589" i="11"/>
  <c r="B589" i="11"/>
  <c r="I588" i="11"/>
  <c r="H588" i="11"/>
  <c r="G588" i="11"/>
  <c r="F588" i="11"/>
  <c r="C588" i="11"/>
  <c r="B588" i="11"/>
  <c r="I587" i="11"/>
  <c r="H587" i="11"/>
  <c r="G587" i="11"/>
  <c r="F587" i="11"/>
  <c r="C587" i="11"/>
  <c r="B587" i="11"/>
  <c r="I586" i="11"/>
  <c r="H586" i="11"/>
  <c r="G586" i="11"/>
  <c r="F586" i="11"/>
  <c r="C586" i="11"/>
  <c r="B586" i="11"/>
  <c r="I585" i="11"/>
  <c r="H585" i="11"/>
  <c r="G585" i="11"/>
  <c r="F585" i="11"/>
  <c r="C585" i="11"/>
  <c r="B585" i="11"/>
  <c r="I584" i="11"/>
  <c r="H584" i="11"/>
  <c r="G584" i="11"/>
  <c r="F584" i="11"/>
  <c r="C584" i="11"/>
  <c r="B584" i="11"/>
  <c r="I583" i="11"/>
  <c r="H583" i="11"/>
  <c r="G583" i="11"/>
  <c r="F583" i="11"/>
  <c r="C583" i="11"/>
  <c r="B583" i="11"/>
  <c r="I582" i="11"/>
  <c r="H582" i="11"/>
  <c r="G582" i="11"/>
  <c r="F582" i="11"/>
  <c r="C582" i="11"/>
  <c r="B582" i="11"/>
  <c r="I581" i="11"/>
  <c r="H581" i="11"/>
  <c r="G581" i="11"/>
  <c r="F581" i="11"/>
  <c r="C581" i="11"/>
  <c r="B581" i="11"/>
  <c r="I580" i="11"/>
  <c r="H580" i="11"/>
  <c r="G580" i="11"/>
  <c r="F580" i="11"/>
  <c r="C580" i="11"/>
  <c r="B580" i="11"/>
  <c r="I579" i="11"/>
  <c r="H579" i="11"/>
  <c r="G579" i="11"/>
  <c r="F579" i="11"/>
  <c r="C579" i="11"/>
  <c r="B579" i="11"/>
  <c r="I578" i="11"/>
  <c r="H578" i="11"/>
  <c r="G578" i="11"/>
  <c r="F578" i="11"/>
  <c r="C578" i="11"/>
  <c r="B578" i="11"/>
  <c r="I577" i="11"/>
  <c r="H577" i="11"/>
  <c r="G577" i="11"/>
  <c r="F577" i="11"/>
  <c r="C577" i="11"/>
  <c r="B577" i="11"/>
  <c r="I576" i="11"/>
  <c r="H576" i="11"/>
  <c r="G576" i="11"/>
  <c r="F576" i="11"/>
  <c r="C576" i="11"/>
  <c r="B576" i="11"/>
  <c r="I575" i="11"/>
  <c r="H575" i="11"/>
  <c r="G575" i="11"/>
  <c r="F575" i="11"/>
  <c r="C575" i="11"/>
  <c r="B575" i="11"/>
  <c r="I574" i="11"/>
  <c r="H574" i="11"/>
  <c r="G574" i="11"/>
  <c r="F574" i="11"/>
  <c r="C574" i="11"/>
  <c r="B574" i="11"/>
  <c r="I573" i="11"/>
  <c r="H573" i="11"/>
  <c r="G573" i="11"/>
  <c r="F573" i="11"/>
  <c r="C573" i="11"/>
  <c r="B573" i="11"/>
  <c r="I572" i="11"/>
  <c r="H572" i="11"/>
  <c r="G572" i="11"/>
  <c r="F572" i="11"/>
  <c r="C572" i="11"/>
  <c r="B572" i="11"/>
  <c r="I571" i="11"/>
  <c r="H571" i="11"/>
  <c r="G571" i="11"/>
  <c r="F571" i="11"/>
  <c r="C571" i="11"/>
  <c r="B571" i="11"/>
  <c r="I570" i="11"/>
  <c r="H570" i="11"/>
  <c r="G570" i="11"/>
  <c r="F570" i="11"/>
  <c r="C570" i="11"/>
  <c r="B570" i="11"/>
  <c r="I569" i="11"/>
  <c r="H569" i="11"/>
  <c r="G569" i="11"/>
  <c r="F569" i="11"/>
  <c r="C569" i="11"/>
  <c r="B569" i="11"/>
  <c r="I568" i="11"/>
  <c r="H568" i="11"/>
  <c r="G568" i="11"/>
  <c r="F568" i="11"/>
  <c r="C568" i="11"/>
  <c r="B568" i="11"/>
  <c r="I567" i="11"/>
  <c r="H567" i="11"/>
  <c r="G567" i="11"/>
  <c r="F567" i="11"/>
  <c r="C567" i="11"/>
  <c r="B567" i="11"/>
  <c r="I566" i="11"/>
  <c r="H566" i="11"/>
  <c r="G566" i="11"/>
  <c r="F566" i="11"/>
  <c r="C566" i="11"/>
  <c r="B566" i="11"/>
  <c r="I565" i="11"/>
  <c r="H565" i="11"/>
  <c r="G565" i="11"/>
  <c r="F565" i="11"/>
  <c r="C565" i="11"/>
  <c r="B565" i="11"/>
  <c r="I564" i="11"/>
  <c r="H564" i="11"/>
  <c r="G564" i="11"/>
  <c r="F564" i="11"/>
  <c r="C564" i="11"/>
  <c r="B564" i="11"/>
  <c r="I563" i="11"/>
  <c r="H563" i="11"/>
  <c r="G563" i="11"/>
  <c r="F563" i="11"/>
  <c r="C563" i="11"/>
  <c r="B563" i="11"/>
  <c r="I562" i="11"/>
  <c r="H562" i="11"/>
  <c r="G562" i="11"/>
  <c r="F562" i="11"/>
  <c r="C562" i="11"/>
  <c r="B562" i="11"/>
  <c r="I561" i="11"/>
  <c r="H561" i="11"/>
  <c r="G561" i="11"/>
  <c r="F561" i="11"/>
  <c r="C561" i="11"/>
  <c r="B561" i="11"/>
  <c r="I560" i="11"/>
  <c r="H560" i="11"/>
  <c r="G560" i="11"/>
  <c r="F560" i="11"/>
  <c r="C560" i="11"/>
  <c r="B560" i="11"/>
  <c r="I559" i="11"/>
  <c r="H559" i="11"/>
  <c r="G559" i="11"/>
  <c r="F559" i="11"/>
  <c r="C559" i="11"/>
  <c r="B559" i="11"/>
  <c r="I558" i="11"/>
  <c r="H558" i="11"/>
  <c r="G558" i="11"/>
  <c r="F558" i="11"/>
  <c r="C558" i="11"/>
  <c r="B558" i="11"/>
  <c r="I557" i="11"/>
  <c r="H557" i="11"/>
  <c r="G557" i="11"/>
  <c r="F557" i="11"/>
  <c r="C557" i="11"/>
  <c r="B557" i="11"/>
  <c r="I556" i="11"/>
  <c r="H556" i="11"/>
  <c r="G556" i="11"/>
  <c r="F556" i="11"/>
  <c r="C556" i="11"/>
  <c r="B556" i="11"/>
  <c r="I555" i="11"/>
  <c r="H555" i="11"/>
  <c r="G555" i="11"/>
  <c r="F555" i="11"/>
  <c r="C555" i="11"/>
  <c r="B555" i="11"/>
  <c r="I554" i="11"/>
  <c r="H554" i="11"/>
  <c r="G554" i="11"/>
  <c r="F554" i="11"/>
  <c r="C554" i="11"/>
  <c r="B554" i="11"/>
  <c r="Q553" i="11"/>
  <c r="P553" i="11"/>
  <c r="I553" i="11"/>
  <c r="H553" i="11"/>
  <c r="G553" i="11"/>
  <c r="F553" i="11"/>
  <c r="C553" i="11"/>
  <c r="B553" i="11"/>
  <c r="I552" i="11"/>
  <c r="H552" i="11"/>
  <c r="G552" i="11"/>
  <c r="F552" i="11"/>
  <c r="C552" i="11"/>
  <c r="B552" i="11"/>
  <c r="I551" i="11"/>
  <c r="H551" i="11"/>
  <c r="G551" i="11"/>
  <c r="F551" i="11"/>
  <c r="C551" i="11"/>
  <c r="B551" i="11"/>
  <c r="I550" i="11"/>
  <c r="H550" i="11"/>
  <c r="G550" i="11"/>
  <c r="F550" i="11"/>
  <c r="C550" i="11"/>
  <c r="B550" i="11"/>
  <c r="I549" i="11"/>
  <c r="H549" i="11"/>
  <c r="G549" i="11"/>
  <c r="F549" i="11"/>
  <c r="C549" i="11"/>
  <c r="B549" i="11"/>
  <c r="I548" i="11"/>
  <c r="H548" i="11"/>
  <c r="G548" i="11"/>
  <c r="F548" i="11"/>
  <c r="C548" i="11"/>
  <c r="B548" i="11"/>
  <c r="I547" i="11"/>
  <c r="H547" i="11"/>
  <c r="G547" i="11"/>
  <c r="F547" i="11"/>
  <c r="C547" i="11"/>
  <c r="B547" i="11"/>
  <c r="Q546" i="11"/>
  <c r="P546" i="11"/>
  <c r="I546" i="11"/>
  <c r="H546" i="11"/>
  <c r="G546" i="11"/>
  <c r="F546" i="11"/>
  <c r="C546" i="11"/>
  <c r="B546" i="11"/>
  <c r="I545" i="11"/>
  <c r="H545" i="11"/>
  <c r="G545" i="11"/>
  <c r="F545" i="11"/>
  <c r="C545" i="11"/>
  <c r="B545" i="11"/>
  <c r="I544" i="11"/>
  <c r="H544" i="11"/>
  <c r="G544" i="11"/>
  <c r="F544" i="11"/>
  <c r="C544" i="11"/>
  <c r="B544" i="11"/>
  <c r="I543" i="11"/>
  <c r="H543" i="11"/>
  <c r="G543" i="11"/>
  <c r="F543" i="11"/>
  <c r="C543" i="11"/>
  <c r="B543" i="11"/>
  <c r="I542" i="11"/>
  <c r="H542" i="11"/>
  <c r="G542" i="11"/>
  <c r="F542" i="11"/>
  <c r="C542" i="11"/>
  <c r="B542" i="11"/>
  <c r="I541" i="11"/>
  <c r="H541" i="11"/>
  <c r="G541" i="11"/>
  <c r="F541" i="11"/>
  <c r="C541" i="11"/>
  <c r="B541" i="11"/>
  <c r="I540" i="11"/>
  <c r="H540" i="11"/>
  <c r="G540" i="11"/>
  <c r="F540" i="11"/>
  <c r="C540" i="11"/>
  <c r="B540" i="11"/>
  <c r="I539" i="11"/>
  <c r="H539" i="11"/>
  <c r="G539" i="11"/>
  <c r="F539" i="11"/>
  <c r="C539" i="11"/>
  <c r="B539" i="11"/>
  <c r="I538" i="11"/>
  <c r="H538" i="11"/>
  <c r="G538" i="11"/>
  <c r="F538" i="11"/>
  <c r="C538" i="11"/>
  <c r="B538" i="11"/>
  <c r="I537" i="11"/>
  <c r="H537" i="11"/>
  <c r="G537" i="11"/>
  <c r="F537" i="11"/>
  <c r="C537" i="11"/>
  <c r="B537" i="11"/>
  <c r="I536" i="11"/>
  <c r="H536" i="11"/>
  <c r="G536" i="11"/>
  <c r="F536" i="11"/>
  <c r="C536" i="11"/>
  <c r="B536" i="11"/>
  <c r="I535" i="11"/>
  <c r="H535" i="11"/>
  <c r="G535" i="11"/>
  <c r="F535" i="11"/>
  <c r="C535" i="11"/>
  <c r="B535" i="11"/>
  <c r="I534" i="11"/>
  <c r="H534" i="11"/>
  <c r="G534" i="11"/>
  <c r="F534" i="11"/>
  <c r="C534" i="11"/>
  <c r="B534" i="11"/>
  <c r="I533" i="11"/>
  <c r="H533" i="11"/>
  <c r="G533" i="11"/>
  <c r="F533" i="11"/>
  <c r="C533" i="11"/>
  <c r="B533" i="11"/>
  <c r="I532" i="11"/>
  <c r="H532" i="11"/>
  <c r="G532" i="11"/>
  <c r="F532" i="11"/>
  <c r="C532" i="11"/>
  <c r="B532" i="11"/>
  <c r="I531" i="11"/>
  <c r="H531" i="11"/>
  <c r="G531" i="11"/>
  <c r="F531" i="11"/>
  <c r="C531" i="11"/>
  <c r="B531" i="11"/>
  <c r="I530" i="11"/>
  <c r="H530" i="11"/>
  <c r="G530" i="11"/>
  <c r="F530" i="11"/>
  <c r="C530" i="11"/>
  <c r="B530" i="11"/>
  <c r="I529" i="11"/>
  <c r="H529" i="11"/>
  <c r="G529" i="11"/>
  <c r="F529" i="11"/>
  <c r="C529" i="11"/>
  <c r="B529" i="11"/>
  <c r="I528" i="11"/>
  <c r="H528" i="11"/>
  <c r="G528" i="11"/>
  <c r="F528" i="11"/>
  <c r="C528" i="11"/>
  <c r="B528" i="11"/>
  <c r="I527" i="11"/>
  <c r="H527" i="11"/>
  <c r="G527" i="11"/>
  <c r="F527" i="11"/>
  <c r="C527" i="11"/>
  <c r="B527" i="11"/>
  <c r="I526" i="11"/>
  <c r="H526" i="11"/>
  <c r="G526" i="11"/>
  <c r="F526" i="11"/>
  <c r="C526" i="11"/>
  <c r="B526" i="11"/>
  <c r="I525" i="11"/>
  <c r="H525" i="11"/>
  <c r="G525" i="11"/>
  <c r="F525" i="11"/>
  <c r="C525" i="11"/>
  <c r="B525" i="11"/>
  <c r="I524" i="11"/>
  <c r="H524" i="11"/>
  <c r="G524" i="11"/>
  <c r="F524" i="11"/>
  <c r="C524" i="11"/>
  <c r="B524" i="11"/>
  <c r="I523" i="11"/>
  <c r="H523" i="11"/>
  <c r="G523" i="11"/>
  <c r="F523" i="11"/>
  <c r="C523" i="11"/>
  <c r="B523" i="11"/>
  <c r="I522" i="11"/>
  <c r="H522" i="11"/>
  <c r="G522" i="11"/>
  <c r="F522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G141" i="11" s="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G125" i="11" s="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G113" i="11" s="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G103" i="11" s="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G93" i="11" s="1"/>
  <c r="B93" i="11"/>
  <c r="C92" i="11"/>
  <c r="B92" i="11"/>
  <c r="C91" i="11"/>
  <c r="G91" i="11" s="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G79" i="11" s="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G65" i="11" s="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G57" i="11" s="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G27" i="11" s="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G17" i="11" s="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N2" i="11"/>
  <c r="N640" i="11" s="1"/>
  <c r="M2" i="11"/>
  <c r="M378" i="11" s="1"/>
  <c r="L2" i="11"/>
  <c r="L617" i="11" s="1"/>
  <c r="Q617" i="11" s="1"/>
  <c r="K2" i="11"/>
  <c r="I2" i="11"/>
  <c r="I518" i="11" s="1"/>
  <c r="H2" i="11"/>
  <c r="G2" i="11"/>
  <c r="G508" i="11" s="1"/>
  <c r="F2" i="11"/>
  <c r="I54" i="7"/>
  <c r="Q8" i="5"/>
  <c r="W8" i="5" s="1"/>
  <c r="AC8" i="5" s="1"/>
  <c r="AI8" i="5" s="1"/>
  <c r="P55" i="5"/>
  <c r="P53" i="5"/>
  <c r="D19" i="5"/>
  <c r="D55" i="5" s="1"/>
  <c r="D18" i="5"/>
  <c r="D54" i="5" s="1"/>
  <c r="I27" i="10"/>
  <c r="H27" i="10"/>
  <c r="G27" i="10"/>
  <c r="F27" i="10"/>
  <c r="E27" i="10"/>
  <c r="D27" i="10"/>
  <c r="D14" i="10"/>
  <c r="D12" i="10"/>
  <c r="D10" i="10"/>
  <c r="I13" i="7"/>
  <c r="J49" i="7"/>
  <c r="K49" i="7"/>
  <c r="W7" i="5"/>
  <c r="AC7" i="5" s="1"/>
  <c r="F521" i="11"/>
  <c r="F493" i="11"/>
  <c r="F471" i="11"/>
  <c r="F386" i="11"/>
  <c r="F344" i="11"/>
  <c r="F301" i="11"/>
  <c r="F247" i="11"/>
  <c r="F71" i="11"/>
  <c r="H216" i="11"/>
  <c r="K593" i="11"/>
  <c r="K581" i="11"/>
  <c r="P581" i="11" s="1"/>
  <c r="K558" i="11"/>
  <c r="K500" i="11"/>
  <c r="K484" i="11"/>
  <c r="K442" i="11"/>
  <c r="K412" i="11"/>
  <c r="K381" i="11"/>
  <c r="K370" i="11"/>
  <c r="K327" i="11"/>
  <c r="K308" i="11"/>
  <c r="K297" i="11"/>
  <c r="K256" i="11"/>
  <c r="P256" i="11" s="1"/>
  <c r="K249" i="11"/>
  <c r="K226" i="11"/>
  <c r="K203" i="11"/>
  <c r="K187" i="11"/>
  <c r="K174" i="11"/>
  <c r="P174" i="11" s="1"/>
  <c r="K146" i="11"/>
  <c r="K139" i="11"/>
  <c r="K131" i="11"/>
  <c r="K97" i="11"/>
  <c r="K83" i="11"/>
  <c r="K62" i="11"/>
  <c r="P62" i="11" s="1"/>
  <c r="K26" i="11"/>
  <c r="M488" i="11"/>
  <c r="K12" i="11"/>
  <c r="K13" i="11"/>
  <c r="G521" i="11"/>
  <c r="G516" i="11"/>
  <c r="G493" i="11"/>
  <c r="G488" i="11"/>
  <c r="G465" i="11"/>
  <c r="G460" i="11"/>
  <c r="G436" i="11"/>
  <c r="G431" i="11"/>
  <c r="G408" i="11"/>
  <c r="G403" i="11"/>
  <c r="G382" i="11"/>
  <c r="G378" i="11"/>
  <c r="G360" i="11"/>
  <c r="G356" i="11"/>
  <c r="G339" i="11"/>
  <c r="G335" i="11"/>
  <c r="G318" i="11"/>
  <c r="G314" i="11"/>
  <c r="G296" i="11"/>
  <c r="G292" i="11"/>
  <c r="G275" i="11"/>
  <c r="G271" i="11"/>
  <c r="G254" i="11"/>
  <c r="I521" i="11"/>
  <c r="I513" i="11"/>
  <c r="I508" i="11"/>
  <c r="I498" i="11"/>
  <c r="I497" i="11"/>
  <c r="I486" i="11"/>
  <c r="I484" i="11"/>
  <c r="I476" i="11"/>
  <c r="I470" i="11"/>
  <c r="I461" i="11"/>
  <c r="I457" i="11"/>
  <c r="I449" i="11"/>
  <c r="I446" i="11"/>
  <c r="I436" i="11"/>
  <c r="I433" i="11"/>
  <c r="I422" i="11"/>
  <c r="I420" i="11"/>
  <c r="I412" i="11"/>
  <c r="I408" i="11"/>
  <c r="I398" i="11"/>
  <c r="I393" i="11"/>
  <c r="I385" i="11"/>
  <c r="I382" i="11"/>
  <c r="I372" i="11"/>
  <c r="I370" i="11"/>
  <c r="I361" i="11"/>
  <c r="I356" i="11"/>
  <c r="I348" i="11"/>
  <c r="I344" i="11"/>
  <c r="I334" i="11"/>
  <c r="I333" i="11"/>
  <c r="I322" i="11"/>
  <c r="I318" i="11"/>
  <c r="I308" i="11"/>
  <c r="I306" i="11"/>
  <c r="I297" i="11"/>
  <c r="I294" i="11"/>
  <c r="I285" i="11"/>
  <c r="I280" i="11"/>
  <c r="I270" i="11"/>
  <c r="I269" i="11"/>
  <c r="I258" i="11"/>
  <c r="I257" i="11"/>
  <c r="L609" i="11"/>
  <c r="L597" i="11"/>
  <c r="L565" i="11"/>
  <c r="Q565" i="11" s="1"/>
  <c r="L551" i="11"/>
  <c r="Q551" i="11" s="1"/>
  <c r="L536" i="11"/>
  <c r="L519" i="11"/>
  <c r="L518" i="11"/>
  <c r="Q518" i="11" s="1"/>
  <c r="L499" i="11"/>
  <c r="L498" i="11"/>
  <c r="L479" i="11"/>
  <c r="L477" i="11"/>
  <c r="L457" i="11"/>
  <c r="L456" i="11"/>
  <c r="L439" i="11"/>
  <c r="Q439" i="11" s="1"/>
  <c r="L420" i="11"/>
  <c r="L418" i="11"/>
  <c r="L400" i="11"/>
  <c r="L399" i="11"/>
  <c r="L382" i="11"/>
  <c r="L381" i="11"/>
  <c r="L361" i="11"/>
  <c r="L359" i="11"/>
  <c r="L341" i="11"/>
  <c r="L339" i="11"/>
  <c r="L327" i="11"/>
  <c r="L315" i="11"/>
  <c r="L313" i="11"/>
  <c r="L301" i="11"/>
  <c r="L300" i="11"/>
  <c r="L288" i="11"/>
  <c r="L285" i="11"/>
  <c r="L273" i="11"/>
  <c r="L272" i="11"/>
  <c r="L260" i="11"/>
  <c r="L259" i="11"/>
  <c r="N630" i="11"/>
  <c r="N625" i="11"/>
  <c r="N615" i="11"/>
  <c r="N611" i="11"/>
  <c r="N603" i="11"/>
  <c r="N601" i="11"/>
  <c r="N590" i="11"/>
  <c r="N587" i="11"/>
  <c r="N577" i="11"/>
  <c r="N574" i="11"/>
  <c r="N566" i="11"/>
  <c r="N562" i="11"/>
  <c r="N552" i="11"/>
  <c r="N545" i="11"/>
  <c r="N537" i="11"/>
  <c r="N535" i="11"/>
  <c r="N524" i="11"/>
  <c r="N523" i="11"/>
  <c r="N513" i="11"/>
  <c r="N508" i="11"/>
  <c r="N500" i="11"/>
  <c r="N496" i="11"/>
  <c r="N487" i="11"/>
  <c r="N485" i="11"/>
  <c r="N475" i="11"/>
  <c r="N471" i="11"/>
  <c r="N460" i="11"/>
  <c r="N459" i="11"/>
  <c r="N452" i="11"/>
  <c r="N449" i="11"/>
  <c r="N443" i="11"/>
  <c r="N439" i="11"/>
  <c r="N432" i="11"/>
  <c r="N431" i="11"/>
  <c r="N423" i="11"/>
  <c r="N421" i="11"/>
  <c r="N415" i="11"/>
  <c r="N411" i="11"/>
  <c r="N404" i="11"/>
  <c r="N401" i="11"/>
  <c r="N395" i="11"/>
  <c r="N393" i="11"/>
  <c r="N385" i="11"/>
  <c r="N383" i="11"/>
  <c r="N375" i="11"/>
  <c r="N373" i="11"/>
  <c r="N367" i="11"/>
  <c r="N364" i="11"/>
  <c r="N357" i="11"/>
  <c r="N353" i="11"/>
  <c r="N347" i="11"/>
  <c r="N345" i="11"/>
  <c r="N337" i="11"/>
  <c r="N336" i="11"/>
  <c r="N329" i="11"/>
  <c r="N325" i="11"/>
  <c r="N319" i="11"/>
  <c r="N316" i="11"/>
  <c r="N309" i="11"/>
  <c r="N308" i="11"/>
  <c r="N300" i="11"/>
  <c r="N297" i="11"/>
  <c r="N289" i="11"/>
  <c r="N288" i="11"/>
  <c r="N281" i="11"/>
  <c r="N279" i="11"/>
  <c r="N272" i="11"/>
  <c r="N268" i="11"/>
  <c r="N261" i="11"/>
  <c r="N260" i="11"/>
  <c r="N252" i="11"/>
  <c r="N5" i="11"/>
  <c r="L6" i="11"/>
  <c r="N7" i="11"/>
  <c r="G8" i="11"/>
  <c r="L9" i="11"/>
  <c r="N10" i="11"/>
  <c r="G11" i="11"/>
  <c r="N15" i="11"/>
  <c r="L16" i="11"/>
  <c r="N18" i="11"/>
  <c r="N21" i="11"/>
  <c r="L22" i="11"/>
  <c r="G24" i="11"/>
  <c r="L25" i="11"/>
  <c r="N27" i="11"/>
  <c r="N29" i="11"/>
  <c r="L32" i="11"/>
  <c r="G33" i="11"/>
  <c r="N34" i="11"/>
  <c r="L38" i="11"/>
  <c r="N38" i="11"/>
  <c r="G40" i="11"/>
  <c r="L41" i="11"/>
  <c r="N41" i="11"/>
  <c r="L43" i="11"/>
  <c r="N44" i="11"/>
  <c r="I45" i="11"/>
  <c r="L46" i="11"/>
  <c r="N48" i="11"/>
  <c r="I49" i="11"/>
  <c r="G54" i="11"/>
  <c r="N56" i="11"/>
  <c r="N59" i="11"/>
  <c r="N60" i="11"/>
  <c r="G62" i="11"/>
  <c r="N62" i="11"/>
  <c r="I63" i="11"/>
  <c r="G67" i="11"/>
  <c r="I68" i="11"/>
  <c r="G70" i="11"/>
  <c r="N70" i="11"/>
  <c r="N71" i="11"/>
  <c r="G72" i="11"/>
  <c r="N74" i="11"/>
  <c r="I75" i="11"/>
  <c r="L77" i="11"/>
  <c r="Q77" i="11" s="1"/>
  <c r="N77" i="11"/>
  <c r="N78" i="11"/>
  <c r="G81" i="11"/>
  <c r="N83" i="11"/>
  <c r="L86" i="11"/>
  <c r="I87" i="11"/>
  <c r="L88" i="11"/>
  <c r="N88" i="11"/>
  <c r="I89" i="11"/>
  <c r="I91" i="11"/>
  <c r="L92" i="11"/>
  <c r="G95" i="11"/>
  <c r="I96" i="11"/>
  <c r="G98" i="11"/>
  <c r="N98" i="11"/>
  <c r="G100" i="11"/>
  <c r="G101" i="11"/>
  <c r="N101" i="11"/>
  <c r="G105" i="11"/>
  <c r="L105" i="11"/>
  <c r="G107" i="11"/>
  <c r="L108" i="11"/>
  <c r="Q108" i="11" s="1"/>
  <c r="L110" i="11"/>
  <c r="Q110" i="11" s="1"/>
  <c r="I111" i="11"/>
  <c r="G112" i="11"/>
  <c r="I114" i="11"/>
  <c r="L114" i="11"/>
  <c r="Q114" i="11" s="1"/>
  <c r="N116" i="11"/>
  <c r="N118" i="11"/>
  <c r="G121" i="11"/>
  <c r="I121" i="11"/>
  <c r="N123" i="11"/>
  <c r="N124" i="11"/>
  <c r="N126" i="11"/>
  <c r="N127" i="11"/>
  <c r="G130" i="11"/>
  <c r="I130" i="11"/>
  <c r="L131" i="11"/>
  <c r="L132" i="11"/>
  <c r="G133" i="11"/>
  <c r="L134" i="11"/>
  <c r="I135" i="11"/>
  <c r="G136" i="11"/>
  <c r="G138" i="11"/>
  <c r="I138" i="11"/>
  <c r="L139" i="11"/>
  <c r="L140" i="11"/>
  <c r="I141" i="11"/>
  <c r="N141" i="11"/>
  <c r="G142" i="11"/>
  <c r="I143" i="11"/>
  <c r="N143" i="11"/>
  <c r="G145" i="11"/>
  <c r="I145" i="11"/>
  <c r="G146" i="11"/>
  <c r="G148" i="11"/>
  <c r="N148" i="11"/>
  <c r="L149" i="11"/>
  <c r="G151" i="11"/>
  <c r="N151" i="11"/>
  <c r="G152" i="11"/>
  <c r="L152" i="11"/>
  <c r="N152" i="11"/>
  <c r="L153" i="11"/>
  <c r="G155" i="11"/>
  <c r="N155" i="11"/>
  <c r="I156" i="11"/>
  <c r="L157" i="11"/>
  <c r="N157" i="11"/>
  <c r="L158" i="11"/>
  <c r="G160" i="11"/>
  <c r="I160" i="11"/>
  <c r="G161" i="11"/>
  <c r="L162" i="11"/>
  <c r="I163" i="11"/>
  <c r="L163" i="11"/>
  <c r="Q163" i="11" s="1"/>
  <c r="N164" i="11"/>
  <c r="G165" i="11"/>
  <c r="G166" i="11"/>
  <c r="N166" i="11"/>
  <c r="G167" i="11"/>
  <c r="L167" i="11"/>
  <c r="L168" i="11"/>
  <c r="N169" i="11"/>
  <c r="G170" i="11"/>
  <c r="G171" i="11"/>
  <c r="L171" i="11"/>
  <c r="Q171" i="11" s="1"/>
  <c r="L172" i="11"/>
  <c r="N172" i="11"/>
  <c r="L173" i="11"/>
  <c r="I174" i="11"/>
  <c r="G175" i="11"/>
  <c r="G176" i="11"/>
  <c r="I176" i="11"/>
  <c r="N176" i="11"/>
  <c r="G177" i="11"/>
  <c r="I178" i="11"/>
  <c r="N178" i="11"/>
  <c r="G180" i="11"/>
  <c r="I180" i="11"/>
  <c r="G181" i="11"/>
  <c r="G182" i="11"/>
  <c r="L182" i="11"/>
  <c r="L183" i="11"/>
  <c r="Q183" i="11" s="1"/>
  <c r="I184" i="11"/>
  <c r="L184" i="11"/>
  <c r="I186" i="11"/>
  <c r="G187" i="11"/>
  <c r="L188" i="11"/>
  <c r="I189" i="11"/>
  <c r="L189" i="11"/>
  <c r="G190" i="11"/>
  <c r="G191" i="11"/>
  <c r="I192" i="11"/>
  <c r="L192" i="11"/>
  <c r="Q192" i="11" s="1"/>
  <c r="N193" i="11"/>
  <c r="I194" i="11"/>
  <c r="G196" i="11"/>
  <c r="N196" i="11"/>
  <c r="G197" i="11"/>
  <c r="L197" i="11"/>
  <c r="L198" i="11"/>
  <c r="N198" i="11"/>
  <c r="G200" i="11"/>
  <c r="G201" i="11"/>
  <c r="L201" i="11"/>
  <c r="L202" i="11"/>
  <c r="N202" i="11"/>
  <c r="G204" i="11"/>
  <c r="I206" i="11"/>
  <c r="L206" i="11"/>
  <c r="L207" i="11"/>
  <c r="N207" i="11"/>
  <c r="I208" i="11"/>
  <c r="I210" i="11"/>
  <c r="L210" i="11"/>
  <c r="L211" i="11"/>
  <c r="I212" i="11"/>
  <c r="I214" i="11"/>
  <c r="L214" i="11"/>
  <c r="L216" i="11"/>
  <c r="G217" i="11"/>
  <c r="G219" i="11"/>
  <c r="G220" i="11"/>
  <c r="G222" i="11"/>
  <c r="L222" i="11"/>
  <c r="L224" i="11"/>
  <c r="Q224" i="11" s="1"/>
  <c r="N225" i="11"/>
  <c r="I228" i="11"/>
  <c r="N228" i="11"/>
  <c r="N231" i="11"/>
  <c r="N232" i="11"/>
  <c r="L234" i="11"/>
  <c r="L235" i="11"/>
  <c r="L237" i="11"/>
  <c r="G238" i="11"/>
  <c r="G242" i="11"/>
  <c r="G243" i="11"/>
  <c r="G245" i="11"/>
  <c r="L245" i="11"/>
  <c r="L247" i="11"/>
  <c r="G248" i="11"/>
  <c r="G250" i="11"/>
  <c r="G251" i="11"/>
  <c r="I215" i="11"/>
  <c r="N215" i="11"/>
  <c r="I218" i="11"/>
  <c r="I219" i="11"/>
  <c r="N221" i="11"/>
  <c r="I223" i="11"/>
  <c r="L225" i="11"/>
  <c r="G226" i="11"/>
  <c r="G228" i="11"/>
  <c r="G229" i="11"/>
  <c r="G231" i="11"/>
  <c r="L231" i="11"/>
  <c r="I235" i="11"/>
  <c r="N235" i="11"/>
  <c r="N238" i="11"/>
  <c r="G239" i="11"/>
  <c r="I243" i="11"/>
  <c r="N244" i="11"/>
  <c r="N246" i="11"/>
  <c r="I247" i="11"/>
  <c r="I249" i="11"/>
  <c r="I250" i="11"/>
  <c r="I64" i="7"/>
  <c r="D9" i="10" s="1"/>
  <c r="I44" i="9"/>
  <c r="H44" i="9"/>
  <c r="D44" i="9"/>
  <c r="I27" i="9"/>
  <c r="H27" i="9"/>
  <c r="D27" i="9"/>
  <c r="Q64" i="8"/>
  <c r="N64" i="8"/>
  <c r="Q57" i="8"/>
  <c r="N57" i="8"/>
  <c r="F57" i="8"/>
  <c r="O56" i="8"/>
  <c r="O55" i="8"/>
  <c r="O54" i="8"/>
  <c r="O53" i="8"/>
  <c r="O52" i="8"/>
  <c r="O51" i="8"/>
  <c r="O50" i="8"/>
  <c r="O49" i="8"/>
  <c r="O48" i="8"/>
  <c r="O47" i="8"/>
  <c r="O46" i="8"/>
  <c r="N43" i="8"/>
  <c r="F43" i="8"/>
  <c r="E43" i="8"/>
  <c r="D43" i="8"/>
  <c r="AC23" i="8"/>
  <c r="Z23" i="8"/>
  <c r="W23" i="8"/>
  <c r="T23" i="8"/>
  <c r="Q23" i="8"/>
  <c r="N23" i="8"/>
  <c r="D23" i="8"/>
  <c r="K6" i="5"/>
  <c r="Q6" i="5" s="1"/>
  <c r="AI179" i="5"/>
  <c r="AI180" i="5" s="1"/>
  <c r="AI158" i="5"/>
  <c r="AI157" i="5"/>
  <c r="AI144" i="5"/>
  <c r="AI143" i="5"/>
  <c r="AI142" i="5"/>
  <c r="AI141" i="5"/>
  <c r="AI140" i="5"/>
  <c r="AI139" i="5"/>
  <c r="AC179" i="5"/>
  <c r="AC180" i="5" s="1"/>
  <c r="AC158" i="5"/>
  <c r="AC157" i="5"/>
  <c r="AC144" i="5"/>
  <c r="AC143" i="5"/>
  <c r="AC142" i="5"/>
  <c r="AC141" i="5"/>
  <c r="AC140" i="5"/>
  <c r="AC139" i="5"/>
  <c r="W179" i="5"/>
  <c r="W180" i="5" s="1"/>
  <c r="W158" i="5"/>
  <c r="W157" i="5"/>
  <c r="W144" i="5"/>
  <c r="W143" i="5"/>
  <c r="W142" i="5"/>
  <c r="W141" i="5"/>
  <c r="W140" i="5"/>
  <c r="W139" i="5"/>
  <c r="Q179" i="5"/>
  <c r="Q180" i="5" s="1"/>
  <c r="Q158" i="5"/>
  <c r="Q157" i="5"/>
  <c r="Q144" i="5"/>
  <c r="Q143" i="5"/>
  <c r="Q142" i="5"/>
  <c r="Q141" i="5"/>
  <c r="Q140" i="5"/>
  <c r="Q139" i="5"/>
  <c r="K158" i="5"/>
  <c r="K157" i="5"/>
  <c r="K144" i="5"/>
  <c r="K143" i="5"/>
  <c r="K142" i="5"/>
  <c r="K141" i="5"/>
  <c r="K140" i="5"/>
  <c r="K139" i="5"/>
  <c r="E179" i="5"/>
  <c r="E180" i="5" s="1"/>
  <c r="E158" i="5"/>
  <c r="E157" i="5"/>
  <c r="E159" i="5" s="1"/>
  <c r="D163" i="5" s="1"/>
  <c r="E144" i="5"/>
  <c r="E143" i="5"/>
  <c r="E142" i="5"/>
  <c r="E141" i="5"/>
  <c r="E140" i="5"/>
  <c r="E139" i="5"/>
  <c r="AI31" i="5"/>
  <c r="AC31" i="5"/>
  <c r="W31" i="5"/>
  <c r="Q31" i="5"/>
  <c r="K31" i="5"/>
  <c r="E31" i="5"/>
  <c r="AG24" i="5"/>
  <c r="AH24" i="5" s="1"/>
  <c r="AA24" i="5"/>
  <c r="AB24" i="5" s="1"/>
  <c r="U24" i="5"/>
  <c r="V24" i="5" s="1"/>
  <c r="O24" i="5"/>
  <c r="P24" i="5" s="1"/>
  <c r="I24" i="5"/>
  <c r="J24" i="5" s="1"/>
  <c r="J25" i="5" s="1"/>
  <c r="C24" i="5"/>
  <c r="AH106" i="5"/>
  <c r="AH173" i="5" s="1"/>
  <c r="AH44" i="5"/>
  <c r="AI44" i="5" s="1"/>
  <c r="AI39" i="5"/>
  <c r="AI38" i="5"/>
  <c r="AI37" i="5"/>
  <c r="AB106" i="5"/>
  <c r="AB170" i="5" s="1"/>
  <c r="AB44" i="5"/>
  <c r="AC44" i="5" s="1"/>
  <c r="AC40" i="5"/>
  <c r="AC38" i="5"/>
  <c r="AC37" i="5"/>
  <c r="V106" i="5"/>
  <c r="V174" i="5" s="1"/>
  <c r="W168" i="5" s="1"/>
  <c r="L57" i="7" s="1"/>
  <c r="W170" i="5"/>
  <c r="V44" i="5"/>
  <c r="W44" i="5" s="1"/>
  <c r="W40" i="5"/>
  <c r="W38" i="5"/>
  <c r="W37" i="5"/>
  <c r="P106" i="5"/>
  <c r="P173" i="5" s="1"/>
  <c r="P44" i="5"/>
  <c r="Q38" i="5"/>
  <c r="Q37" i="5"/>
  <c r="J106" i="5"/>
  <c r="J102" i="5" s="1"/>
  <c r="E12" i="10"/>
  <c r="J44" i="5"/>
  <c r="K44" i="5" s="1"/>
  <c r="K40" i="5"/>
  <c r="K39" i="5"/>
  <c r="K37" i="5"/>
  <c r="AH240" i="5"/>
  <c r="AH237" i="5"/>
  <c r="AH236" i="5"/>
  <c r="AH235" i="5"/>
  <c r="AH234" i="5"/>
  <c r="AH231" i="5"/>
  <c r="AH230" i="5"/>
  <c r="AH227" i="5"/>
  <c r="AH226" i="5"/>
  <c r="AH223" i="5"/>
  <c r="AH222" i="5"/>
  <c r="AH215" i="5"/>
  <c r="AH212" i="5"/>
  <c r="AH211" i="5"/>
  <c r="AH210" i="5"/>
  <c r="AH209" i="5"/>
  <c r="AH204" i="5"/>
  <c r="AH203" i="5"/>
  <c r="AH202" i="5"/>
  <c r="AH201" i="5"/>
  <c r="AI187" i="5"/>
  <c r="AI173" i="5"/>
  <c r="AI172" i="5"/>
  <c r="AI171" i="5"/>
  <c r="AI170" i="5"/>
  <c r="AI169" i="5"/>
  <c r="AB240" i="5"/>
  <c r="AB237" i="5"/>
  <c r="AB236" i="5"/>
  <c r="AB235" i="5"/>
  <c r="AB234" i="5"/>
  <c r="AB231" i="5"/>
  <c r="AB230" i="5"/>
  <c r="AB227" i="5"/>
  <c r="AB226" i="5"/>
  <c r="AB223" i="5"/>
  <c r="AB222" i="5"/>
  <c r="AB215" i="5"/>
  <c r="AB212" i="5"/>
  <c r="AB211" i="5"/>
  <c r="AB210" i="5"/>
  <c r="AB209" i="5"/>
  <c r="AB204" i="5"/>
  <c r="AB203" i="5"/>
  <c r="AB202" i="5"/>
  <c r="AB201" i="5"/>
  <c r="AC187" i="5"/>
  <c r="AC173" i="5"/>
  <c r="AC172" i="5"/>
  <c r="AC171" i="5"/>
  <c r="AC170" i="5"/>
  <c r="AC169" i="5"/>
  <c r="V240" i="5"/>
  <c r="V237" i="5"/>
  <c r="V236" i="5"/>
  <c r="V235" i="5"/>
  <c r="V234" i="5"/>
  <c r="V231" i="5"/>
  <c r="V230" i="5"/>
  <c r="V227" i="5"/>
  <c r="V226" i="5"/>
  <c r="V223" i="5"/>
  <c r="V222" i="5"/>
  <c r="V215" i="5"/>
  <c r="V212" i="5"/>
  <c r="V211" i="5"/>
  <c r="V210" i="5"/>
  <c r="V209" i="5"/>
  <c r="V204" i="5"/>
  <c r="V203" i="5"/>
  <c r="V202" i="5"/>
  <c r="W187" i="5"/>
  <c r="W173" i="5"/>
  <c r="W172" i="5"/>
  <c r="W171" i="5"/>
  <c r="W169" i="5"/>
  <c r="P240" i="5"/>
  <c r="P237" i="5"/>
  <c r="P236" i="5"/>
  <c r="P235" i="5"/>
  <c r="P234" i="5"/>
  <c r="P231" i="5"/>
  <c r="P230" i="5"/>
  <c r="P227" i="5"/>
  <c r="P226" i="5"/>
  <c r="P223" i="5"/>
  <c r="P222" i="5"/>
  <c r="P215" i="5"/>
  <c r="P212" i="5"/>
  <c r="P211" i="5"/>
  <c r="P210" i="5"/>
  <c r="P209" i="5"/>
  <c r="P204" i="5"/>
  <c r="P203" i="5"/>
  <c r="P202" i="5"/>
  <c r="Q187" i="5"/>
  <c r="Q173" i="5"/>
  <c r="Q172" i="5"/>
  <c r="Q171" i="5"/>
  <c r="Q170" i="5"/>
  <c r="Q169" i="5"/>
  <c r="F12" i="10"/>
  <c r="J240" i="5"/>
  <c r="J237" i="5"/>
  <c r="J236" i="5"/>
  <c r="J235" i="5"/>
  <c r="J234" i="5"/>
  <c r="J231" i="5"/>
  <c r="J230" i="5"/>
  <c r="J227" i="5"/>
  <c r="J226" i="5"/>
  <c r="J223" i="5"/>
  <c r="J222" i="5"/>
  <c r="J215" i="5"/>
  <c r="J212" i="5"/>
  <c r="J211" i="5"/>
  <c r="J210" i="5"/>
  <c r="J209" i="5"/>
  <c r="J204" i="5"/>
  <c r="J203" i="5"/>
  <c r="J202" i="5"/>
  <c r="K173" i="5"/>
  <c r="K172" i="5"/>
  <c r="K171" i="5"/>
  <c r="K170" i="5"/>
  <c r="K169" i="5"/>
  <c r="D106" i="5"/>
  <c r="D174" i="5" s="1"/>
  <c r="E168" i="5" s="1"/>
  <c r="D44" i="5"/>
  <c r="E45" i="5" s="1"/>
  <c r="J36" i="2"/>
  <c r="AB116" i="5" s="1"/>
  <c r="AC109" i="5" s="1"/>
  <c r="H12" i="10"/>
  <c r="G12" i="10"/>
  <c r="E79" i="8"/>
  <c r="I12" i="10"/>
  <c r="Q5" i="5"/>
  <c r="K104" i="5"/>
  <c r="K105" i="5"/>
  <c r="K103" i="5"/>
  <c r="K101" i="5"/>
  <c r="G13" i="10"/>
  <c r="F14" i="10"/>
  <c r="H14" i="10"/>
  <c r="E13" i="10"/>
  <c r="I13" i="10"/>
  <c r="E14" i="10"/>
  <c r="F13" i="10"/>
  <c r="G14" i="10"/>
  <c r="H13" i="10"/>
  <c r="I14" i="10"/>
  <c r="AB243" i="5"/>
  <c r="AC243" i="5" s="1"/>
  <c r="E23" i="8"/>
  <c r="O32" i="8"/>
  <c r="O35" i="8"/>
  <c r="O37" i="8"/>
  <c r="O19" i="8"/>
  <c r="O23" i="8" s="1"/>
  <c r="D23" i="10" s="1"/>
  <c r="O21" i="8"/>
  <c r="O22" i="8"/>
  <c r="O36" i="8"/>
  <c r="O40" i="8"/>
  <c r="O42" i="8"/>
  <c r="F23" i="8"/>
  <c r="O38" i="8"/>
  <c r="O70" i="8"/>
  <c r="F79" i="8"/>
  <c r="O75" i="8"/>
  <c r="D79" i="8"/>
  <c r="D231" i="5"/>
  <c r="D230" i="5"/>
  <c r="D227" i="5"/>
  <c r="D226" i="5"/>
  <c r="D240" i="5"/>
  <c r="D237" i="5"/>
  <c r="D236" i="5"/>
  <c r="D235" i="5"/>
  <c r="D234" i="5"/>
  <c r="D223" i="5"/>
  <c r="D222" i="5"/>
  <c r="D215" i="5"/>
  <c r="D212" i="5"/>
  <c r="D211" i="5"/>
  <c r="D210" i="5"/>
  <c r="D209" i="5"/>
  <c r="D202" i="5"/>
  <c r="D203" i="5"/>
  <c r="D204" i="5"/>
  <c r="D201" i="5"/>
  <c r="E187" i="5"/>
  <c r="E102" i="5"/>
  <c r="E103" i="5"/>
  <c r="E104" i="5"/>
  <c r="E105" i="5"/>
  <c r="E101" i="5"/>
  <c r="C57" i="5"/>
  <c r="E77" i="5"/>
  <c r="E76" i="5"/>
  <c r="E170" i="5"/>
  <c r="E171" i="5"/>
  <c r="E172" i="5"/>
  <c r="E173" i="5"/>
  <c r="E169" i="5"/>
  <c r="F24" i="7"/>
  <c r="F44" i="7"/>
  <c r="F33" i="7"/>
  <c r="F25" i="7"/>
  <c r="F34" i="7"/>
  <c r="F35" i="7"/>
  <c r="F32" i="7"/>
  <c r="F31" i="7"/>
  <c r="F21" i="7"/>
  <c r="D40" i="5"/>
  <c r="E40" i="5" s="1"/>
  <c r="D39" i="5"/>
  <c r="E39" i="5" s="1"/>
  <c r="E75" i="5"/>
  <c r="E78" i="5"/>
  <c r="E74" i="5"/>
  <c r="E73" i="5"/>
  <c r="D37" i="5"/>
  <c r="E37" i="5" s="1"/>
  <c r="E232" i="5"/>
  <c r="D28" i="5"/>
  <c r="E28" i="5" s="1"/>
  <c r="P243" i="5"/>
  <c r="Q243" i="5" s="1"/>
  <c r="V243" i="5"/>
  <c r="W243" i="5" s="1"/>
  <c r="AH26" i="5"/>
  <c r="AI26" i="5" s="1"/>
  <c r="AB26" i="5"/>
  <c r="AC26" i="5" s="1"/>
  <c r="V26" i="5"/>
  <c r="W26" i="5" s="1"/>
  <c r="P153" i="5"/>
  <c r="Q153" i="5" s="1"/>
  <c r="K45" i="7" s="1"/>
  <c r="AI198" i="5"/>
  <c r="AI213" i="5" s="1"/>
  <c r="AH153" i="5"/>
  <c r="AI153" i="5" s="1"/>
  <c r="N45" i="7" s="1"/>
  <c r="V97" i="5"/>
  <c r="W97" i="5" s="1"/>
  <c r="AB97" i="5"/>
  <c r="AC97" i="5" s="1"/>
  <c r="W219" i="5"/>
  <c r="W228" i="5" s="1"/>
  <c r="AI219" i="5"/>
  <c r="AI228" i="5" s="1"/>
  <c r="D108" i="5"/>
  <c r="E108" i="5" s="1"/>
  <c r="E198" i="5"/>
  <c r="E213" i="5" s="1"/>
  <c r="D107" i="5"/>
  <c r="E107" i="5" s="1"/>
  <c r="D98" i="5"/>
  <c r="E98" i="5" s="1"/>
  <c r="D21" i="5"/>
  <c r="E21" i="5" s="1"/>
  <c r="F64" i="8"/>
  <c r="O67" i="8"/>
  <c r="O30" i="8"/>
  <c r="O26" i="8"/>
  <c r="O20" i="8"/>
  <c r="O33" i="8"/>
  <c r="O29" i="8"/>
  <c r="O27" i="8"/>
  <c r="AI40" i="5"/>
  <c r="AC39" i="5"/>
  <c r="W39" i="5"/>
  <c r="Q39" i="5"/>
  <c r="K38" i="5"/>
  <c r="D38" i="5"/>
  <c r="E38" i="5" s="1"/>
  <c r="D15" i="5"/>
  <c r="E15" i="5" s="1"/>
  <c r="D26" i="5"/>
  <c r="E26" i="5" s="1"/>
  <c r="D16" i="5"/>
  <c r="E16" i="5" s="1"/>
  <c r="D36" i="5"/>
  <c r="E36" i="5" s="1"/>
  <c r="G10" i="10"/>
  <c r="L13" i="7"/>
  <c r="U14" i="7" s="1"/>
  <c r="E10" i="10"/>
  <c r="J13" i="7"/>
  <c r="S14" i="7" s="1"/>
  <c r="I10" i="10"/>
  <c r="N13" i="7"/>
  <c r="W14" i="7" s="1"/>
  <c r="M13" i="7"/>
  <c r="V14" i="7" s="1"/>
  <c r="H10" i="10"/>
  <c r="K13" i="7"/>
  <c r="T14" i="7" s="1"/>
  <c r="F10" i="10"/>
  <c r="I48" i="9" l="1"/>
  <c r="I25" i="10" s="1"/>
  <c r="F48" i="9"/>
  <c r="F25" i="10" s="1"/>
  <c r="AI232" i="5"/>
  <c r="W232" i="5"/>
  <c r="J28" i="5"/>
  <c r="K28" i="5" s="1"/>
  <c r="W28" i="7"/>
  <c r="W64" i="7" s="1"/>
  <c r="W66" i="7" s="1"/>
  <c r="V107" i="5"/>
  <c r="W107" i="5" s="1"/>
  <c r="AI238" i="5"/>
  <c r="AI106" i="5"/>
  <c r="Q205" i="5"/>
  <c r="Q214" i="5" s="1"/>
  <c r="K60" i="7" s="1"/>
  <c r="I66" i="7"/>
  <c r="N79" i="8"/>
  <c r="O74" i="8"/>
  <c r="O68" i="8"/>
  <c r="U73" i="8"/>
  <c r="AD55" i="8"/>
  <c r="U75" i="8"/>
  <c r="R72" i="8"/>
  <c r="O72" i="8"/>
  <c r="R69" i="8"/>
  <c r="O69" i="8"/>
  <c r="U68" i="8"/>
  <c r="R67" i="8"/>
  <c r="R77" i="8" s="1"/>
  <c r="U67" i="8"/>
  <c r="D57" i="8"/>
  <c r="O57" i="8"/>
  <c r="D19" i="10" s="1"/>
  <c r="X55" i="8"/>
  <c r="X41" i="8"/>
  <c r="O34" i="8"/>
  <c r="R35" i="8"/>
  <c r="R32" i="8"/>
  <c r="R31" i="8"/>
  <c r="O31" i="8"/>
  <c r="U26" i="8"/>
  <c r="X26" i="8"/>
  <c r="AI159" i="5"/>
  <c r="AH163" i="5" s="1"/>
  <c r="AH125" i="5"/>
  <c r="AI110" i="5" s="1"/>
  <c r="AH124" i="5"/>
  <c r="AB108" i="5"/>
  <c r="AC108" i="5" s="1"/>
  <c r="AB124" i="5"/>
  <c r="AC124" i="5" s="1"/>
  <c r="AC106" i="5"/>
  <c r="V125" i="5"/>
  <c r="W110" i="5" s="1"/>
  <c r="V124" i="5"/>
  <c r="W124" i="5" s="1"/>
  <c r="P125" i="5"/>
  <c r="Q110" i="5" s="1"/>
  <c r="P124" i="5"/>
  <c r="Q124" i="5" s="1"/>
  <c r="P108" i="5"/>
  <c r="Q108" i="5" s="1"/>
  <c r="J116" i="5"/>
  <c r="K109" i="5" s="1"/>
  <c r="J125" i="5"/>
  <c r="K110" i="5" s="1"/>
  <c r="J108" i="5"/>
  <c r="K108" i="5" s="1"/>
  <c r="J35" i="7" s="1"/>
  <c r="J21" i="5"/>
  <c r="K21" i="5" s="1"/>
  <c r="J20" i="7" s="1"/>
  <c r="P98" i="5"/>
  <c r="Q98" i="5" s="1"/>
  <c r="W238" i="5"/>
  <c r="AB101" i="5"/>
  <c r="J107" i="5"/>
  <c r="K107" i="5" s="1"/>
  <c r="J34" i="7" s="1"/>
  <c r="AB21" i="5"/>
  <c r="AC21" i="5" s="1"/>
  <c r="M20" i="7" s="1"/>
  <c r="AB125" i="5"/>
  <c r="AC110" i="5" s="1"/>
  <c r="W159" i="5"/>
  <c r="V163" i="5" s="1"/>
  <c r="W162" i="5" s="1"/>
  <c r="AI124" i="5"/>
  <c r="J124" i="5"/>
  <c r="K124" i="5" s="1"/>
  <c r="J37" i="7" s="1"/>
  <c r="AI100" i="5"/>
  <c r="N58" i="7" s="1"/>
  <c r="Q100" i="5"/>
  <c r="K58" i="7" s="1"/>
  <c r="AC100" i="5"/>
  <c r="M58" i="7" s="1"/>
  <c r="E44" i="5"/>
  <c r="Q105" i="5"/>
  <c r="Q101" i="5"/>
  <c r="Q99" i="5" s="1"/>
  <c r="Q104" i="5"/>
  <c r="Q103" i="5"/>
  <c r="Q102" i="5"/>
  <c r="C130" i="5"/>
  <c r="D135" i="5" s="1"/>
  <c r="E135" i="5" s="1"/>
  <c r="D24" i="5"/>
  <c r="D48" i="9"/>
  <c r="H48" i="9"/>
  <c r="H25" i="10" s="1"/>
  <c r="G48" i="9"/>
  <c r="G25" i="10" s="1"/>
  <c r="E48" i="9"/>
  <c r="E25" i="10" s="1"/>
  <c r="D171" i="5"/>
  <c r="E106" i="5"/>
  <c r="D169" i="5"/>
  <c r="E99" i="5"/>
  <c r="E100" i="5"/>
  <c r="AI205" i="5"/>
  <c r="AI214" i="5" s="1"/>
  <c r="AI215" i="5" s="1"/>
  <c r="W100" i="5"/>
  <c r="L58" i="7" s="1"/>
  <c r="K205" i="5"/>
  <c r="K214" i="5" s="1"/>
  <c r="Q9" i="8" s="1"/>
  <c r="AH21" i="5"/>
  <c r="AI21" i="5" s="1"/>
  <c r="N20" i="7" s="1"/>
  <c r="AB98" i="5"/>
  <c r="AC98" i="5" s="1"/>
  <c r="AB107" i="5"/>
  <c r="AC107" i="5" s="1"/>
  <c r="AG130" i="5"/>
  <c r="AH134" i="5" s="1"/>
  <c r="AI134" i="5" s="1"/>
  <c r="AH29" i="5"/>
  <c r="AI29" i="5" s="1"/>
  <c r="AA130" i="5"/>
  <c r="AB27" i="5"/>
  <c r="AC27" i="5" s="1"/>
  <c r="U130" i="5"/>
  <c r="V134" i="5" s="1"/>
  <c r="W134" i="5" s="1"/>
  <c r="V29" i="5"/>
  <c r="W29" i="5" s="1"/>
  <c r="O130" i="5"/>
  <c r="P29" i="5"/>
  <c r="Q29" i="5" s="1"/>
  <c r="I130" i="5"/>
  <c r="J136" i="5" s="1"/>
  <c r="K136" i="5" s="1"/>
  <c r="J29" i="5"/>
  <c r="K29" i="5" s="1"/>
  <c r="I246" i="11"/>
  <c r="I221" i="11"/>
  <c r="N227" i="11"/>
  <c r="I213" i="11"/>
  <c r="N209" i="11"/>
  <c r="I205" i="11"/>
  <c r="N192" i="11"/>
  <c r="N185" i="11"/>
  <c r="N181" i="11"/>
  <c r="N177" i="11"/>
  <c r="I172" i="11"/>
  <c r="N170" i="11"/>
  <c r="N167" i="11"/>
  <c r="I164" i="11"/>
  <c r="I161" i="11"/>
  <c r="I159" i="11"/>
  <c r="N149" i="11"/>
  <c r="N147" i="11"/>
  <c r="N142" i="11"/>
  <c r="I129" i="11"/>
  <c r="I126" i="11"/>
  <c r="I123" i="11"/>
  <c r="I120" i="11"/>
  <c r="I116" i="11"/>
  <c r="I113" i="11"/>
  <c r="I109" i="11"/>
  <c r="N103" i="11"/>
  <c r="I97" i="11"/>
  <c r="N94" i="11"/>
  <c r="I85" i="11"/>
  <c r="N80" i="11"/>
  <c r="N72" i="11"/>
  <c r="I70" i="11"/>
  <c r="I65" i="11"/>
  <c r="N57" i="11"/>
  <c r="I53" i="11"/>
  <c r="N47" i="11"/>
  <c r="N37" i="11"/>
  <c r="N22" i="11"/>
  <c r="N17" i="11"/>
  <c r="N14" i="11"/>
  <c r="N9" i="11"/>
  <c r="N6" i="11"/>
  <c r="N255" i="11"/>
  <c r="N265" i="11"/>
  <c r="N273" i="11"/>
  <c r="N283" i="11"/>
  <c r="N293" i="11"/>
  <c r="N303" i="11"/>
  <c r="N311" i="11"/>
  <c r="N321" i="11"/>
  <c r="N331" i="11"/>
  <c r="N340" i="11"/>
  <c r="N351" i="11"/>
  <c r="N359" i="11"/>
  <c r="N368" i="11"/>
  <c r="N379" i="11"/>
  <c r="N388" i="11"/>
  <c r="N396" i="11"/>
  <c r="N407" i="11"/>
  <c r="N416" i="11"/>
  <c r="N425" i="11"/>
  <c r="N436" i="11"/>
  <c r="N444" i="11"/>
  <c r="N453" i="11"/>
  <c r="N465" i="11"/>
  <c r="N479" i="11"/>
  <c r="N489" i="11"/>
  <c r="N503" i="11"/>
  <c r="N516" i="11"/>
  <c r="N528" i="11"/>
  <c r="N543" i="11"/>
  <c r="N555" i="11"/>
  <c r="N567" i="11"/>
  <c r="N582" i="11"/>
  <c r="N594" i="11"/>
  <c r="N605" i="11"/>
  <c r="N619" i="11"/>
  <c r="N631" i="11"/>
  <c r="I262" i="11"/>
  <c r="I276" i="11"/>
  <c r="I286" i="11"/>
  <c r="I300" i="11"/>
  <c r="I313" i="11"/>
  <c r="I326" i="11"/>
  <c r="I337" i="11"/>
  <c r="I350" i="11"/>
  <c r="I364" i="11"/>
  <c r="I376" i="11"/>
  <c r="I390" i="11"/>
  <c r="I401" i="11"/>
  <c r="I413" i="11"/>
  <c r="I428" i="11"/>
  <c r="I440" i="11"/>
  <c r="I450" i="11"/>
  <c r="I465" i="11"/>
  <c r="I477" i="11"/>
  <c r="I489" i="11"/>
  <c r="I504" i="11"/>
  <c r="I514" i="11"/>
  <c r="M41" i="11"/>
  <c r="F514" i="11"/>
  <c r="F449" i="11"/>
  <c r="F365" i="11"/>
  <c r="F281" i="11"/>
  <c r="F149" i="11"/>
  <c r="F428" i="11"/>
  <c r="F322" i="11"/>
  <c r="F219" i="11"/>
  <c r="K626" i="11"/>
  <c r="P626" i="11" s="1"/>
  <c r="K619" i="11"/>
  <c r="P619" i="11" s="1"/>
  <c r="K568" i="11"/>
  <c r="K516" i="11"/>
  <c r="K455" i="11"/>
  <c r="P455" i="11" s="1"/>
  <c r="K399" i="11"/>
  <c r="K359" i="11"/>
  <c r="K319" i="11"/>
  <c r="K278" i="11"/>
  <c r="K241" i="11"/>
  <c r="K211" i="11"/>
  <c r="K181" i="11"/>
  <c r="P181" i="11" s="1"/>
  <c r="K154" i="11"/>
  <c r="K123" i="11"/>
  <c r="K90" i="11"/>
  <c r="P90" i="11" s="1"/>
  <c r="K55" i="11"/>
  <c r="K29" i="11"/>
  <c r="K4" i="11"/>
  <c r="K607" i="11"/>
  <c r="P607" i="11" s="1"/>
  <c r="K547" i="11"/>
  <c r="P547" i="11" s="1"/>
  <c r="K468" i="11"/>
  <c r="K390" i="11"/>
  <c r="K338" i="11"/>
  <c r="K287" i="11"/>
  <c r="K234" i="11"/>
  <c r="K195" i="11"/>
  <c r="K161" i="11"/>
  <c r="K111" i="11"/>
  <c r="K69" i="11"/>
  <c r="P69" i="11" s="1"/>
  <c r="K37" i="11"/>
  <c r="N250" i="11"/>
  <c r="I248" i="11"/>
  <c r="I245" i="11"/>
  <c r="I242" i="11"/>
  <c r="N236" i="11"/>
  <c r="I233" i="11"/>
  <c r="N223" i="11"/>
  <c r="I220" i="11"/>
  <c r="I216" i="11"/>
  <c r="I239" i="11"/>
  <c r="I230" i="11"/>
  <c r="I226" i="11"/>
  <c r="N212" i="11"/>
  <c r="N210" i="11"/>
  <c r="I209" i="11"/>
  <c r="N206" i="11"/>
  <c r="N204" i="11"/>
  <c r="N201" i="11"/>
  <c r="N194" i="11"/>
  <c r="I188" i="11"/>
  <c r="N184" i="11"/>
  <c r="N182" i="11"/>
  <c r="I181" i="11"/>
  <c r="N179" i="11"/>
  <c r="I175" i="11"/>
  <c r="I173" i="11"/>
  <c r="N171" i="11"/>
  <c r="N165" i="11"/>
  <c r="N158" i="11"/>
  <c r="I157" i="11"/>
  <c r="N153" i="11"/>
  <c r="N146" i="11"/>
  <c r="N144" i="11"/>
  <c r="I140" i="11"/>
  <c r="I137" i="11"/>
  <c r="I133" i="11"/>
  <c r="I131" i="11"/>
  <c r="I128" i="11"/>
  <c r="I125" i="11"/>
  <c r="I122" i="11"/>
  <c r="I119" i="11"/>
  <c r="N115" i="11"/>
  <c r="N108" i="11"/>
  <c r="N105" i="11"/>
  <c r="I99" i="11"/>
  <c r="N96" i="11"/>
  <c r="I94" i="11"/>
  <c r="N89" i="11"/>
  <c r="N87" i="11"/>
  <c r="N84" i="11"/>
  <c r="N79" i="11"/>
  <c r="I76" i="11"/>
  <c r="N63" i="11"/>
  <c r="N61" i="11"/>
  <c r="N51" i="11"/>
  <c r="N42" i="11"/>
  <c r="N39" i="11"/>
  <c r="N35" i="11"/>
  <c r="N31" i="11"/>
  <c r="N25" i="11"/>
  <c r="N13" i="11"/>
  <c r="N257" i="11"/>
  <c r="N267" i="11"/>
  <c r="N276" i="11"/>
  <c r="N287" i="11"/>
  <c r="N295" i="11"/>
  <c r="N304" i="11"/>
  <c r="N315" i="11"/>
  <c r="N324" i="11"/>
  <c r="N332" i="11"/>
  <c r="N343" i="11"/>
  <c r="N352" i="11"/>
  <c r="N361" i="11"/>
  <c r="N372" i="11"/>
  <c r="N380" i="11"/>
  <c r="N389" i="11"/>
  <c r="N400" i="11"/>
  <c r="N409" i="11"/>
  <c r="N417" i="11"/>
  <c r="N428" i="11"/>
  <c r="N437" i="11"/>
  <c r="N447" i="11"/>
  <c r="N457" i="11"/>
  <c r="N468" i="11"/>
  <c r="N480" i="11"/>
  <c r="N495" i="11"/>
  <c r="N507" i="11"/>
  <c r="N517" i="11"/>
  <c r="N532" i="11"/>
  <c r="N544" i="11"/>
  <c r="N558" i="11"/>
  <c r="N573" i="11"/>
  <c r="N583" i="11"/>
  <c r="N595" i="11"/>
  <c r="N610" i="11"/>
  <c r="N622" i="11"/>
  <c r="I252" i="11"/>
  <c r="I265" i="11"/>
  <c r="I278" i="11"/>
  <c r="I290" i="11"/>
  <c r="I305" i="11"/>
  <c r="I316" i="11"/>
  <c r="I328" i="11"/>
  <c r="I342" i="11"/>
  <c r="I354" i="11"/>
  <c r="I365" i="11"/>
  <c r="I380" i="11"/>
  <c r="I392" i="11"/>
  <c r="I404" i="11"/>
  <c r="I418" i="11"/>
  <c r="I429" i="11"/>
  <c r="I441" i="11"/>
  <c r="I456" i="11"/>
  <c r="I468" i="11"/>
  <c r="I478" i="11"/>
  <c r="I493" i="11"/>
  <c r="I505" i="11"/>
  <c r="K48" i="11"/>
  <c r="K105" i="11"/>
  <c r="K168" i="11"/>
  <c r="K219" i="11"/>
  <c r="K264" i="11"/>
  <c r="K349" i="11"/>
  <c r="K428" i="11"/>
  <c r="K530" i="11"/>
  <c r="K628" i="11"/>
  <c r="P628" i="11" s="1"/>
  <c r="F261" i="11"/>
  <c r="F407" i="11"/>
  <c r="M264" i="11"/>
  <c r="M150" i="11"/>
  <c r="M608" i="11"/>
  <c r="I516" i="11"/>
  <c r="I509" i="11"/>
  <c r="I502" i="11"/>
  <c r="I494" i="11"/>
  <c r="I488" i="11"/>
  <c r="I481" i="11"/>
  <c r="I473" i="11"/>
  <c r="I466" i="11"/>
  <c r="I460" i="11"/>
  <c r="I452" i="11"/>
  <c r="I445" i="11"/>
  <c r="I438" i="11"/>
  <c r="I430" i="11"/>
  <c r="I424" i="11"/>
  <c r="I417" i="11"/>
  <c r="I409" i="11"/>
  <c r="I402" i="11"/>
  <c r="I396" i="11"/>
  <c r="I388" i="11"/>
  <c r="I381" i="11"/>
  <c r="I374" i="11"/>
  <c r="I366" i="11"/>
  <c r="I360" i="11"/>
  <c r="I353" i="11"/>
  <c r="I345" i="11"/>
  <c r="I338" i="11"/>
  <c r="I332" i="11"/>
  <c r="I324" i="11"/>
  <c r="I317" i="11"/>
  <c r="I310" i="11"/>
  <c r="I302" i="11"/>
  <c r="I296" i="11"/>
  <c r="I289" i="11"/>
  <c r="I281" i="11"/>
  <c r="I274" i="11"/>
  <c r="I268" i="11"/>
  <c r="I260" i="11"/>
  <c r="I253" i="11"/>
  <c r="I520" i="11"/>
  <c r="I510" i="11"/>
  <c r="I500" i="11"/>
  <c r="I492" i="11"/>
  <c r="I482" i="11"/>
  <c r="I472" i="11"/>
  <c r="I462" i="11"/>
  <c r="I454" i="11"/>
  <c r="I444" i="11"/>
  <c r="I434" i="11"/>
  <c r="I425" i="11"/>
  <c r="I414" i="11"/>
  <c r="I406" i="11"/>
  <c r="I397" i="11"/>
  <c r="I386" i="11"/>
  <c r="I377" i="11"/>
  <c r="I369" i="11"/>
  <c r="I358" i="11"/>
  <c r="I349" i="11"/>
  <c r="I340" i="11"/>
  <c r="I329" i="11"/>
  <c r="I321" i="11"/>
  <c r="I312" i="11"/>
  <c r="I301" i="11"/>
  <c r="I292" i="11"/>
  <c r="I284" i="11"/>
  <c r="I273" i="11"/>
  <c r="I264" i="11"/>
  <c r="I254" i="11"/>
  <c r="I55" i="11"/>
  <c r="I59" i="11"/>
  <c r="I69" i="11"/>
  <c r="I71" i="11"/>
  <c r="I77" i="11"/>
  <c r="I83" i="11"/>
  <c r="I90" i="11"/>
  <c r="I95" i="11"/>
  <c r="I110" i="11"/>
  <c r="I115" i="11"/>
  <c r="I127" i="11"/>
  <c r="I132" i="11"/>
  <c r="I134" i="11"/>
  <c r="I136" i="11"/>
  <c r="I139" i="11"/>
  <c r="I142" i="11"/>
  <c r="I144" i="11"/>
  <c r="I158" i="11"/>
  <c r="I162" i="11"/>
  <c r="I165" i="11"/>
  <c r="I177" i="11"/>
  <c r="I179" i="11"/>
  <c r="I185" i="11"/>
  <c r="I187" i="11"/>
  <c r="I191" i="11"/>
  <c r="I193" i="11"/>
  <c r="I207" i="11"/>
  <c r="I232" i="11"/>
  <c r="I240" i="11"/>
  <c r="I217" i="11"/>
  <c r="I222" i="11"/>
  <c r="I237" i="11"/>
  <c r="I241" i="11"/>
  <c r="I244" i="11"/>
  <c r="N627" i="11"/>
  <c r="N621" i="11"/>
  <c r="N614" i="11"/>
  <c r="N606" i="11"/>
  <c r="N599" i="11"/>
  <c r="N593" i="11"/>
  <c r="N585" i="11"/>
  <c r="N578" i="11"/>
  <c r="N571" i="11"/>
  <c r="N563" i="11"/>
  <c r="N557" i="11"/>
  <c r="N549" i="11"/>
  <c r="N540" i="11"/>
  <c r="N533" i="11"/>
  <c r="N527" i="11"/>
  <c r="N519" i="11"/>
  <c r="N512" i="11"/>
  <c r="N505" i="11"/>
  <c r="N497" i="11"/>
  <c r="N491" i="11"/>
  <c r="N484" i="11"/>
  <c r="N476" i="11"/>
  <c r="N469" i="11"/>
  <c r="N463" i="11"/>
  <c r="N626" i="11"/>
  <c r="N617" i="11"/>
  <c r="N609" i="11"/>
  <c r="N598" i="11"/>
  <c r="N589" i="11"/>
  <c r="N579" i="11"/>
  <c r="N569" i="11"/>
  <c r="N561" i="11"/>
  <c r="N550" i="11"/>
  <c r="N539" i="11"/>
  <c r="N529" i="11"/>
  <c r="N521" i="11"/>
  <c r="N511" i="11"/>
  <c r="N501" i="11"/>
  <c r="N492" i="11"/>
  <c r="N481" i="11"/>
  <c r="N473" i="11"/>
  <c r="N464" i="11"/>
  <c r="N455" i="11"/>
  <c r="N448" i="11"/>
  <c r="N441" i="11"/>
  <c r="N433" i="11"/>
  <c r="N427" i="11"/>
  <c r="N420" i="11"/>
  <c r="N412" i="11"/>
  <c r="N405" i="11"/>
  <c r="N399" i="11"/>
  <c r="N391" i="11"/>
  <c r="N384" i="11"/>
  <c r="N377" i="11"/>
  <c r="N369" i="11"/>
  <c r="N363" i="11"/>
  <c r="N356" i="11"/>
  <c r="N348" i="11"/>
  <c r="N341" i="11"/>
  <c r="N335" i="11"/>
  <c r="N327" i="11"/>
  <c r="N320" i="11"/>
  <c r="N313" i="11"/>
  <c r="N305" i="11"/>
  <c r="N299" i="11"/>
  <c r="N292" i="11"/>
  <c r="N284" i="11"/>
  <c r="N277" i="11"/>
  <c r="N271" i="11"/>
  <c r="N263" i="11"/>
  <c r="N256" i="11"/>
  <c r="N11" i="11"/>
  <c r="N19" i="11"/>
  <c r="N23" i="11"/>
  <c r="N26" i="11"/>
  <c r="N30" i="11"/>
  <c r="N33" i="11"/>
  <c r="N43" i="11"/>
  <c r="N46" i="11"/>
  <c r="N50" i="11"/>
  <c r="N73" i="11"/>
  <c r="N85" i="11"/>
  <c r="N97" i="11"/>
  <c r="N99" i="11"/>
  <c r="N102" i="11"/>
  <c r="N107" i="11"/>
  <c r="N117" i="11"/>
  <c r="N120" i="11"/>
  <c r="N122" i="11"/>
  <c r="N145" i="11"/>
  <c r="N150" i="11"/>
  <c r="N154" i="11"/>
  <c r="N156" i="11"/>
  <c r="N163" i="11"/>
  <c r="N168" i="11"/>
  <c r="N173" i="11"/>
  <c r="N180" i="11"/>
  <c r="N183" i="11"/>
  <c r="N195" i="11"/>
  <c r="N199" i="11"/>
  <c r="N203" i="11"/>
  <c r="N205" i="11"/>
  <c r="N208" i="11"/>
  <c r="N211" i="11"/>
  <c r="N213" i="11"/>
  <c r="N226" i="11"/>
  <c r="N229" i="11"/>
  <c r="N219" i="11"/>
  <c r="N234" i="11"/>
  <c r="I251" i="11"/>
  <c r="N248" i="11"/>
  <c r="N242" i="11"/>
  <c r="N237" i="11"/>
  <c r="N233" i="11"/>
  <c r="I224" i="11"/>
  <c r="N217" i="11"/>
  <c r="N239" i="11"/>
  <c r="N230" i="11"/>
  <c r="I211" i="11"/>
  <c r="N200" i="11"/>
  <c r="N197" i="11"/>
  <c r="I190" i="11"/>
  <c r="N106" i="11"/>
  <c r="I44" i="11"/>
  <c r="R23" i="8"/>
  <c r="E23" i="10" s="1"/>
  <c r="E205" i="5"/>
  <c r="E214" i="5" s="1"/>
  <c r="E215" i="5" s="1"/>
  <c r="W224" i="5"/>
  <c r="AI224" i="5"/>
  <c r="F19" i="11"/>
  <c r="F11" i="11"/>
  <c r="K16" i="11"/>
  <c r="K7" i="11"/>
  <c r="K33" i="11"/>
  <c r="K41" i="11"/>
  <c r="K44" i="11"/>
  <c r="K59" i="11"/>
  <c r="K65" i="11"/>
  <c r="K79" i="11"/>
  <c r="P79" i="11" s="1"/>
  <c r="K87" i="11"/>
  <c r="K101" i="11"/>
  <c r="K108" i="11"/>
  <c r="P108" i="11" s="1"/>
  <c r="K114" i="11"/>
  <c r="P114" i="11" s="1"/>
  <c r="K119" i="11"/>
  <c r="P119" i="11" s="1"/>
  <c r="K127" i="11"/>
  <c r="K135" i="11"/>
  <c r="K142" i="11"/>
  <c r="K150" i="11"/>
  <c r="K157" i="11"/>
  <c r="K164" i="11"/>
  <c r="K171" i="11"/>
  <c r="P171" i="11" s="1"/>
  <c r="K177" i="11"/>
  <c r="K184" i="11"/>
  <c r="K191" i="11"/>
  <c r="K199" i="11"/>
  <c r="K207" i="11"/>
  <c r="K215" i="11"/>
  <c r="K223" i="11"/>
  <c r="K230" i="11"/>
  <c r="K245" i="11"/>
  <c r="K253" i="11"/>
  <c r="K260" i="11"/>
  <c r="K274" i="11"/>
  <c r="K282" i="11"/>
  <c r="K292" i="11"/>
  <c r="K303" i="11"/>
  <c r="K313" i="11"/>
  <c r="K323" i="11"/>
  <c r="K333" i="11"/>
  <c r="K343" i="11"/>
  <c r="K354" i="11"/>
  <c r="K365" i="11"/>
  <c r="K375" i="11"/>
  <c r="K386" i="11"/>
  <c r="K395" i="11"/>
  <c r="K420" i="11"/>
  <c r="K435" i="11"/>
  <c r="K449" i="11"/>
  <c r="P449" i="11" s="1"/>
  <c r="K463" i="11"/>
  <c r="K476" i="11"/>
  <c r="K492" i="11"/>
  <c r="P492" i="11" s="1"/>
  <c r="K508" i="11"/>
  <c r="K523" i="11"/>
  <c r="K540" i="11"/>
  <c r="K551" i="11"/>
  <c r="P551" i="11" s="1"/>
  <c r="K562" i="11"/>
  <c r="P562" i="11" s="1"/>
  <c r="K574" i="11"/>
  <c r="K587" i="11"/>
  <c r="K600" i="11"/>
  <c r="P600" i="11" s="1"/>
  <c r="K614" i="11"/>
  <c r="K623" i="11"/>
  <c r="P623" i="11" s="1"/>
  <c r="K632" i="11"/>
  <c r="P632" i="11" s="1"/>
  <c r="F27" i="11"/>
  <c r="F119" i="11"/>
  <c r="F185" i="11"/>
  <c r="F239" i="11"/>
  <c r="F254" i="11"/>
  <c r="F270" i="11"/>
  <c r="F291" i="11"/>
  <c r="F312" i="11"/>
  <c r="F333" i="11"/>
  <c r="F354" i="11"/>
  <c r="F376" i="11"/>
  <c r="F417" i="11"/>
  <c r="F439" i="11"/>
  <c r="F460" i="11"/>
  <c r="F481" i="11"/>
  <c r="F507" i="11"/>
  <c r="H481" i="11"/>
  <c r="H406" i="11"/>
  <c r="H253" i="11"/>
  <c r="H103" i="11"/>
  <c r="H508" i="11"/>
  <c r="H331" i="11"/>
  <c r="H177" i="11"/>
  <c r="H32" i="11"/>
  <c r="H291" i="11"/>
  <c r="H458" i="11"/>
  <c r="H140" i="11"/>
  <c r="M621" i="11"/>
  <c r="M517" i="11"/>
  <c r="M406" i="11"/>
  <c r="M292" i="11"/>
  <c r="M179" i="11"/>
  <c r="M64" i="11"/>
  <c r="M578" i="11"/>
  <c r="M463" i="11"/>
  <c r="M350" i="11"/>
  <c r="M235" i="11"/>
  <c r="M122" i="11"/>
  <c r="M5" i="11"/>
  <c r="K17" i="11"/>
  <c r="K6" i="11"/>
  <c r="K14" i="11"/>
  <c r="K5" i="11"/>
  <c r="M207" i="11"/>
  <c r="M435" i="11"/>
  <c r="K24" i="11"/>
  <c r="K35" i="11"/>
  <c r="K23" i="11"/>
  <c r="K46" i="11"/>
  <c r="K53" i="11"/>
  <c r="K67" i="11"/>
  <c r="K74" i="11"/>
  <c r="K81" i="11"/>
  <c r="K89" i="11"/>
  <c r="K95" i="11"/>
  <c r="K103" i="11"/>
  <c r="K121" i="11"/>
  <c r="K129" i="11"/>
  <c r="K137" i="11"/>
  <c r="K144" i="11"/>
  <c r="K152" i="11"/>
  <c r="K159" i="11"/>
  <c r="P159" i="11" s="1"/>
  <c r="K166" i="11"/>
  <c r="K173" i="11"/>
  <c r="K179" i="11"/>
  <c r="K193" i="11"/>
  <c r="K201" i="11"/>
  <c r="K209" i="11"/>
  <c r="K217" i="11"/>
  <c r="K224" i="11"/>
  <c r="P224" i="11" s="1"/>
  <c r="K232" i="11"/>
  <c r="P232" i="11" s="1"/>
  <c r="K239" i="11"/>
  <c r="K247" i="11"/>
  <c r="K255" i="11"/>
  <c r="K262" i="11"/>
  <c r="K269" i="11"/>
  <c r="K276" i="11"/>
  <c r="K284" i="11"/>
  <c r="K295" i="11"/>
  <c r="K305" i="11"/>
  <c r="P305" i="11" s="1"/>
  <c r="K316" i="11"/>
  <c r="K335" i="11"/>
  <c r="K346" i="11"/>
  <c r="K357" i="11"/>
  <c r="K367" i="11"/>
  <c r="K378" i="11"/>
  <c r="K388" i="11"/>
  <c r="K409" i="11"/>
  <c r="K424" i="11"/>
  <c r="K534" i="11"/>
  <c r="K480" i="11"/>
  <c r="K496" i="11"/>
  <c r="K512" i="11"/>
  <c r="K526" i="11"/>
  <c r="P526" i="11" s="1"/>
  <c r="K544" i="11"/>
  <c r="K554" i="11"/>
  <c r="P554" i="11" s="1"/>
  <c r="K565" i="11"/>
  <c r="P565" i="11" s="1"/>
  <c r="K578" i="11"/>
  <c r="K590" i="11"/>
  <c r="P590" i="11" s="1"/>
  <c r="K604" i="11"/>
  <c r="K617" i="11"/>
  <c r="P617" i="11" s="1"/>
  <c r="H64" i="11"/>
  <c r="F55" i="11"/>
  <c r="F133" i="11"/>
  <c r="F199" i="11"/>
  <c r="F243" i="11"/>
  <c r="F257" i="11"/>
  <c r="F275" i="11"/>
  <c r="F297" i="11"/>
  <c r="F317" i="11"/>
  <c r="F338" i="11"/>
  <c r="F360" i="11"/>
  <c r="F381" i="11"/>
  <c r="F401" i="11"/>
  <c r="F423" i="11"/>
  <c r="F444" i="11"/>
  <c r="F465" i="11"/>
  <c r="F487" i="11"/>
  <c r="F520" i="11"/>
  <c r="F516" i="11"/>
  <c r="F512" i="11"/>
  <c r="F508" i="11"/>
  <c r="F504" i="11"/>
  <c r="F500" i="11"/>
  <c r="F496" i="11"/>
  <c r="F492" i="11"/>
  <c r="E52" i="8" s="1"/>
  <c r="F489" i="11"/>
  <c r="F517" i="11"/>
  <c r="F511" i="11"/>
  <c r="F506" i="11"/>
  <c r="F501" i="11"/>
  <c r="F495" i="11"/>
  <c r="F491" i="11"/>
  <c r="F486" i="11"/>
  <c r="F482" i="11"/>
  <c r="F478" i="11"/>
  <c r="F474" i="11"/>
  <c r="F470" i="11"/>
  <c r="F466" i="11"/>
  <c r="F462" i="11"/>
  <c r="F458" i="11"/>
  <c r="F454" i="11"/>
  <c r="F450" i="11"/>
  <c r="F446" i="11"/>
  <c r="F442" i="11"/>
  <c r="F438" i="11"/>
  <c r="F434" i="11"/>
  <c r="F430" i="11"/>
  <c r="F426" i="11"/>
  <c r="F422" i="11"/>
  <c r="F418" i="11"/>
  <c r="F414" i="11"/>
  <c r="F410" i="11"/>
  <c r="F406" i="11"/>
  <c r="F402" i="11"/>
  <c r="F398" i="11"/>
  <c r="F395" i="11"/>
  <c r="F391" i="11"/>
  <c r="F387" i="11"/>
  <c r="F383" i="11"/>
  <c r="F379" i="11"/>
  <c r="F375" i="11"/>
  <c r="F371" i="11"/>
  <c r="F367" i="11"/>
  <c r="F363" i="11"/>
  <c r="F359" i="11"/>
  <c r="F355" i="11"/>
  <c r="F351" i="11"/>
  <c r="F347" i="11"/>
  <c r="F343" i="11"/>
  <c r="F339" i="11"/>
  <c r="F335" i="11"/>
  <c r="F331" i="11"/>
  <c r="F327" i="11"/>
  <c r="F323" i="11"/>
  <c r="F319" i="11"/>
  <c r="F315" i="11"/>
  <c r="F311" i="11"/>
  <c r="F307" i="11"/>
  <c r="F303" i="11"/>
  <c r="F299" i="11"/>
  <c r="F296" i="11"/>
  <c r="F292" i="11"/>
  <c r="F288" i="11"/>
  <c r="F284" i="11"/>
  <c r="F280" i="11"/>
  <c r="F276" i="11"/>
  <c r="F272" i="11"/>
  <c r="F268" i="11"/>
  <c r="F515" i="11"/>
  <c r="F509" i="11"/>
  <c r="F502" i="11"/>
  <c r="F494" i="11"/>
  <c r="F488" i="11"/>
  <c r="F483" i="11"/>
  <c r="F477" i="11"/>
  <c r="F472" i="11"/>
  <c r="F467" i="11"/>
  <c r="F461" i="11"/>
  <c r="F456" i="11"/>
  <c r="F451" i="11"/>
  <c r="F445" i="11"/>
  <c r="F440" i="11"/>
  <c r="F435" i="11"/>
  <c r="F429" i="11"/>
  <c r="F424" i="11"/>
  <c r="F419" i="11"/>
  <c r="F413" i="11"/>
  <c r="F408" i="11"/>
  <c r="F403" i="11"/>
  <c r="F397" i="11"/>
  <c r="F393" i="11"/>
  <c r="F388" i="11"/>
  <c r="F382" i="11"/>
  <c r="F377" i="11"/>
  <c r="F372" i="11"/>
  <c r="F366" i="11"/>
  <c r="F361" i="11"/>
  <c r="F356" i="11"/>
  <c r="F350" i="11"/>
  <c r="F345" i="11"/>
  <c r="F340" i="11"/>
  <c r="F334" i="11"/>
  <c r="F329" i="11"/>
  <c r="F324" i="11"/>
  <c r="F318" i="11"/>
  <c r="F313" i="11"/>
  <c r="F308" i="11"/>
  <c r="F302" i="11"/>
  <c r="F293" i="11"/>
  <c r="F287" i="11"/>
  <c r="F282" i="11"/>
  <c r="F277" i="11"/>
  <c r="F271" i="11"/>
  <c r="F266" i="11"/>
  <c r="F262" i="11"/>
  <c r="F258" i="11"/>
  <c r="F255" i="11"/>
  <c r="F248" i="11"/>
  <c r="F244" i="11"/>
  <c r="F240" i="11"/>
  <c r="F235" i="11"/>
  <c r="F223" i="11"/>
  <c r="F207" i="11"/>
  <c r="F187" i="11"/>
  <c r="F171" i="11"/>
  <c r="F156" i="11"/>
  <c r="F137" i="11"/>
  <c r="F121" i="11"/>
  <c r="F105" i="11"/>
  <c r="F73" i="11"/>
  <c r="F57" i="11"/>
  <c r="F33" i="11"/>
  <c r="F519" i="11"/>
  <c r="F513" i="11"/>
  <c r="F505" i="11"/>
  <c r="F498" i="11"/>
  <c r="F485" i="11"/>
  <c r="F480" i="11"/>
  <c r="F475" i="11"/>
  <c r="F469" i="11"/>
  <c r="F464" i="11"/>
  <c r="F459" i="11"/>
  <c r="F453" i="11"/>
  <c r="F448" i="11"/>
  <c r="F443" i="11"/>
  <c r="F437" i="11"/>
  <c r="F432" i="11"/>
  <c r="F427" i="11"/>
  <c r="F421" i="11"/>
  <c r="F416" i="11"/>
  <c r="F411" i="11"/>
  <c r="F405" i="11"/>
  <c r="F400" i="11"/>
  <c r="F396" i="11"/>
  <c r="F390" i="11"/>
  <c r="F385" i="11"/>
  <c r="F380" i="11"/>
  <c r="F374" i="11"/>
  <c r="F369" i="11"/>
  <c r="F364" i="11"/>
  <c r="F358" i="11"/>
  <c r="F353" i="11"/>
  <c r="F348" i="11"/>
  <c r="F342" i="11"/>
  <c r="F337" i="11"/>
  <c r="F332" i="11"/>
  <c r="F326" i="11"/>
  <c r="F321" i="11"/>
  <c r="F316" i="11"/>
  <c r="F310" i="11"/>
  <c r="F305" i="11"/>
  <c r="F300" i="11"/>
  <c r="F295" i="11"/>
  <c r="F290" i="11"/>
  <c r="F285" i="11"/>
  <c r="F279" i="11"/>
  <c r="F274" i="11"/>
  <c r="F269" i="11"/>
  <c r="F264" i="11"/>
  <c r="F260" i="11"/>
  <c r="F256" i="11"/>
  <c r="F253" i="11"/>
  <c r="F250" i="11"/>
  <c r="F246" i="11"/>
  <c r="F242" i="11"/>
  <c r="F237" i="11"/>
  <c r="F228" i="11"/>
  <c r="F213" i="11"/>
  <c r="F197" i="11"/>
  <c r="F180" i="11"/>
  <c r="F161" i="11"/>
  <c r="F148" i="11"/>
  <c r="F129" i="11"/>
  <c r="F112" i="11"/>
  <c r="F85" i="11"/>
  <c r="F65" i="11"/>
  <c r="F43" i="11"/>
  <c r="F510" i="11"/>
  <c r="F497" i="11"/>
  <c r="F484" i="11"/>
  <c r="F473" i="11"/>
  <c r="F463" i="11"/>
  <c r="F452" i="11"/>
  <c r="F441" i="11"/>
  <c r="F431" i="11"/>
  <c r="F420" i="11"/>
  <c r="F409" i="11"/>
  <c r="F399" i="11"/>
  <c r="F389" i="11"/>
  <c r="F378" i="11"/>
  <c r="F368" i="11"/>
  <c r="F357" i="11"/>
  <c r="F346" i="11"/>
  <c r="F336" i="11"/>
  <c r="F325" i="11"/>
  <c r="F314" i="11"/>
  <c r="F304" i="11"/>
  <c r="F294" i="11"/>
  <c r="F283" i="11"/>
  <c r="F273" i="11"/>
  <c r="F263" i="11"/>
  <c r="F249" i="11"/>
  <c r="F241" i="11"/>
  <c r="F225" i="11"/>
  <c r="F193" i="11"/>
  <c r="F159" i="11"/>
  <c r="F123" i="11"/>
  <c r="F80" i="11"/>
  <c r="F41" i="11"/>
  <c r="F518" i="11"/>
  <c r="F503" i="11"/>
  <c r="F490" i="11"/>
  <c r="F479" i="11"/>
  <c r="F468" i="11"/>
  <c r="F457" i="11"/>
  <c r="F447" i="11"/>
  <c r="F436" i="11"/>
  <c r="F425" i="11"/>
  <c r="F415" i="11"/>
  <c r="F404" i="11"/>
  <c r="F394" i="11"/>
  <c r="F384" i="11"/>
  <c r="F373" i="11"/>
  <c r="F362" i="11"/>
  <c r="F352" i="11"/>
  <c r="F341" i="11"/>
  <c r="F330" i="11"/>
  <c r="F320" i="11"/>
  <c r="F309" i="11"/>
  <c r="F298" i="11"/>
  <c r="F289" i="11"/>
  <c r="F278" i="11"/>
  <c r="F267" i="11"/>
  <c r="F259" i="11"/>
  <c r="F252" i="11"/>
  <c r="E55" i="8" s="1"/>
  <c r="F245" i="11"/>
  <c r="F236" i="11"/>
  <c r="F208" i="11"/>
  <c r="F176" i="11"/>
  <c r="F143" i="11"/>
  <c r="F108" i="11"/>
  <c r="F63" i="11"/>
  <c r="F5" i="11"/>
  <c r="K624" i="11"/>
  <c r="K615" i="11"/>
  <c r="K611" i="11"/>
  <c r="K605" i="11"/>
  <c r="P605" i="11" s="1"/>
  <c r="K601" i="11"/>
  <c r="P601" i="11" s="1"/>
  <c r="K598" i="11"/>
  <c r="P598" i="11" s="1"/>
  <c r="K594" i="11"/>
  <c r="K591" i="11"/>
  <c r="K588" i="11"/>
  <c r="K584" i="11"/>
  <c r="K579" i="11"/>
  <c r="K575" i="11"/>
  <c r="K571" i="11"/>
  <c r="K563" i="11"/>
  <c r="K555" i="11"/>
  <c r="K541" i="11"/>
  <c r="P541" i="11" s="1"/>
  <c r="K537" i="11"/>
  <c r="K527" i="11"/>
  <c r="K520" i="11"/>
  <c r="K517" i="11"/>
  <c r="K513" i="11"/>
  <c r="K509" i="11"/>
  <c r="K505" i="11"/>
  <c r="K501" i="11"/>
  <c r="K497" i="11"/>
  <c r="K493" i="11"/>
  <c r="K489" i="11"/>
  <c r="K485" i="11"/>
  <c r="K481" i="11"/>
  <c r="K477" i="11"/>
  <c r="K473" i="11"/>
  <c r="K469" i="11"/>
  <c r="K535" i="11"/>
  <c r="P535" i="11" s="1"/>
  <c r="K464" i="11"/>
  <c r="K460" i="11"/>
  <c r="K456" i="11"/>
  <c r="K453" i="11"/>
  <c r="P453" i="11" s="1"/>
  <c r="K450" i="11"/>
  <c r="K447" i="11"/>
  <c r="K443" i="11"/>
  <c r="K439" i="11"/>
  <c r="P439" i="11" s="1"/>
  <c r="K436" i="11"/>
  <c r="K433" i="11"/>
  <c r="K429" i="11"/>
  <c r="K425" i="11"/>
  <c r="K421" i="11"/>
  <c r="K417" i="11"/>
  <c r="K413" i="11"/>
  <c r="K410" i="11"/>
  <c r="K406" i="11"/>
  <c r="P406" i="11" s="1"/>
  <c r="K403" i="11"/>
  <c r="K613" i="11"/>
  <c r="P613" i="11" s="1"/>
  <c r="K609" i="11"/>
  <c r="K606" i="11"/>
  <c r="P606" i="11" s="1"/>
  <c r="K603" i="11"/>
  <c r="K599" i="11"/>
  <c r="P599" i="11" s="1"/>
  <c r="K596" i="11"/>
  <c r="K592" i="11"/>
  <c r="P592" i="11" s="1"/>
  <c r="K586" i="11"/>
  <c r="K577" i="11"/>
  <c r="K573" i="11"/>
  <c r="P573" i="11" s="1"/>
  <c r="K567" i="11"/>
  <c r="K557" i="11"/>
  <c r="K543" i="11"/>
  <c r="K539" i="11"/>
  <c r="K532" i="11"/>
  <c r="P532" i="11" s="1"/>
  <c r="K529" i="11"/>
  <c r="K525" i="11"/>
  <c r="K522" i="11"/>
  <c r="K518" i="11"/>
  <c r="P518" i="11" s="1"/>
  <c r="K515" i="11"/>
  <c r="K511" i="11"/>
  <c r="K507" i="11"/>
  <c r="K503" i="11"/>
  <c r="K499" i="11"/>
  <c r="K495" i="11"/>
  <c r="K491" i="11"/>
  <c r="K487" i="11"/>
  <c r="K483" i="11"/>
  <c r="K479" i="11"/>
  <c r="K475" i="11"/>
  <c r="K471" i="11"/>
  <c r="K467" i="11"/>
  <c r="K533" i="11"/>
  <c r="K462" i="11"/>
  <c r="K458" i="11"/>
  <c r="K452" i="11"/>
  <c r="K445" i="11"/>
  <c r="K441" i="11"/>
  <c r="K438" i="11"/>
  <c r="K434" i="11"/>
  <c r="P434" i="11" s="1"/>
  <c r="K431" i="11"/>
  <c r="K427" i="11"/>
  <c r="K423" i="11"/>
  <c r="K419" i="11"/>
  <c r="K415" i="11"/>
  <c r="K411" i="11"/>
  <c r="P411" i="11" s="1"/>
  <c r="K408" i="11"/>
  <c r="K405" i="11"/>
  <c r="K401" i="11"/>
  <c r="K397" i="11"/>
  <c r="P397" i="11" s="1"/>
  <c r="K394" i="11"/>
  <c r="K387" i="11"/>
  <c r="P387" i="11" s="1"/>
  <c r="K384" i="11"/>
  <c r="K380" i="11"/>
  <c r="K376" i="11"/>
  <c r="K372" i="11"/>
  <c r="K368" i="11"/>
  <c r="K364" i="11"/>
  <c r="K360" i="11"/>
  <c r="K356" i="11"/>
  <c r="K352" i="11"/>
  <c r="K348" i="11"/>
  <c r="K344" i="11"/>
  <c r="K340" i="11"/>
  <c r="K336" i="11"/>
  <c r="K332" i="11"/>
  <c r="K328" i="11"/>
  <c r="K325" i="11"/>
  <c r="K318" i="11"/>
  <c r="K314" i="11"/>
  <c r="K310" i="11"/>
  <c r="K306" i="11"/>
  <c r="K302" i="11"/>
  <c r="K298" i="11"/>
  <c r="K294" i="11"/>
  <c r="K290" i="11"/>
  <c r="K286" i="11"/>
  <c r="K640" i="11"/>
  <c r="P640" i="11" s="1"/>
  <c r="K629" i="11"/>
  <c r="P629" i="11" s="1"/>
  <c r="K625" i="11"/>
  <c r="K620" i="11"/>
  <c r="P620" i="11" s="1"/>
  <c r="K616" i="11"/>
  <c r="K608" i="11"/>
  <c r="P608" i="11" s="1"/>
  <c r="K602" i="11"/>
  <c r="P602" i="11" s="1"/>
  <c r="K595" i="11"/>
  <c r="K589" i="11"/>
  <c r="P589" i="11" s="1"/>
  <c r="K582" i="11"/>
  <c r="P582" i="11" s="1"/>
  <c r="K576" i="11"/>
  <c r="K569" i="11"/>
  <c r="P569" i="11" s="1"/>
  <c r="K564" i="11"/>
  <c r="K559" i="11"/>
  <c r="P559" i="11" s="1"/>
  <c r="K552" i="11"/>
  <c r="P552" i="11" s="1"/>
  <c r="K548" i="11"/>
  <c r="P548" i="11" s="1"/>
  <c r="K542" i="11"/>
  <c r="K531" i="11"/>
  <c r="P531" i="11" s="1"/>
  <c r="K524" i="11"/>
  <c r="P524" i="11" s="1"/>
  <c r="K510" i="11"/>
  <c r="K502" i="11"/>
  <c r="K494" i="11"/>
  <c r="K486" i="11"/>
  <c r="K478" i="11"/>
  <c r="K470" i="11"/>
  <c r="K465" i="11"/>
  <c r="K457" i="11"/>
  <c r="K451" i="11"/>
  <c r="K444" i="11"/>
  <c r="K437" i="11"/>
  <c r="K430" i="11"/>
  <c r="K422" i="11"/>
  <c r="K414" i="11"/>
  <c r="K407" i="11"/>
  <c r="K400" i="11"/>
  <c r="K396" i="11"/>
  <c r="K391" i="11"/>
  <c r="P391" i="11" s="1"/>
  <c r="K382" i="11"/>
  <c r="K377" i="11"/>
  <c r="K371" i="11"/>
  <c r="K366" i="11"/>
  <c r="K361" i="11"/>
  <c r="K355" i="11"/>
  <c r="K350" i="11"/>
  <c r="K345" i="11"/>
  <c r="K339" i="11"/>
  <c r="K334" i="11"/>
  <c r="K329" i="11"/>
  <c r="K324" i="11"/>
  <c r="K320" i="11"/>
  <c r="K315" i="11"/>
  <c r="K309" i="11"/>
  <c r="K304" i="11"/>
  <c r="K299" i="11"/>
  <c r="K293" i="11"/>
  <c r="K288" i="11"/>
  <c r="K283" i="11"/>
  <c r="K279" i="11"/>
  <c r="K275" i="11"/>
  <c r="K271" i="11"/>
  <c r="P271" i="11" s="1"/>
  <c r="K268" i="11"/>
  <c r="P268" i="11" s="1"/>
  <c r="K265" i="11"/>
  <c r="K261" i="11"/>
  <c r="K257" i="11"/>
  <c r="K254" i="11"/>
  <c r="K250" i="11"/>
  <c r="K246" i="11"/>
  <c r="K242" i="11"/>
  <c r="K238" i="11"/>
  <c r="P238" i="11" s="1"/>
  <c r="K235" i="11"/>
  <c r="K231" i="11"/>
  <c r="K227" i="11"/>
  <c r="K220" i="11"/>
  <c r="K216" i="11"/>
  <c r="K212" i="11"/>
  <c r="K208" i="11"/>
  <c r="K204" i="11"/>
  <c r="P204" i="11" s="1"/>
  <c r="K200" i="11"/>
  <c r="K196" i="11"/>
  <c r="K192" i="11"/>
  <c r="P192" i="11" s="1"/>
  <c r="K188" i="11"/>
  <c r="K185" i="11"/>
  <c r="K182" i="11"/>
  <c r="K178" i="11"/>
  <c r="K175" i="11"/>
  <c r="K172" i="11"/>
  <c r="K169" i="11"/>
  <c r="K165" i="11"/>
  <c r="P165" i="11" s="1"/>
  <c r="K162" i="11"/>
  <c r="K158" i="11"/>
  <c r="K151" i="11"/>
  <c r="K147" i="11"/>
  <c r="K143" i="11"/>
  <c r="K140" i="11"/>
  <c r="K136" i="11"/>
  <c r="K132" i="11"/>
  <c r="K128" i="11"/>
  <c r="P128" i="11" s="1"/>
  <c r="K124" i="11"/>
  <c r="K120" i="11"/>
  <c r="P120" i="11" s="1"/>
  <c r="K117" i="11"/>
  <c r="P117" i="11" s="1"/>
  <c r="K115" i="11"/>
  <c r="K112" i="11"/>
  <c r="K109" i="11"/>
  <c r="K106" i="11"/>
  <c r="K102" i="11"/>
  <c r="K98" i="11"/>
  <c r="K94" i="11"/>
  <c r="P94" i="11" s="1"/>
  <c r="K91" i="11"/>
  <c r="K88" i="11"/>
  <c r="K84" i="11"/>
  <c r="K80" i="11"/>
  <c r="K76" i="11"/>
  <c r="P76" i="11" s="1"/>
  <c r="K73" i="11"/>
  <c r="P73" i="11" s="1"/>
  <c r="K70" i="11"/>
  <c r="K66" i="11"/>
  <c r="K63" i="11"/>
  <c r="K60" i="11"/>
  <c r="K56" i="11"/>
  <c r="P56" i="11" s="1"/>
  <c r="K52" i="11"/>
  <c r="P52" i="11" s="1"/>
  <c r="K49" i="11"/>
  <c r="K45" i="11"/>
  <c r="K28" i="11"/>
  <c r="K21" i="11"/>
  <c r="K38" i="11"/>
  <c r="K34" i="11"/>
  <c r="K30" i="11"/>
  <c r="K22" i="11"/>
  <c r="K631" i="11"/>
  <c r="P631" i="11" s="1"/>
  <c r="K627" i="11"/>
  <c r="P627" i="11" s="1"/>
  <c r="K622" i="11"/>
  <c r="P622" i="11" s="1"/>
  <c r="K618" i="11"/>
  <c r="P618" i="11" s="1"/>
  <c r="K612" i="11"/>
  <c r="P612" i="11" s="1"/>
  <c r="K585" i="11"/>
  <c r="K580" i="11"/>
  <c r="K572" i="11"/>
  <c r="P572" i="11" s="1"/>
  <c r="K566" i="11"/>
  <c r="P566" i="11" s="1"/>
  <c r="K561" i="11"/>
  <c r="P561" i="11" s="1"/>
  <c r="K556" i="11"/>
  <c r="K550" i="11"/>
  <c r="P550" i="11" s="1"/>
  <c r="K545" i="11"/>
  <c r="P545" i="11" s="1"/>
  <c r="K538" i="11"/>
  <c r="K528" i="11"/>
  <c r="K521" i="11"/>
  <c r="K514" i="11"/>
  <c r="K506" i="11"/>
  <c r="K498" i="11"/>
  <c r="K490" i="11"/>
  <c r="K482" i="11"/>
  <c r="K474" i="11"/>
  <c r="K466" i="11"/>
  <c r="K461" i="11"/>
  <c r="K454" i="11"/>
  <c r="K448" i="11"/>
  <c r="K440" i="11"/>
  <c r="K426" i="11"/>
  <c r="K418" i="11"/>
  <c r="K404" i="11"/>
  <c r="K398" i="11"/>
  <c r="K393" i="11"/>
  <c r="K389" i="11"/>
  <c r="K385" i="11"/>
  <c r="K379" i="11"/>
  <c r="K374" i="11"/>
  <c r="K369" i="11"/>
  <c r="K363" i="11"/>
  <c r="K358" i="11"/>
  <c r="K353" i="11"/>
  <c r="K347" i="11"/>
  <c r="K342" i="11"/>
  <c r="K337" i="11"/>
  <c r="K331" i="11"/>
  <c r="K326" i="11"/>
  <c r="P326" i="11" s="1"/>
  <c r="K322" i="11"/>
  <c r="P322" i="11" s="1"/>
  <c r="K317" i="11"/>
  <c r="K312" i="11"/>
  <c r="K307" i="11"/>
  <c r="K301" i="11"/>
  <c r="K296" i="11"/>
  <c r="K291" i="11"/>
  <c r="K285" i="11"/>
  <c r="K281" i="11"/>
  <c r="K277" i="11"/>
  <c r="K273" i="11"/>
  <c r="K270" i="11"/>
  <c r="K267" i="11"/>
  <c r="K263" i="11"/>
  <c r="K259" i="11"/>
  <c r="K252" i="11"/>
  <c r="K248" i="11"/>
  <c r="K244" i="11"/>
  <c r="K240" i="11"/>
  <c r="P240" i="11" s="1"/>
  <c r="K237" i="11"/>
  <c r="K233" i="11"/>
  <c r="K229" i="11"/>
  <c r="K225" i="11"/>
  <c r="K222" i="11"/>
  <c r="K218" i="11"/>
  <c r="K214" i="11"/>
  <c r="K210" i="11"/>
  <c r="K206" i="11"/>
  <c r="K202" i="11"/>
  <c r="K198" i="11"/>
  <c r="K194" i="11"/>
  <c r="P194" i="11" s="1"/>
  <c r="K190" i="11"/>
  <c r="K186" i="11"/>
  <c r="P186" i="11" s="1"/>
  <c r="K183" i="11"/>
  <c r="P183" i="11" s="1"/>
  <c r="K180" i="11"/>
  <c r="K176" i="11"/>
  <c r="P176" i="11" s="1"/>
  <c r="K167" i="11"/>
  <c r="K163" i="11"/>
  <c r="P163" i="11" s="1"/>
  <c r="K160" i="11"/>
  <c r="K156" i="11"/>
  <c r="K153" i="11"/>
  <c r="K149" i="11"/>
  <c r="K145" i="11"/>
  <c r="P145" i="11" s="1"/>
  <c r="K141" i="11"/>
  <c r="P141" i="11" s="1"/>
  <c r="K138" i="11"/>
  <c r="K134" i="11"/>
  <c r="K130" i="11"/>
  <c r="K126" i="11"/>
  <c r="K122" i="11"/>
  <c r="K116" i="11"/>
  <c r="P116" i="11" s="1"/>
  <c r="K110" i="11"/>
  <c r="P110" i="11" s="1"/>
  <c r="K104" i="11"/>
  <c r="K100" i="11"/>
  <c r="K96" i="11"/>
  <c r="K93" i="11"/>
  <c r="K86" i="11"/>
  <c r="K82" i="11"/>
  <c r="P82" i="11" s="1"/>
  <c r="K78" i="11"/>
  <c r="K75" i="11"/>
  <c r="K72" i="11"/>
  <c r="P72" i="11" s="1"/>
  <c r="K68" i="11"/>
  <c r="K64" i="11"/>
  <c r="P64" i="11" s="1"/>
  <c r="K61" i="11"/>
  <c r="P61" i="11" s="1"/>
  <c r="K58" i="11"/>
  <c r="K54" i="11"/>
  <c r="K51" i="11"/>
  <c r="K47" i="11"/>
  <c r="K43" i="11"/>
  <c r="K25" i="11"/>
  <c r="K40" i="11"/>
  <c r="K36" i="11"/>
  <c r="K32" i="11"/>
  <c r="K27" i="11"/>
  <c r="K10" i="11"/>
  <c r="K18" i="11"/>
  <c r="K8" i="11"/>
  <c r="K15" i="11"/>
  <c r="K19" i="11"/>
  <c r="K11" i="11"/>
  <c r="K20" i="11"/>
  <c r="K9" i="11"/>
  <c r="M94" i="11"/>
  <c r="M320" i="11"/>
  <c r="M549" i="11"/>
  <c r="K31" i="11"/>
  <c r="K39" i="11"/>
  <c r="K42" i="11"/>
  <c r="P42" i="11" s="1"/>
  <c r="K50" i="11"/>
  <c r="K57" i="11"/>
  <c r="K71" i="11"/>
  <c r="K77" i="11"/>
  <c r="P77" i="11" s="1"/>
  <c r="K85" i="11"/>
  <c r="K92" i="11"/>
  <c r="K99" i="11"/>
  <c r="P99" i="11" s="1"/>
  <c r="K107" i="11"/>
  <c r="K113" i="11"/>
  <c r="K118" i="11"/>
  <c r="K125" i="11"/>
  <c r="K133" i="11"/>
  <c r="K148" i="11"/>
  <c r="K155" i="11"/>
  <c r="P155" i="11" s="1"/>
  <c r="K170" i="11"/>
  <c r="K189" i="11"/>
  <c r="K197" i="11"/>
  <c r="K205" i="11"/>
  <c r="K213" i="11"/>
  <c r="K221" i="11"/>
  <c r="K228" i="11"/>
  <c r="K236" i="11"/>
  <c r="K243" i="11"/>
  <c r="K251" i="11"/>
  <c r="P251" i="11" s="1"/>
  <c r="K258" i="11"/>
  <c r="K266" i="11"/>
  <c r="K272" i="11"/>
  <c r="K280" i="11"/>
  <c r="K289" i="11"/>
  <c r="K300" i="11"/>
  <c r="K311" i="11"/>
  <c r="K321" i="11"/>
  <c r="K330" i="11"/>
  <c r="K341" i="11"/>
  <c r="K351" i="11"/>
  <c r="K362" i="11"/>
  <c r="K373" i="11"/>
  <c r="K383" i="11"/>
  <c r="K392" i="11"/>
  <c r="K402" i="11"/>
  <c r="K416" i="11"/>
  <c r="K432" i="11"/>
  <c r="K446" i="11"/>
  <c r="K459" i="11"/>
  <c r="K472" i="11"/>
  <c r="K488" i="11"/>
  <c r="K504" i="11"/>
  <c r="K519" i="11"/>
  <c r="K536" i="11"/>
  <c r="K549" i="11"/>
  <c r="P549" i="11" s="1"/>
  <c r="K560" i="11"/>
  <c r="P560" i="11" s="1"/>
  <c r="K570" i="11"/>
  <c r="P570" i="11" s="1"/>
  <c r="K583" i="11"/>
  <c r="P583" i="11" s="1"/>
  <c r="K597" i="11"/>
  <c r="K610" i="11"/>
  <c r="P610" i="11" s="1"/>
  <c r="K621" i="11"/>
  <c r="P621" i="11" s="1"/>
  <c r="K630" i="11"/>
  <c r="P630" i="11" s="1"/>
  <c r="H368" i="11"/>
  <c r="F95" i="11"/>
  <c r="F169" i="11"/>
  <c r="F233" i="11"/>
  <c r="F251" i="11"/>
  <c r="F265" i="11"/>
  <c r="F286" i="11"/>
  <c r="F306" i="11"/>
  <c r="F328" i="11"/>
  <c r="F349" i="11"/>
  <c r="F370" i="11"/>
  <c r="F392" i="11"/>
  <c r="F412" i="11"/>
  <c r="F433" i="11"/>
  <c r="F455" i="11"/>
  <c r="F476" i="11"/>
  <c r="F499" i="11"/>
  <c r="F4" i="11"/>
  <c r="F6" i="11"/>
  <c r="F8" i="11"/>
  <c r="F10" i="11"/>
  <c r="F12" i="11"/>
  <c r="F14" i="11"/>
  <c r="F16" i="11"/>
  <c r="F18" i="11"/>
  <c r="F20" i="11"/>
  <c r="F22" i="11"/>
  <c r="F24" i="11"/>
  <c r="F26" i="11"/>
  <c r="F28" i="11"/>
  <c r="F30" i="11"/>
  <c r="F32" i="11"/>
  <c r="F34" i="11"/>
  <c r="F36" i="11"/>
  <c r="F38" i="11"/>
  <c r="F40" i="11"/>
  <c r="F42" i="11"/>
  <c r="F48" i="11"/>
  <c r="F50" i="11"/>
  <c r="F52" i="11"/>
  <c r="F7" i="11"/>
  <c r="F9" i="11"/>
  <c r="F13" i="11"/>
  <c r="F15" i="11"/>
  <c r="F17" i="11"/>
  <c r="F21" i="11"/>
  <c r="F23" i="11"/>
  <c r="F25" i="11"/>
  <c r="F29" i="11"/>
  <c r="F31" i="11"/>
  <c r="F35" i="11"/>
  <c r="F37" i="11"/>
  <c r="F39" i="11"/>
  <c r="F45" i="11"/>
  <c r="F47" i="11"/>
  <c r="F49" i="11"/>
  <c r="F51" i="11"/>
  <c r="F53" i="11"/>
  <c r="F59" i="11"/>
  <c r="F61" i="11"/>
  <c r="F67" i="11"/>
  <c r="F69" i="11"/>
  <c r="F75" i="11"/>
  <c r="F77" i="11"/>
  <c r="F79" i="11"/>
  <c r="F81" i="11"/>
  <c r="F83" i="11"/>
  <c r="F87" i="11"/>
  <c r="F89" i="11"/>
  <c r="F91" i="11"/>
  <c r="F93" i="11"/>
  <c r="F97" i="11"/>
  <c r="F99" i="11"/>
  <c r="F101" i="11"/>
  <c r="F103" i="11"/>
  <c r="F107" i="11"/>
  <c r="F109" i="11"/>
  <c r="F111" i="11"/>
  <c r="F113" i="11"/>
  <c r="F115" i="11"/>
  <c r="F117" i="11"/>
  <c r="F125" i="11"/>
  <c r="F127" i="11"/>
  <c r="F131" i="11"/>
  <c r="F135" i="11"/>
  <c r="F139" i="11"/>
  <c r="F141" i="11"/>
  <c r="F145" i="11"/>
  <c r="F147" i="11"/>
  <c r="F151" i="11"/>
  <c r="F153" i="11"/>
  <c r="F155" i="11"/>
  <c r="F157" i="11"/>
  <c r="F163" i="11"/>
  <c r="F165" i="11"/>
  <c r="F167" i="11"/>
  <c r="F173" i="11"/>
  <c r="F175" i="11"/>
  <c r="F177" i="11"/>
  <c r="F179" i="11"/>
  <c r="F181" i="11"/>
  <c r="F183" i="11"/>
  <c r="F189" i="11"/>
  <c r="F191" i="11"/>
  <c r="F195" i="11"/>
  <c r="F201" i="11"/>
  <c r="F203" i="11"/>
  <c r="F205" i="11"/>
  <c r="F209" i="11"/>
  <c r="F211" i="11"/>
  <c r="F215" i="11"/>
  <c r="F217" i="11"/>
  <c r="F221" i="11"/>
  <c r="F227" i="11"/>
  <c r="F229" i="11"/>
  <c r="F231" i="11"/>
  <c r="F56" i="11"/>
  <c r="F58" i="11"/>
  <c r="F60" i="11"/>
  <c r="F62" i="11"/>
  <c r="F68" i="11"/>
  <c r="F70" i="11"/>
  <c r="F72" i="11"/>
  <c r="F74" i="11"/>
  <c r="F76" i="11"/>
  <c r="F78" i="11"/>
  <c r="F82" i="11"/>
  <c r="F84" i="11"/>
  <c r="F86" i="11"/>
  <c r="F88" i="11"/>
  <c r="F90" i="11"/>
  <c r="F92" i="11"/>
  <c r="F94" i="11"/>
  <c r="F96" i="11"/>
  <c r="F98" i="11"/>
  <c r="F100" i="11"/>
  <c r="F102" i="11"/>
  <c r="F104" i="11"/>
  <c r="F106" i="11"/>
  <c r="F110" i="11"/>
  <c r="F114" i="11"/>
  <c r="F116" i="11"/>
  <c r="F118" i="11"/>
  <c r="F120" i="11"/>
  <c r="F122" i="11"/>
  <c r="F124" i="11"/>
  <c r="F126" i="11"/>
  <c r="F128" i="11"/>
  <c r="F130" i="11"/>
  <c r="F132" i="11"/>
  <c r="F134" i="11"/>
  <c r="F136" i="11"/>
  <c r="F138" i="11"/>
  <c r="F140" i="11"/>
  <c r="F142" i="11"/>
  <c r="F144" i="11"/>
  <c r="F146" i="11"/>
  <c r="F150" i="11"/>
  <c r="F152" i="11"/>
  <c r="F154" i="11"/>
  <c r="F158" i="11"/>
  <c r="F160" i="11"/>
  <c r="F162" i="11"/>
  <c r="F164" i="11"/>
  <c r="F166" i="11"/>
  <c r="F168" i="11"/>
  <c r="F170" i="11"/>
  <c r="F172" i="11"/>
  <c r="F174" i="11"/>
  <c r="F178" i="11"/>
  <c r="F182" i="11"/>
  <c r="F184" i="11"/>
  <c r="F186" i="11"/>
  <c r="F188" i="11"/>
  <c r="F190" i="11"/>
  <c r="F192" i="11"/>
  <c r="F194" i="11"/>
  <c r="F196" i="11"/>
  <c r="F198" i="11"/>
  <c r="F200" i="11"/>
  <c r="F202" i="11"/>
  <c r="F204" i="11"/>
  <c r="F206" i="11"/>
  <c r="F210" i="11"/>
  <c r="F212" i="11"/>
  <c r="F214" i="11"/>
  <c r="F216" i="11"/>
  <c r="F218" i="11"/>
  <c r="F220" i="11"/>
  <c r="F222" i="11"/>
  <c r="F224" i="11"/>
  <c r="F226" i="11"/>
  <c r="F230" i="11"/>
  <c r="F232" i="11"/>
  <c r="F234" i="11"/>
  <c r="F238" i="11"/>
  <c r="K15" i="5"/>
  <c r="AI15" i="5"/>
  <c r="AI122" i="5"/>
  <c r="K45" i="5"/>
  <c r="J25" i="7" s="1"/>
  <c r="Q15" i="5"/>
  <c r="Q122" i="5"/>
  <c r="W15" i="5"/>
  <c r="W122" i="5"/>
  <c r="AC15" i="5"/>
  <c r="AC122" i="5"/>
  <c r="J169" i="5"/>
  <c r="Q106" i="5"/>
  <c r="K106" i="5"/>
  <c r="Q159" i="5"/>
  <c r="Q161" i="5" s="1"/>
  <c r="AC159" i="5"/>
  <c r="K99" i="5"/>
  <c r="AH98" i="5"/>
  <c r="AI98" i="5" s="1"/>
  <c r="K100" i="5"/>
  <c r="Q14" i="8" s="1"/>
  <c r="AC205" i="5"/>
  <c r="AC214" i="5" s="1"/>
  <c r="Z9" i="8" s="1"/>
  <c r="W106" i="5"/>
  <c r="W205" i="5"/>
  <c r="W214" i="5" s="1"/>
  <c r="L60" i="7" s="1"/>
  <c r="Q83" i="5"/>
  <c r="Q90" i="5" s="1"/>
  <c r="Q53" i="5" s="1"/>
  <c r="U28" i="7"/>
  <c r="U64" i="7" s="1"/>
  <c r="U66" i="7" s="1"/>
  <c r="R56" i="8"/>
  <c r="AA29" i="8"/>
  <c r="AA68" i="8"/>
  <c r="X68" i="8"/>
  <c r="R50" i="8"/>
  <c r="X29" i="8"/>
  <c r="U29" i="8"/>
  <c r="R68" i="8"/>
  <c r="R54" i="8"/>
  <c r="R46" i="8"/>
  <c r="I46" i="8"/>
  <c r="R34" i="8"/>
  <c r="R48" i="8"/>
  <c r="R28" i="8"/>
  <c r="AA55" i="8"/>
  <c r="U41" i="8"/>
  <c r="R52" i="8"/>
  <c r="W123" i="5"/>
  <c r="K81" i="5"/>
  <c r="K88" i="5" s="1"/>
  <c r="K51" i="5" s="1"/>
  <c r="AI81" i="5"/>
  <c r="AI88" i="5" s="1"/>
  <c r="AI51" i="5" s="1"/>
  <c r="AI123" i="5"/>
  <c r="Q123" i="5"/>
  <c r="AC81" i="5"/>
  <c r="AC88" i="5" s="1"/>
  <c r="AC51" i="5" s="1"/>
  <c r="AC123" i="5"/>
  <c r="V28" i="7"/>
  <c r="V64" i="7" s="1"/>
  <c r="V66" i="7" s="1"/>
  <c r="S28" i="7"/>
  <c r="S64" i="7" s="1"/>
  <c r="S66" i="7" s="1"/>
  <c r="T28" i="7"/>
  <c r="T64" i="7" s="1"/>
  <c r="T66" i="7" s="1"/>
  <c r="D101" i="5"/>
  <c r="I57" i="5"/>
  <c r="AH115" i="5"/>
  <c r="AH113" i="5"/>
  <c r="AH111" i="5"/>
  <c r="AB115" i="5"/>
  <c r="AB113" i="5"/>
  <c r="AB111" i="5"/>
  <c r="V115" i="5"/>
  <c r="V113" i="5"/>
  <c r="V111" i="5"/>
  <c r="P115" i="5"/>
  <c r="P113" i="5"/>
  <c r="P111" i="5"/>
  <c r="AH114" i="5"/>
  <c r="AB114" i="5"/>
  <c r="P112" i="5"/>
  <c r="AH112" i="5"/>
  <c r="AB112" i="5"/>
  <c r="V114" i="5"/>
  <c r="V112" i="5"/>
  <c r="P114" i="5"/>
  <c r="D170" i="5"/>
  <c r="J173" i="5"/>
  <c r="D173" i="5"/>
  <c r="D105" i="5"/>
  <c r="J103" i="5"/>
  <c r="J172" i="5"/>
  <c r="J171" i="5"/>
  <c r="J114" i="5"/>
  <c r="J112" i="5"/>
  <c r="J115" i="5"/>
  <c r="J113" i="5"/>
  <c r="J111" i="5"/>
  <c r="Q85" i="5"/>
  <c r="Q92" i="5" s="1"/>
  <c r="Q55" i="5" s="1"/>
  <c r="W188" i="5"/>
  <c r="W189" i="5" s="1"/>
  <c r="W190" i="5" s="1"/>
  <c r="W191" i="5" s="1"/>
  <c r="O57" i="5"/>
  <c r="W6" i="5"/>
  <c r="AC6" i="5" s="1"/>
  <c r="AI6" i="5" s="1"/>
  <c r="AG57" i="5" s="1"/>
  <c r="D50" i="5"/>
  <c r="E80" i="5" s="1"/>
  <c r="E87" i="5" s="1"/>
  <c r="E50" i="5" s="1"/>
  <c r="AI80" i="5"/>
  <c r="AI87" i="5" s="1"/>
  <c r="AI50" i="5" s="1"/>
  <c r="AH105" i="5"/>
  <c r="Q45" i="5"/>
  <c r="L49" i="7"/>
  <c r="L54" i="7" s="1"/>
  <c r="W5" i="5"/>
  <c r="E188" i="5"/>
  <c r="E189" i="5" s="1"/>
  <c r="V101" i="5"/>
  <c r="AH172" i="5"/>
  <c r="P105" i="5"/>
  <c r="AH103" i="5"/>
  <c r="E85" i="5"/>
  <c r="E92" i="5" s="1"/>
  <c r="E55" i="5" s="1"/>
  <c r="P134" i="5"/>
  <c r="Q134" i="5" s="1"/>
  <c r="P132" i="5"/>
  <c r="Q132" i="5" s="1"/>
  <c r="D131" i="5"/>
  <c r="D136" i="5"/>
  <c r="E136" i="5" s="1"/>
  <c r="D133" i="5"/>
  <c r="E133" i="5" s="1"/>
  <c r="AB135" i="5"/>
  <c r="AC135" i="5" s="1"/>
  <c r="AB134" i="5"/>
  <c r="AC134" i="5" s="1"/>
  <c r="AB133" i="5"/>
  <c r="AC133" i="5" s="1"/>
  <c r="M49" i="7"/>
  <c r="M54" i="7" s="1"/>
  <c r="AI7" i="5"/>
  <c r="N49" i="7" s="1"/>
  <c r="N54" i="7" s="1"/>
  <c r="E162" i="5"/>
  <c r="AB172" i="5"/>
  <c r="Q40" i="5"/>
  <c r="E161" i="5"/>
  <c r="E164" i="5" s="1"/>
  <c r="AC80" i="5"/>
  <c r="AC87" i="5" s="1"/>
  <c r="AC50" i="5" s="1"/>
  <c r="D172" i="5"/>
  <c r="D104" i="5"/>
  <c r="P104" i="5"/>
  <c r="AB171" i="5"/>
  <c r="AB104" i="5"/>
  <c r="Q44" i="5"/>
  <c r="K84" i="5"/>
  <c r="K91" i="5" s="1"/>
  <c r="K54" i="5" s="1"/>
  <c r="E12" i="5"/>
  <c r="D153" i="5"/>
  <c r="E153" i="5" s="1"/>
  <c r="D97" i="5"/>
  <c r="E97" i="5" s="1"/>
  <c r="D17" i="5"/>
  <c r="E17" i="5" s="1"/>
  <c r="D102" i="5"/>
  <c r="D103" i="5"/>
  <c r="P169" i="5"/>
  <c r="V173" i="5"/>
  <c r="AB105" i="5"/>
  <c r="AB174" i="5"/>
  <c r="AC168" i="5" s="1"/>
  <c r="M57" i="7" s="1"/>
  <c r="K159" i="5"/>
  <c r="J163" i="5" s="1"/>
  <c r="K162" i="5" s="1"/>
  <c r="E84" i="5"/>
  <c r="E91" i="5" s="1"/>
  <c r="E54" i="5" s="1"/>
  <c r="L240" i="11"/>
  <c r="Q240" i="11" s="1"/>
  <c r="G230" i="11"/>
  <c r="L227" i="11"/>
  <c r="G225" i="11"/>
  <c r="L249" i="11"/>
  <c r="G247" i="11"/>
  <c r="G244" i="11"/>
  <c r="L241" i="11"/>
  <c r="L236" i="11"/>
  <c r="G234" i="11"/>
  <c r="G224" i="11"/>
  <c r="G221" i="11"/>
  <c r="L218" i="11"/>
  <c r="G216" i="11"/>
  <c r="L212" i="11"/>
  <c r="L208" i="11"/>
  <c r="L203" i="11"/>
  <c r="G202" i="11"/>
  <c r="L199" i="11"/>
  <c r="G198" i="11"/>
  <c r="L195" i="11"/>
  <c r="G193" i="11"/>
  <c r="G192" i="11"/>
  <c r="L190" i="11"/>
  <c r="G188" i="11"/>
  <c r="L185" i="11"/>
  <c r="G183" i="11"/>
  <c r="G178" i="11"/>
  <c r="L175" i="11"/>
  <c r="L174" i="11"/>
  <c r="Q174" i="11" s="1"/>
  <c r="L169" i="11"/>
  <c r="G168" i="11"/>
  <c r="G162" i="11"/>
  <c r="L160" i="11"/>
  <c r="L159" i="11"/>
  <c r="Q159" i="11" s="1"/>
  <c r="L154" i="11"/>
  <c r="G153" i="11"/>
  <c r="L150" i="11"/>
  <c r="L147" i="11"/>
  <c r="G143" i="11"/>
  <c r="L138" i="11"/>
  <c r="G137" i="11"/>
  <c r="L135" i="11"/>
  <c r="G134" i="11"/>
  <c r="L130" i="11"/>
  <c r="G129" i="11"/>
  <c r="L127" i="11"/>
  <c r="G126" i="11"/>
  <c r="G124" i="11"/>
  <c r="G114" i="11"/>
  <c r="L111" i="11"/>
  <c r="L109" i="11"/>
  <c r="G108" i="11"/>
  <c r="L106" i="11"/>
  <c r="L104" i="11"/>
  <c r="G96" i="11"/>
  <c r="L91" i="11"/>
  <c r="I86" i="11"/>
  <c r="L84" i="11"/>
  <c r="L82" i="11"/>
  <c r="Q82" i="11" s="1"/>
  <c r="I78" i="11"/>
  <c r="G73" i="11"/>
  <c r="L66" i="11"/>
  <c r="G59" i="11"/>
  <c r="L50" i="11"/>
  <c r="I48" i="11"/>
  <c r="L36" i="11"/>
  <c r="L34" i="11"/>
  <c r="L29" i="11"/>
  <c r="L20" i="11"/>
  <c r="L18" i="11"/>
  <c r="L13" i="11"/>
  <c r="L4" i="11"/>
  <c r="L253" i="11"/>
  <c r="L266" i="11"/>
  <c r="L278" i="11"/>
  <c r="L293" i="11"/>
  <c r="L305" i="11"/>
  <c r="Q305" i="11" s="1"/>
  <c r="L320" i="11"/>
  <c r="L333" i="11"/>
  <c r="L349" i="11"/>
  <c r="L370" i="11"/>
  <c r="L390" i="11"/>
  <c r="L409" i="11"/>
  <c r="L429" i="11"/>
  <c r="L448" i="11"/>
  <c r="L467" i="11"/>
  <c r="L488" i="11"/>
  <c r="L508" i="11"/>
  <c r="L527" i="11"/>
  <c r="L544" i="11"/>
  <c r="L572" i="11"/>
  <c r="Q572" i="11" s="1"/>
  <c r="L602" i="11"/>
  <c r="Q602" i="11" s="1"/>
  <c r="L628" i="11"/>
  <c r="Q628" i="11" s="1"/>
  <c r="G260" i="11"/>
  <c r="G282" i="11"/>
  <c r="G303" i="11"/>
  <c r="G324" i="11"/>
  <c r="G346" i="11"/>
  <c r="G367" i="11"/>
  <c r="G388" i="11"/>
  <c r="G417" i="11"/>
  <c r="G445" i="11"/>
  <c r="G473" i="11"/>
  <c r="G503" i="11"/>
  <c r="M15" i="11"/>
  <c r="M46" i="11"/>
  <c r="M74" i="11"/>
  <c r="M102" i="11"/>
  <c r="M131" i="11"/>
  <c r="M159" i="11"/>
  <c r="M187" i="11"/>
  <c r="M216" i="11"/>
  <c r="M244" i="11"/>
  <c r="M272" i="11"/>
  <c r="M302" i="11"/>
  <c r="M330" i="11"/>
  <c r="M358" i="11"/>
  <c r="M387" i="11"/>
  <c r="M415" i="11"/>
  <c r="M443" i="11"/>
  <c r="M469" i="11"/>
  <c r="M497" i="11"/>
  <c r="M525" i="11"/>
  <c r="M560" i="11"/>
  <c r="M588" i="11"/>
  <c r="M616" i="11"/>
  <c r="H43" i="11"/>
  <c r="H81" i="11"/>
  <c r="H119" i="11"/>
  <c r="H156" i="11"/>
  <c r="H195" i="11"/>
  <c r="H232" i="11"/>
  <c r="H269" i="11"/>
  <c r="H309" i="11"/>
  <c r="H347" i="11"/>
  <c r="H384" i="11"/>
  <c r="H430" i="11"/>
  <c r="H480" i="11"/>
  <c r="F44" i="11"/>
  <c r="L239" i="11"/>
  <c r="G232" i="11"/>
  <c r="L229" i="11"/>
  <c r="G227" i="11"/>
  <c r="L251" i="11"/>
  <c r="Q251" i="11" s="1"/>
  <c r="G249" i="11"/>
  <c r="G246" i="11"/>
  <c r="L243" i="11"/>
  <c r="G241" i="11"/>
  <c r="L238" i="11"/>
  <c r="Q238" i="11" s="1"/>
  <c r="G236" i="11"/>
  <c r="L233" i="11"/>
  <c r="G223" i="11"/>
  <c r="L220" i="11"/>
  <c r="G218" i="11"/>
  <c r="G215" i="11"/>
  <c r="L213" i="11"/>
  <c r="L209" i="11"/>
  <c r="L205" i="11"/>
  <c r="L204" i="11"/>
  <c r="Q204" i="11" s="1"/>
  <c r="G203" i="11"/>
  <c r="L200" i="11"/>
  <c r="G199" i="11"/>
  <c r="L196" i="11"/>
  <c r="G195" i="11"/>
  <c r="G194" i="11"/>
  <c r="L191" i="11"/>
  <c r="G189" i="11"/>
  <c r="L187" i="11"/>
  <c r="L186" i="11"/>
  <c r="Q186" i="11" s="1"/>
  <c r="G179" i="11"/>
  <c r="L176" i="11"/>
  <c r="Q176" i="11" s="1"/>
  <c r="L170" i="11"/>
  <c r="G169" i="11"/>
  <c r="L166" i="11"/>
  <c r="G164" i="11"/>
  <c r="G163" i="11"/>
  <c r="L161" i="11"/>
  <c r="L156" i="11"/>
  <c r="L155" i="11"/>
  <c r="Q155" i="11" s="1"/>
  <c r="G154" i="11"/>
  <c r="L151" i="11"/>
  <c r="G150" i="11"/>
  <c r="L148" i="11"/>
  <c r="G147" i="11"/>
  <c r="G140" i="11"/>
  <c r="L136" i="11"/>
  <c r="G132" i="11"/>
  <c r="G120" i="11"/>
  <c r="L118" i="11"/>
  <c r="G115" i="11"/>
  <c r="L101" i="11"/>
  <c r="L93" i="11"/>
  <c r="L87" i="11"/>
  <c r="L81" i="11"/>
  <c r="L76" i="11"/>
  <c r="Q76" i="11" s="1"/>
  <c r="I74" i="11"/>
  <c r="G69" i="11"/>
  <c r="I60" i="11"/>
  <c r="I58" i="11"/>
  <c r="L55" i="11"/>
  <c r="I52" i="11"/>
  <c r="I50" i="11"/>
  <c r="G36" i="11"/>
  <c r="G31" i="11"/>
  <c r="G29" i="11"/>
  <c r="G20" i="11"/>
  <c r="G15" i="11"/>
  <c r="G13" i="11"/>
  <c r="G4" i="11"/>
  <c r="L255" i="11"/>
  <c r="L280" i="11"/>
  <c r="L294" i="11"/>
  <c r="L308" i="11"/>
  <c r="L321" i="11"/>
  <c r="L334" i="11"/>
  <c r="L350" i="11"/>
  <c r="L371" i="11"/>
  <c r="L391" i="11"/>
  <c r="Q391" i="11" s="1"/>
  <c r="L410" i="11"/>
  <c r="L430" i="11"/>
  <c r="L449" i="11"/>
  <c r="Q449" i="11" s="1"/>
  <c r="L468" i="11"/>
  <c r="L489" i="11"/>
  <c r="L510" i="11"/>
  <c r="L528" i="11"/>
  <c r="L589" i="11"/>
  <c r="Q589" i="11" s="1"/>
  <c r="L604" i="11"/>
  <c r="G264" i="11"/>
  <c r="G286" i="11"/>
  <c r="G307" i="11"/>
  <c r="G328" i="11"/>
  <c r="G350" i="11"/>
  <c r="G371" i="11"/>
  <c r="G393" i="11"/>
  <c r="G423" i="11"/>
  <c r="G451" i="11"/>
  <c r="G479" i="11"/>
  <c r="H13" i="11"/>
  <c r="M24" i="11"/>
  <c r="M51" i="11"/>
  <c r="M79" i="11"/>
  <c r="M107" i="11"/>
  <c r="M136" i="11"/>
  <c r="M164" i="11"/>
  <c r="M192" i="11"/>
  <c r="M222" i="11"/>
  <c r="M250" i="11"/>
  <c r="M278" i="11"/>
  <c r="M307" i="11"/>
  <c r="M335" i="11"/>
  <c r="M363" i="11"/>
  <c r="M392" i="11"/>
  <c r="M420" i="11"/>
  <c r="M448" i="11"/>
  <c r="M475" i="11"/>
  <c r="M503" i="11"/>
  <c r="M531" i="11"/>
  <c r="M565" i="11"/>
  <c r="M593" i="11"/>
  <c r="H45" i="11"/>
  <c r="H83" i="11"/>
  <c r="H120" i="11"/>
  <c r="H160" i="11"/>
  <c r="H197" i="11"/>
  <c r="H235" i="11"/>
  <c r="H273" i="11"/>
  <c r="H311" i="11"/>
  <c r="H348" i="11"/>
  <c r="H387" i="11"/>
  <c r="H432" i="11"/>
  <c r="H519" i="11"/>
  <c r="H515" i="11"/>
  <c r="H511" i="11"/>
  <c r="H507" i="11"/>
  <c r="H503" i="11"/>
  <c r="H499" i="11"/>
  <c r="H495" i="11"/>
  <c r="H491" i="11"/>
  <c r="H487" i="11"/>
  <c r="H483" i="11"/>
  <c r="H479" i="11"/>
  <c r="H475" i="11"/>
  <c r="H471" i="11"/>
  <c r="H467" i="11"/>
  <c r="H463" i="11"/>
  <c r="H459" i="11"/>
  <c r="H455" i="11"/>
  <c r="H451" i="11"/>
  <c r="H447" i="11"/>
  <c r="H443" i="11"/>
  <c r="H439" i="11"/>
  <c r="H435" i="11"/>
  <c r="H431" i="11"/>
  <c r="H427" i="11"/>
  <c r="H423" i="11"/>
  <c r="H419" i="11"/>
  <c r="H415" i="11"/>
  <c r="H411" i="11"/>
  <c r="H407" i="11"/>
  <c r="H403" i="11"/>
  <c r="H520" i="11"/>
  <c r="H514" i="11"/>
  <c r="H509" i="11"/>
  <c r="H504" i="11"/>
  <c r="H498" i="11"/>
  <c r="H493" i="11"/>
  <c r="H488" i="11"/>
  <c r="H482" i="11"/>
  <c r="H477" i="11"/>
  <c r="H472" i="11"/>
  <c r="H466" i="11"/>
  <c r="H461" i="11"/>
  <c r="H456" i="11"/>
  <c r="H450" i="11"/>
  <c r="H445" i="11"/>
  <c r="H440" i="11"/>
  <c r="H434" i="11"/>
  <c r="H429" i="11"/>
  <c r="H424" i="11"/>
  <c r="H418" i="11"/>
  <c r="H413" i="11"/>
  <c r="H408" i="11"/>
  <c r="H402" i="11"/>
  <c r="H398" i="11"/>
  <c r="H394" i="11"/>
  <c r="H390" i="11"/>
  <c r="H386" i="11"/>
  <c r="H382" i="11"/>
  <c r="H378" i="11"/>
  <c r="H374" i="11"/>
  <c r="H370" i="11"/>
  <c r="H366" i="11"/>
  <c r="H362" i="11"/>
  <c r="H358" i="11"/>
  <c r="H354" i="11"/>
  <c r="H350" i="11"/>
  <c r="H346" i="11"/>
  <c r="H342" i="11"/>
  <c r="H338" i="11"/>
  <c r="H334" i="11"/>
  <c r="H330" i="11"/>
  <c r="H326" i="11"/>
  <c r="H322" i="11"/>
  <c r="H318" i="11"/>
  <c r="H314" i="11"/>
  <c r="H310" i="11"/>
  <c r="H306" i="11"/>
  <c r="H302" i="11"/>
  <c r="H298" i="11"/>
  <c r="H294" i="11"/>
  <c r="H290" i="11"/>
  <c r="H286" i="11"/>
  <c r="H282" i="11"/>
  <c r="H278" i="11"/>
  <c r="H274" i="11"/>
  <c r="H270" i="11"/>
  <c r="H266" i="11"/>
  <c r="H262" i="11"/>
  <c r="H258" i="11"/>
  <c r="H254" i="11"/>
  <c r="H250" i="11"/>
  <c r="H246" i="11"/>
  <c r="H242" i="11"/>
  <c r="H238" i="11"/>
  <c r="H234" i="11"/>
  <c r="H230" i="11"/>
  <c r="H226" i="11"/>
  <c r="H222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34" i="11"/>
  <c r="H130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23" i="11"/>
  <c r="H39" i="11"/>
  <c r="H35" i="11"/>
  <c r="H31" i="11"/>
  <c r="H24" i="11"/>
  <c r="H518" i="11"/>
  <c r="H512" i="11"/>
  <c r="H505" i="11"/>
  <c r="H497" i="11"/>
  <c r="H490" i="11"/>
  <c r="H484" i="11"/>
  <c r="H476" i="11"/>
  <c r="H469" i="11"/>
  <c r="H462" i="11"/>
  <c r="H454" i="11"/>
  <c r="H448" i="11"/>
  <c r="H441" i="11"/>
  <c r="H433" i="11"/>
  <c r="H426" i="11"/>
  <c r="H420" i="11"/>
  <c r="H412" i="11"/>
  <c r="H405" i="11"/>
  <c r="H399" i="11"/>
  <c r="H393" i="11"/>
  <c r="H388" i="11"/>
  <c r="H383" i="11"/>
  <c r="H377" i="11"/>
  <c r="H372" i="11"/>
  <c r="H367" i="11"/>
  <c r="H361" i="11"/>
  <c r="H356" i="11"/>
  <c r="H351" i="11"/>
  <c r="H345" i="11"/>
  <c r="H340" i="11"/>
  <c r="H335" i="11"/>
  <c r="H329" i="11"/>
  <c r="H324" i="11"/>
  <c r="H319" i="11"/>
  <c r="H313" i="11"/>
  <c r="H308" i="11"/>
  <c r="H303" i="11"/>
  <c r="H297" i="11"/>
  <c r="H292" i="11"/>
  <c r="H287" i="11"/>
  <c r="H281" i="11"/>
  <c r="H276" i="11"/>
  <c r="H271" i="11"/>
  <c r="H265" i="11"/>
  <c r="H260" i="11"/>
  <c r="H255" i="11"/>
  <c r="H249" i="11"/>
  <c r="H244" i="11"/>
  <c r="H239" i="11"/>
  <c r="H233" i="11"/>
  <c r="H228" i="11"/>
  <c r="H223" i="11"/>
  <c r="H217" i="11"/>
  <c r="H212" i="11"/>
  <c r="H207" i="11"/>
  <c r="H201" i="11"/>
  <c r="H196" i="11"/>
  <c r="H191" i="11"/>
  <c r="H185" i="11"/>
  <c r="H180" i="11"/>
  <c r="H175" i="11"/>
  <c r="H169" i="11"/>
  <c r="H164" i="11"/>
  <c r="H159" i="11"/>
  <c r="H153" i="11"/>
  <c r="H148" i="11"/>
  <c r="H143" i="11"/>
  <c r="H137" i="11"/>
  <c r="H132" i="11"/>
  <c r="H127" i="11"/>
  <c r="H121" i="11"/>
  <c r="H116" i="11"/>
  <c r="H111" i="11"/>
  <c r="H105" i="11"/>
  <c r="H100" i="11"/>
  <c r="H95" i="11"/>
  <c r="H89" i="11"/>
  <c r="H84" i="11"/>
  <c r="H79" i="11"/>
  <c r="H73" i="11"/>
  <c r="H68" i="11"/>
  <c r="H63" i="11"/>
  <c r="H57" i="11"/>
  <c r="H52" i="11"/>
  <c r="H47" i="11"/>
  <c r="H28" i="11"/>
  <c r="H41" i="11"/>
  <c r="H36" i="11"/>
  <c r="H30" i="11"/>
  <c r="H4" i="11"/>
  <c r="H6" i="11"/>
  <c r="H8" i="11"/>
  <c r="H10" i="11"/>
  <c r="H12" i="11"/>
  <c r="H14" i="11"/>
  <c r="H16" i="11"/>
  <c r="H18" i="11"/>
  <c r="H20" i="11"/>
  <c r="H513" i="11"/>
  <c r="H502" i="11"/>
  <c r="H494" i="11"/>
  <c r="H485" i="11"/>
  <c r="H474" i="11"/>
  <c r="H465" i="11"/>
  <c r="H457" i="11"/>
  <c r="H446" i="11"/>
  <c r="H437" i="11"/>
  <c r="H428" i="11"/>
  <c r="H417" i="11"/>
  <c r="H409" i="11"/>
  <c r="H400" i="11"/>
  <c r="H392" i="11"/>
  <c r="H385" i="11"/>
  <c r="H379" i="11"/>
  <c r="H371" i="11"/>
  <c r="H364" i="11"/>
  <c r="H357" i="11"/>
  <c r="H349" i="11"/>
  <c r="H343" i="11"/>
  <c r="H336" i="11"/>
  <c r="H328" i="11"/>
  <c r="H321" i="11"/>
  <c r="H315" i="11"/>
  <c r="H307" i="11"/>
  <c r="H300" i="11"/>
  <c r="H293" i="11"/>
  <c r="H285" i="11"/>
  <c r="H279" i="11"/>
  <c r="H272" i="11"/>
  <c r="H264" i="11"/>
  <c r="H257" i="11"/>
  <c r="H251" i="11"/>
  <c r="H243" i="11"/>
  <c r="H236" i="11"/>
  <c r="H229" i="11"/>
  <c r="H221" i="11"/>
  <c r="H215" i="11"/>
  <c r="H208" i="11"/>
  <c r="H200" i="11"/>
  <c r="H193" i="11"/>
  <c r="H187" i="11"/>
  <c r="H179" i="11"/>
  <c r="H172" i="11"/>
  <c r="H165" i="11"/>
  <c r="H157" i="11"/>
  <c r="H151" i="11"/>
  <c r="H144" i="11"/>
  <c r="H136" i="11"/>
  <c r="H129" i="11"/>
  <c r="H123" i="11"/>
  <c r="H115" i="11"/>
  <c r="H108" i="11"/>
  <c r="H101" i="11"/>
  <c r="H93" i="11"/>
  <c r="H87" i="11"/>
  <c r="H80" i="11"/>
  <c r="H72" i="11"/>
  <c r="H65" i="11"/>
  <c r="H59" i="11"/>
  <c r="H51" i="11"/>
  <c r="H44" i="11"/>
  <c r="H21" i="11"/>
  <c r="H34" i="11"/>
  <c r="H27" i="11"/>
  <c r="H9" i="11"/>
  <c r="H17" i="11"/>
  <c r="H516" i="11"/>
  <c r="H501" i="11"/>
  <c r="H489" i="11"/>
  <c r="H478" i="11"/>
  <c r="H464" i="11"/>
  <c r="H452" i="11"/>
  <c r="H438" i="11"/>
  <c r="H425" i="11"/>
  <c r="H414" i="11"/>
  <c r="H401" i="11"/>
  <c r="H391" i="11"/>
  <c r="H381" i="11"/>
  <c r="H373" i="11"/>
  <c r="H363" i="11"/>
  <c r="H353" i="11"/>
  <c r="H344" i="11"/>
  <c r="H333" i="11"/>
  <c r="H325" i="11"/>
  <c r="H316" i="11"/>
  <c r="H305" i="11"/>
  <c r="H296" i="11"/>
  <c r="H288" i="11"/>
  <c r="H277" i="11"/>
  <c r="H268" i="11"/>
  <c r="H259" i="11"/>
  <c r="H248" i="11"/>
  <c r="H240" i="11"/>
  <c r="H231" i="11"/>
  <c r="H220" i="11"/>
  <c r="H211" i="11"/>
  <c r="H203" i="11"/>
  <c r="H192" i="11"/>
  <c r="H183" i="11"/>
  <c r="H173" i="11"/>
  <c r="H163" i="11"/>
  <c r="H155" i="11"/>
  <c r="H145" i="11"/>
  <c r="H135" i="11"/>
  <c r="H125" i="11"/>
  <c r="H117" i="11"/>
  <c r="H107" i="11"/>
  <c r="H97" i="11"/>
  <c r="H88" i="11"/>
  <c r="H77" i="11"/>
  <c r="H69" i="11"/>
  <c r="H60" i="11"/>
  <c r="H49" i="11"/>
  <c r="H26" i="11"/>
  <c r="H37" i="11"/>
  <c r="H22" i="11"/>
  <c r="H7" i="11"/>
  <c r="H510" i="11"/>
  <c r="H500" i="11"/>
  <c r="H486" i="11"/>
  <c r="H473" i="11"/>
  <c r="H460" i="11"/>
  <c r="H449" i="11"/>
  <c r="H422" i="11"/>
  <c r="H410" i="11"/>
  <c r="H397" i="11"/>
  <c r="H389" i="11"/>
  <c r="H380" i="11"/>
  <c r="H369" i="11"/>
  <c r="H360" i="11"/>
  <c r="H352" i="11"/>
  <c r="H341" i="11"/>
  <c r="H332" i="11"/>
  <c r="H312" i="11"/>
  <c r="H304" i="11"/>
  <c r="H295" i="11"/>
  <c r="H284" i="11"/>
  <c r="H267" i="11"/>
  <c r="H256" i="11"/>
  <c r="H237" i="11"/>
  <c r="H227" i="11"/>
  <c r="H209" i="11"/>
  <c r="H199" i="11"/>
  <c r="H181" i="11"/>
  <c r="H161" i="11"/>
  <c r="H152" i="11"/>
  <c r="H133" i="11"/>
  <c r="H113" i="11"/>
  <c r="H104" i="11"/>
  <c r="H85" i="11"/>
  <c r="H76" i="11"/>
  <c r="H56" i="11"/>
  <c r="H48" i="11"/>
  <c r="H33" i="11"/>
  <c r="H15" i="11"/>
  <c r="H436" i="11"/>
  <c r="H323" i="11"/>
  <c r="H275" i="11"/>
  <c r="H247" i="11"/>
  <c r="H219" i="11"/>
  <c r="H189" i="11"/>
  <c r="H171" i="11"/>
  <c r="H141" i="11"/>
  <c r="H124" i="11"/>
  <c r="H96" i="11"/>
  <c r="H67" i="11"/>
  <c r="H25" i="11"/>
  <c r="H11" i="11"/>
  <c r="H521" i="11"/>
  <c r="H496" i="11"/>
  <c r="H470" i="11"/>
  <c r="H444" i="11"/>
  <c r="H421" i="11"/>
  <c r="H396" i="11"/>
  <c r="H376" i="11"/>
  <c r="H359" i="11"/>
  <c r="H339" i="11"/>
  <c r="H320" i="11"/>
  <c r="H301" i="11"/>
  <c r="H283" i="11"/>
  <c r="H263" i="11"/>
  <c r="H245" i="11"/>
  <c r="H225" i="11"/>
  <c r="H205" i="11"/>
  <c r="H188" i="11"/>
  <c r="H168" i="11"/>
  <c r="H149" i="11"/>
  <c r="H131" i="11"/>
  <c r="H112" i="11"/>
  <c r="H92" i="11"/>
  <c r="H75" i="11"/>
  <c r="H55" i="11"/>
  <c r="H40" i="11"/>
  <c r="H517" i="11"/>
  <c r="H492" i="11"/>
  <c r="H468" i="11"/>
  <c r="H442" i="11"/>
  <c r="H416" i="11"/>
  <c r="H395" i="11"/>
  <c r="H375" i="11"/>
  <c r="H355" i="11"/>
  <c r="H337" i="11"/>
  <c r="H317" i="11"/>
  <c r="H299" i="11"/>
  <c r="H280" i="11"/>
  <c r="H261" i="11"/>
  <c r="H241" i="11"/>
  <c r="H224" i="11"/>
  <c r="H204" i="11"/>
  <c r="H184" i="11"/>
  <c r="H167" i="11"/>
  <c r="H147" i="11"/>
  <c r="H128" i="11"/>
  <c r="H109" i="11"/>
  <c r="H91" i="11"/>
  <c r="H71" i="11"/>
  <c r="H53" i="11"/>
  <c r="H38" i="11"/>
  <c r="H5" i="11"/>
  <c r="H19" i="11"/>
  <c r="M631" i="11"/>
  <c r="M627" i="11"/>
  <c r="M623" i="11"/>
  <c r="M619" i="11"/>
  <c r="M615" i="11"/>
  <c r="M611" i="11"/>
  <c r="M607" i="11"/>
  <c r="M603" i="11"/>
  <c r="M599" i="11"/>
  <c r="M595" i="11"/>
  <c r="M591" i="11"/>
  <c r="M587" i="11"/>
  <c r="M583" i="11"/>
  <c r="M579" i="11"/>
  <c r="M575" i="11"/>
  <c r="M571" i="11"/>
  <c r="M567" i="11"/>
  <c r="M563" i="11"/>
  <c r="M559" i="11"/>
  <c r="M555" i="11"/>
  <c r="M550" i="11"/>
  <c r="M545" i="11"/>
  <c r="M541" i="11"/>
  <c r="M535" i="11"/>
  <c r="M530" i="11"/>
  <c r="M526" i="11"/>
  <c r="M522" i="11"/>
  <c r="M518" i="11"/>
  <c r="M514" i="11"/>
  <c r="M510" i="11"/>
  <c r="M506" i="11"/>
  <c r="M502" i="11"/>
  <c r="M498" i="11"/>
  <c r="M494" i="11"/>
  <c r="M490" i="11"/>
  <c r="M486" i="11"/>
  <c r="M482" i="11"/>
  <c r="M478" i="11"/>
  <c r="M474" i="11"/>
  <c r="M470" i="11"/>
  <c r="M466" i="11"/>
  <c r="M532" i="11"/>
  <c r="M461" i="11"/>
  <c r="M457" i="11"/>
  <c r="M453" i="11"/>
  <c r="M449" i="11"/>
  <c r="M445" i="11"/>
  <c r="M441" i="11"/>
  <c r="M437" i="11"/>
  <c r="M433" i="11"/>
  <c r="M429" i="11"/>
  <c r="M425" i="11"/>
  <c r="M421" i="11"/>
  <c r="M417" i="11"/>
  <c r="M413" i="11"/>
  <c r="M409" i="11"/>
  <c r="M405" i="11"/>
  <c r="M401" i="11"/>
  <c r="M397" i="11"/>
  <c r="M393" i="11"/>
  <c r="M389" i="11"/>
  <c r="M385" i="11"/>
  <c r="M381" i="11"/>
  <c r="M377" i="11"/>
  <c r="M373" i="11"/>
  <c r="M369" i="11"/>
  <c r="M365" i="11"/>
  <c r="M361" i="11"/>
  <c r="M357" i="11"/>
  <c r="M353" i="11"/>
  <c r="M349" i="11"/>
  <c r="M345" i="11"/>
  <c r="M341" i="11"/>
  <c r="M337" i="11"/>
  <c r="M333" i="11"/>
  <c r="M329" i="11"/>
  <c r="M325" i="11"/>
  <c r="M321" i="11"/>
  <c r="M317" i="11"/>
  <c r="M313" i="11"/>
  <c r="M309" i="11"/>
  <c r="M305" i="11"/>
  <c r="M301" i="11"/>
  <c r="M297" i="11"/>
  <c r="M293" i="11"/>
  <c r="M289" i="11"/>
  <c r="M285" i="11"/>
  <c r="M281" i="11"/>
  <c r="M277" i="11"/>
  <c r="M273" i="11"/>
  <c r="M269" i="11"/>
  <c r="M265" i="11"/>
  <c r="M261" i="11"/>
  <c r="M257" i="11"/>
  <c r="M253" i="11"/>
  <c r="M249" i="11"/>
  <c r="M245" i="11"/>
  <c r="M241" i="11"/>
  <c r="M237" i="11"/>
  <c r="M233" i="11"/>
  <c r="M229" i="11"/>
  <c r="M225" i="11"/>
  <c r="M221" i="11"/>
  <c r="M217" i="11"/>
  <c r="M213" i="11"/>
  <c r="M209" i="11"/>
  <c r="M205" i="11"/>
  <c r="M201" i="11"/>
  <c r="M197" i="11"/>
  <c r="M193" i="11"/>
  <c r="M189" i="11"/>
  <c r="M185" i="11"/>
  <c r="M181" i="11"/>
  <c r="M177" i="11"/>
  <c r="M173" i="11"/>
  <c r="M169" i="11"/>
  <c r="M165" i="11"/>
  <c r="M161" i="11"/>
  <c r="M157" i="11"/>
  <c r="M153" i="11"/>
  <c r="M149" i="11"/>
  <c r="M145" i="11"/>
  <c r="M141" i="11"/>
  <c r="M137" i="11"/>
  <c r="M133" i="11"/>
  <c r="M129" i="11"/>
  <c r="M125" i="11"/>
  <c r="M121" i="11"/>
  <c r="M117" i="11"/>
  <c r="M113" i="11"/>
  <c r="M109" i="11"/>
  <c r="M105" i="11"/>
  <c r="M101" i="11"/>
  <c r="M97" i="11"/>
  <c r="M93" i="11"/>
  <c r="M89" i="11"/>
  <c r="M85" i="11"/>
  <c r="M81" i="11"/>
  <c r="M77" i="11"/>
  <c r="M73" i="11"/>
  <c r="M69" i="11"/>
  <c r="M65" i="11"/>
  <c r="M61" i="11"/>
  <c r="M57" i="11"/>
  <c r="M53" i="11"/>
  <c r="M49" i="11"/>
  <c r="M45" i="11"/>
  <c r="M28" i="11"/>
  <c r="M21" i="11"/>
  <c r="M38" i="11"/>
  <c r="M34" i="11"/>
  <c r="M30" i="11"/>
  <c r="M22" i="11"/>
  <c r="M640" i="11"/>
  <c r="M628" i="11"/>
  <c r="M622" i="11"/>
  <c r="M617" i="11"/>
  <c r="M612" i="11"/>
  <c r="M606" i="11"/>
  <c r="M601" i="11"/>
  <c r="M596" i="11"/>
  <c r="M590" i="11"/>
  <c r="M585" i="11"/>
  <c r="M580" i="11"/>
  <c r="M574" i="11"/>
  <c r="M569" i="11"/>
  <c r="M564" i="11"/>
  <c r="M558" i="11"/>
  <c r="M552" i="11"/>
  <c r="M547" i="11"/>
  <c r="M540" i="11"/>
  <c r="M533" i="11"/>
  <c r="M527" i="11"/>
  <c r="M521" i="11"/>
  <c r="M516" i="11"/>
  <c r="M511" i="11"/>
  <c r="M505" i="11"/>
  <c r="M500" i="11"/>
  <c r="M495" i="11"/>
  <c r="M489" i="11"/>
  <c r="M484" i="11"/>
  <c r="M479" i="11"/>
  <c r="M473" i="11"/>
  <c r="M468" i="11"/>
  <c r="M536" i="11"/>
  <c r="M460" i="11"/>
  <c r="M455" i="11"/>
  <c r="M450" i="11"/>
  <c r="M444" i="11"/>
  <c r="M439" i="11"/>
  <c r="M434" i="11"/>
  <c r="M428" i="11"/>
  <c r="M423" i="11"/>
  <c r="M418" i="11"/>
  <c r="M412" i="11"/>
  <c r="M407" i="11"/>
  <c r="M402" i="11"/>
  <c r="M396" i="11"/>
  <c r="M391" i="11"/>
  <c r="M386" i="11"/>
  <c r="M380" i="11"/>
  <c r="M375" i="11"/>
  <c r="M370" i="11"/>
  <c r="M364" i="11"/>
  <c r="M359" i="11"/>
  <c r="M354" i="11"/>
  <c r="M348" i="11"/>
  <c r="M343" i="11"/>
  <c r="M338" i="11"/>
  <c r="M332" i="11"/>
  <c r="M327" i="11"/>
  <c r="M322" i="11"/>
  <c r="M316" i="11"/>
  <c r="M311" i="11"/>
  <c r="M306" i="11"/>
  <c r="M300" i="11"/>
  <c r="M295" i="11"/>
  <c r="M290" i="11"/>
  <c r="M284" i="11"/>
  <c r="M279" i="11"/>
  <c r="M274" i="11"/>
  <c r="M268" i="11"/>
  <c r="M263" i="11"/>
  <c r="M258" i="11"/>
  <c r="M252" i="11"/>
  <c r="M247" i="11"/>
  <c r="M242" i="11"/>
  <c r="M236" i="11"/>
  <c r="M231" i="11"/>
  <c r="M226" i="11"/>
  <c r="M220" i="11"/>
  <c r="M215" i="11"/>
  <c r="M210" i="11"/>
  <c r="M204" i="11"/>
  <c r="M199" i="11"/>
  <c r="M194" i="11"/>
  <c r="M188" i="11"/>
  <c r="M183" i="11"/>
  <c r="M178" i="11"/>
  <c r="M172" i="11"/>
  <c r="M167" i="11"/>
  <c r="M162" i="11"/>
  <c r="M156" i="11"/>
  <c r="M151" i="11"/>
  <c r="M146" i="11"/>
  <c r="M140" i="11"/>
  <c r="M135" i="11"/>
  <c r="M130" i="11"/>
  <c r="M124" i="11"/>
  <c r="M119" i="11"/>
  <c r="M114" i="11"/>
  <c r="M108" i="11"/>
  <c r="M103" i="11"/>
  <c r="M98" i="11"/>
  <c r="M92" i="11"/>
  <c r="M87" i="11"/>
  <c r="M82" i="11"/>
  <c r="M76" i="11"/>
  <c r="M71" i="11"/>
  <c r="M66" i="11"/>
  <c r="M60" i="11"/>
  <c r="M55" i="11"/>
  <c r="M50" i="11"/>
  <c r="M44" i="11"/>
  <c r="M25" i="11"/>
  <c r="M39" i="11"/>
  <c r="M33" i="11"/>
  <c r="M27" i="11"/>
  <c r="M6" i="11"/>
  <c r="M11" i="11"/>
  <c r="M14" i="11"/>
  <c r="M19" i="11"/>
  <c r="M626" i="11"/>
  <c r="M620" i="11"/>
  <c r="M613" i="11"/>
  <c r="M605" i="11"/>
  <c r="M598" i="11"/>
  <c r="M592" i="11"/>
  <c r="M584" i="11"/>
  <c r="M577" i="11"/>
  <c r="M570" i="11"/>
  <c r="M562" i="11"/>
  <c r="M556" i="11"/>
  <c r="M548" i="11"/>
  <c r="M539" i="11"/>
  <c r="M529" i="11"/>
  <c r="M523" i="11"/>
  <c r="M515" i="11"/>
  <c r="M508" i="11"/>
  <c r="M501" i="11"/>
  <c r="M493" i="11"/>
  <c r="M487" i="11"/>
  <c r="M480" i="11"/>
  <c r="M472" i="11"/>
  <c r="M465" i="11"/>
  <c r="M462" i="11"/>
  <c r="M454" i="11"/>
  <c r="M447" i="11"/>
  <c r="M440" i="11"/>
  <c r="M432" i="11"/>
  <c r="M426" i="11"/>
  <c r="M419" i="11"/>
  <c r="M411" i="11"/>
  <c r="M404" i="11"/>
  <c r="M398" i="11"/>
  <c r="M390" i="11"/>
  <c r="M383" i="11"/>
  <c r="M376" i="11"/>
  <c r="M368" i="11"/>
  <c r="M362" i="11"/>
  <c r="M355" i="11"/>
  <c r="M347" i="11"/>
  <c r="M340" i="11"/>
  <c r="M334" i="11"/>
  <c r="M326" i="11"/>
  <c r="M319" i="11"/>
  <c r="M312" i="11"/>
  <c r="M304" i="11"/>
  <c r="M298" i="11"/>
  <c r="M291" i="11"/>
  <c r="M283" i="11"/>
  <c r="M276" i="11"/>
  <c r="M270" i="11"/>
  <c r="M262" i="11"/>
  <c r="M255" i="11"/>
  <c r="M248" i="11"/>
  <c r="M240" i="11"/>
  <c r="M234" i="11"/>
  <c r="M227" i="11"/>
  <c r="M219" i="11"/>
  <c r="M212" i="11"/>
  <c r="M206" i="11"/>
  <c r="M198" i="11"/>
  <c r="M191" i="11"/>
  <c r="M184" i="11"/>
  <c r="M176" i="11"/>
  <c r="M170" i="11"/>
  <c r="M163" i="11"/>
  <c r="M155" i="11"/>
  <c r="M148" i="11"/>
  <c r="M142" i="11"/>
  <c r="M134" i="11"/>
  <c r="M127" i="11"/>
  <c r="M120" i="11"/>
  <c r="M112" i="11"/>
  <c r="M106" i="11"/>
  <c r="M99" i="11"/>
  <c r="M91" i="11"/>
  <c r="M84" i="11"/>
  <c r="M78" i="11"/>
  <c r="M70" i="11"/>
  <c r="M63" i="11"/>
  <c r="M56" i="11"/>
  <c r="M48" i="11"/>
  <c r="M42" i="11"/>
  <c r="M40" i="11"/>
  <c r="M32" i="11"/>
  <c r="M20" i="11"/>
  <c r="M10" i="11"/>
  <c r="M13" i="11"/>
  <c r="M17" i="11"/>
  <c r="M632" i="11"/>
  <c r="M618" i="11"/>
  <c r="M610" i="11"/>
  <c r="M604" i="11"/>
  <c r="M597" i="11"/>
  <c r="M582" i="11"/>
  <c r="M576" i="11"/>
  <c r="M561" i="11"/>
  <c r="M544" i="11"/>
  <c r="M538" i="11"/>
  <c r="M520" i="11"/>
  <c r="M513" i="11"/>
  <c r="M499" i="11"/>
  <c r="M492" i="11"/>
  <c r="M477" i="11"/>
  <c r="M471" i="11"/>
  <c r="M459" i="11"/>
  <c r="M452" i="11"/>
  <c r="M446" i="11"/>
  <c r="M431" i="11"/>
  <c r="M416" i="11"/>
  <c r="M410" i="11"/>
  <c r="M395" i="11"/>
  <c r="M382" i="11"/>
  <c r="M374" i="11"/>
  <c r="M360" i="11"/>
  <c r="M352" i="11"/>
  <c r="M339" i="11"/>
  <c r="M331" i="11"/>
  <c r="M318" i="11"/>
  <c r="M310" i="11"/>
  <c r="M296" i="11"/>
  <c r="M282" i="11"/>
  <c r="M275" i="11"/>
  <c r="M260" i="11"/>
  <c r="M254" i="11"/>
  <c r="M239" i="11"/>
  <c r="M224" i="11"/>
  <c r="M218" i="11"/>
  <c r="M203" i="11"/>
  <c r="M190" i="11"/>
  <c r="M175" i="11"/>
  <c r="M168" i="11"/>
  <c r="M154" i="11"/>
  <c r="M147" i="11"/>
  <c r="M132" i="11"/>
  <c r="M118" i="11"/>
  <c r="M111" i="11"/>
  <c r="M96" i="11"/>
  <c r="M90" i="11"/>
  <c r="M75" i="11"/>
  <c r="M68" i="11"/>
  <c r="M54" i="11"/>
  <c r="M26" i="11"/>
  <c r="M31" i="11"/>
  <c r="M4" i="11"/>
  <c r="M7" i="11"/>
  <c r="M18" i="11"/>
  <c r="M625" i="11"/>
  <c r="M589" i="11"/>
  <c r="M568" i="11"/>
  <c r="M554" i="11"/>
  <c r="M528" i="11"/>
  <c r="M507" i="11"/>
  <c r="M485" i="11"/>
  <c r="M537" i="11"/>
  <c r="M438" i="11"/>
  <c r="M424" i="11"/>
  <c r="M403" i="11"/>
  <c r="M388" i="11"/>
  <c r="M367" i="11"/>
  <c r="M346" i="11"/>
  <c r="M324" i="11"/>
  <c r="M303" i="11"/>
  <c r="M288" i="11"/>
  <c r="M267" i="11"/>
  <c r="M246" i="11"/>
  <c r="M232" i="11"/>
  <c r="M211" i="11"/>
  <c r="M196" i="11"/>
  <c r="M182" i="11"/>
  <c r="M160" i="11"/>
  <c r="M139" i="11"/>
  <c r="M126" i="11"/>
  <c r="M104" i="11"/>
  <c r="M83" i="11"/>
  <c r="M62" i="11"/>
  <c r="M47" i="11"/>
  <c r="M37" i="11"/>
  <c r="M629" i="11"/>
  <c r="M614" i="11"/>
  <c r="M600" i="11"/>
  <c r="M586" i="11"/>
  <c r="M572" i="11"/>
  <c r="M557" i="11"/>
  <c r="M542" i="11"/>
  <c r="M524" i="11"/>
  <c r="M509" i="11"/>
  <c r="M496" i="11"/>
  <c r="M481" i="11"/>
  <c r="M467" i="11"/>
  <c r="M456" i="11"/>
  <c r="M442" i="11"/>
  <c r="M427" i="11"/>
  <c r="M414" i="11"/>
  <c r="M399" i="11"/>
  <c r="M384" i="11"/>
  <c r="M371" i="11"/>
  <c r="M356" i="11"/>
  <c r="M342" i="11"/>
  <c r="M328" i="11"/>
  <c r="M314" i="11"/>
  <c r="M299" i="11"/>
  <c r="M286" i="11"/>
  <c r="M271" i="11"/>
  <c r="M256" i="11"/>
  <c r="M243" i="11"/>
  <c r="M228" i="11"/>
  <c r="M214" i="11"/>
  <c r="M200" i="11"/>
  <c r="M186" i="11"/>
  <c r="M171" i="11"/>
  <c r="M158" i="11"/>
  <c r="M143" i="11"/>
  <c r="M128" i="11"/>
  <c r="M115" i="11"/>
  <c r="M100" i="11"/>
  <c r="M86" i="11"/>
  <c r="M72" i="11"/>
  <c r="M58" i="11"/>
  <c r="M43" i="11"/>
  <c r="M35" i="11"/>
  <c r="M9" i="11"/>
  <c r="M16" i="11"/>
  <c r="M624" i="11"/>
  <c r="M609" i="11"/>
  <c r="M594" i="11"/>
  <c r="M581" i="11"/>
  <c r="M566" i="11"/>
  <c r="M551" i="11"/>
  <c r="M534" i="11"/>
  <c r="M519" i="11"/>
  <c r="M504" i="11"/>
  <c r="M491" i="11"/>
  <c r="M476" i="11"/>
  <c r="M464" i="11"/>
  <c r="M451" i="11"/>
  <c r="M436" i="11"/>
  <c r="M422" i="11"/>
  <c r="M408" i="11"/>
  <c r="M394" i="11"/>
  <c r="M379" i="11"/>
  <c r="M366" i="11"/>
  <c r="M351" i="11"/>
  <c r="M336" i="11"/>
  <c r="M323" i="11"/>
  <c r="M308" i="11"/>
  <c r="M294" i="11"/>
  <c r="M280" i="11"/>
  <c r="M266" i="11"/>
  <c r="M251" i="11"/>
  <c r="M238" i="11"/>
  <c r="M223" i="11"/>
  <c r="M208" i="11"/>
  <c r="M195" i="11"/>
  <c r="M180" i="11"/>
  <c r="M166" i="11"/>
  <c r="M152" i="11"/>
  <c r="M138" i="11"/>
  <c r="M123" i="11"/>
  <c r="M110" i="11"/>
  <c r="M95" i="11"/>
  <c r="M80" i="11"/>
  <c r="M67" i="11"/>
  <c r="M52" i="11"/>
  <c r="M23" i="11"/>
  <c r="M29" i="11"/>
  <c r="M12" i="11"/>
  <c r="M8" i="11"/>
  <c r="M36" i="11"/>
  <c r="M59" i="11"/>
  <c r="M88" i="11"/>
  <c r="M116" i="11"/>
  <c r="M144" i="11"/>
  <c r="M174" i="11"/>
  <c r="M202" i="11"/>
  <c r="M230" i="11"/>
  <c r="M259" i="11"/>
  <c r="M287" i="11"/>
  <c r="M315" i="11"/>
  <c r="M344" i="11"/>
  <c r="M372" i="11"/>
  <c r="M400" i="11"/>
  <c r="M430" i="11"/>
  <c r="M458" i="11"/>
  <c r="M483" i="11"/>
  <c r="M512" i="11"/>
  <c r="M543" i="11"/>
  <c r="M573" i="11"/>
  <c r="M602" i="11"/>
  <c r="M630" i="11"/>
  <c r="H29" i="11"/>
  <c r="H61" i="11"/>
  <c r="H99" i="11"/>
  <c r="H139" i="11"/>
  <c r="H176" i="11"/>
  <c r="H213" i="11"/>
  <c r="H252" i="11"/>
  <c r="H289" i="11"/>
  <c r="H327" i="11"/>
  <c r="H365" i="11"/>
  <c r="H404" i="11"/>
  <c r="H453" i="11"/>
  <c r="H506" i="11"/>
  <c r="G518" i="11"/>
  <c r="G514" i="11"/>
  <c r="G510" i="11"/>
  <c r="G506" i="11"/>
  <c r="G502" i="11"/>
  <c r="G498" i="11"/>
  <c r="G494" i="11"/>
  <c r="G490" i="11"/>
  <c r="G486" i="11"/>
  <c r="G482" i="11"/>
  <c r="G478" i="11"/>
  <c r="G474" i="11"/>
  <c r="G470" i="11"/>
  <c r="G466" i="11"/>
  <c r="G462" i="11"/>
  <c r="G458" i="11"/>
  <c r="G454" i="11"/>
  <c r="G450" i="11"/>
  <c r="G446" i="11"/>
  <c r="G442" i="11"/>
  <c r="G438" i="11"/>
  <c r="G434" i="11"/>
  <c r="G430" i="11"/>
  <c r="G426" i="11"/>
  <c r="G422" i="11"/>
  <c r="G418" i="11"/>
  <c r="G414" i="11"/>
  <c r="G410" i="11"/>
  <c r="G406" i="11"/>
  <c r="G402" i="11"/>
  <c r="G398" i="11"/>
  <c r="G394" i="11"/>
  <c r="G390" i="11"/>
  <c r="G517" i="11"/>
  <c r="G512" i="11"/>
  <c r="G507" i="11"/>
  <c r="G501" i="11"/>
  <c r="G496" i="11"/>
  <c r="G491" i="11"/>
  <c r="G485" i="11"/>
  <c r="G480" i="11"/>
  <c r="G475" i="11"/>
  <c r="G469" i="11"/>
  <c r="G464" i="11"/>
  <c r="G459" i="11"/>
  <c r="G453" i="11"/>
  <c r="G448" i="11"/>
  <c r="G443" i="11"/>
  <c r="G437" i="11"/>
  <c r="G432" i="11"/>
  <c r="G427" i="11"/>
  <c r="G421" i="11"/>
  <c r="G416" i="11"/>
  <c r="G411" i="11"/>
  <c r="G405" i="11"/>
  <c r="G400" i="11"/>
  <c r="G395" i="11"/>
  <c r="G389" i="11"/>
  <c r="G385" i="11"/>
  <c r="G381" i="11"/>
  <c r="G377" i="11"/>
  <c r="G373" i="11"/>
  <c r="G369" i="11"/>
  <c r="G365" i="11"/>
  <c r="G361" i="11"/>
  <c r="G357" i="11"/>
  <c r="G353" i="11"/>
  <c r="G349" i="11"/>
  <c r="G345" i="11"/>
  <c r="G341" i="11"/>
  <c r="G337" i="11"/>
  <c r="G333" i="11"/>
  <c r="G329" i="11"/>
  <c r="G325" i="11"/>
  <c r="G321" i="11"/>
  <c r="G317" i="11"/>
  <c r="G313" i="11"/>
  <c r="G309" i="11"/>
  <c r="G305" i="11"/>
  <c r="G301" i="11"/>
  <c r="G297" i="11"/>
  <c r="G293" i="11"/>
  <c r="G289" i="11"/>
  <c r="G285" i="11"/>
  <c r="G281" i="11"/>
  <c r="G277" i="11"/>
  <c r="G273" i="11"/>
  <c r="G269" i="11"/>
  <c r="G265" i="11"/>
  <c r="G261" i="11"/>
  <c r="G257" i="11"/>
  <c r="G253" i="11"/>
  <c r="G43" i="11"/>
  <c r="G44" i="11"/>
  <c r="G45" i="11"/>
  <c r="G46" i="11"/>
  <c r="G47" i="11"/>
  <c r="G48" i="11"/>
  <c r="G49" i="11"/>
  <c r="G50" i="11"/>
  <c r="G51" i="11"/>
  <c r="G52" i="11"/>
  <c r="G63" i="11"/>
  <c r="G64" i="11"/>
  <c r="G74" i="11"/>
  <c r="G75" i="11"/>
  <c r="G76" i="11"/>
  <c r="G83" i="11"/>
  <c r="G84" i="11"/>
  <c r="G85" i="11"/>
  <c r="G86" i="11"/>
  <c r="G87" i="11"/>
  <c r="G88" i="11"/>
  <c r="G89" i="11"/>
  <c r="G90" i="11"/>
  <c r="G109" i="11"/>
  <c r="G110" i="11"/>
  <c r="G118" i="11"/>
  <c r="G119" i="11"/>
  <c r="G520" i="11"/>
  <c r="G513" i="11"/>
  <c r="G505" i="11"/>
  <c r="G499" i="11"/>
  <c r="G492" i="11"/>
  <c r="G484" i="11"/>
  <c r="G477" i="11"/>
  <c r="G471" i="11"/>
  <c r="G463" i="11"/>
  <c r="G456" i="11"/>
  <c r="G449" i="11"/>
  <c r="G441" i="11"/>
  <c r="G435" i="11"/>
  <c r="G428" i="11"/>
  <c r="G420" i="11"/>
  <c r="G413" i="11"/>
  <c r="G407" i="11"/>
  <c r="G399" i="11"/>
  <c r="G392" i="11"/>
  <c r="G386" i="11"/>
  <c r="G380" i="11"/>
  <c r="G375" i="11"/>
  <c r="G370" i="11"/>
  <c r="G364" i="11"/>
  <c r="G359" i="11"/>
  <c r="G354" i="11"/>
  <c r="G348" i="11"/>
  <c r="G343" i="11"/>
  <c r="G338" i="11"/>
  <c r="G332" i="11"/>
  <c r="G327" i="11"/>
  <c r="G322" i="11"/>
  <c r="G316" i="11"/>
  <c r="G311" i="11"/>
  <c r="G306" i="11"/>
  <c r="G300" i="11"/>
  <c r="G295" i="11"/>
  <c r="G290" i="11"/>
  <c r="G284" i="11"/>
  <c r="G279" i="11"/>
  <c r="G274" i="11"/>
  <c r="G268" i="11"/>
  <c r="G263" i="11"/>
  <c r="G258" i="11"/>
  <c r="G252" i="11"/>
  <c r="G6" i="11"/>
  <c r="G10" i="11"/>
  <c r="G14" i="11"/>
  <c r="G18" i="11"/>
  <c r="G22" i="11"/>
  <c r="G26" i="11"/>
  <c r="G30" i="11"/>
  <c r="G34" i="11"/>
  <c r="G38" i="11"/>
  <c r="G42" i="11"/>
  <c r="G55" i="11"/>
  <c r="G60" i="11"/>
  <c r="G66" i="11"/>
  <c r="G71" i="11"/>
  <c r="G77" i="11"/>
  <c r="G78" i="11"/>
  <c r="G92" i="11"/>
  <c r="G97" i="11"/>
  <c r="G102" i="11"/>
  <c r="G106" i="11"/>
  <c r="G111" i="11"/>
  <c r="G116" i="11"/>
  <c r="G117" i="11"/>
  <c r="G123" i="11"/>
  <c r="G127" i="11"/>
  <c r="G128" i="11"/>
  <c r="G156" i="11"/>
  <c r="G157" i="11"/>
  <c r="G158" i="11"/>
  <c r="G159" i="11"/>
  <c r="G172" i="11"/>
  <c r="G173" i="11"/>
  <c r="G174" i="11"/>
  <c r="G184" i="11"/>
  <c r="G185" i="11"/>
  <c r="G186" i="11"/>
  <c r="G205" i="11"/>
  <c r="G206" i="11"/>
  <c r="G207" i="11"/>
  <c r="G208" i="11"/>
  <c r="G209" i="11"/>
  <c r="G210" i="11"/>
  <c r="G211" i="11"/>
  <c r="G212" i="11"/>
  <c r="G213" i="11"/>
  <c r="G214" i="11"/>
  <c r="G233" i="11"/>
  <c r="G235" i="11"/>
  <c r="G237" i="11"/>
  <c r="G240" i="11"/>
  <c r="G511" i="11"/>
  <c r="G504" i="11"/>
  <c r="G489" i="11"/>
  <c r="G483" i="11"/>
  <c r="G468" i="11"/>
  <c r="G461" i="11"/>
  <c r="G447" i="11"/>
  <c r="G433" i="11"/>
  <c r="G425" i="11"/>
  <c r="G412" i="11"/>
  <c r="G404" i="11"/>
  <c r="G391" i="11"/>
  <c r="G379" i="11"/>
  <c r="G374" i="11"/>
  <c r="G363" i="11"/>
  <c r="G358" i="11"/>
  <c r="G352" i="11"/>
  <c r="G342" i="11"/>
  <c r="G336" i="11"/>
  <c r="G326" i="11"/>
  <c r="G315" i="11"/>
  <c r="G310" i="11"/>
  <c r="G299" i="11"/>
  <c r="G294" i="11"/>
  <c r="G283" i="11"/>
  <c r="G278" i="11"/>
  <c r="G267" i="11"/>
  <c r="G256" i="11"/>
  <c r="G519" i="11"/>
  <c r="G497" i="11"/>
  <c r="G476" i="11"/>
  <c r="G455" i="11"/>
  <c r="G440" i="11"/>
  <c r="G419" i="11"/>
  <c r="G397" i="11"/>
  <c r="G384" i="11"/>
  <c r="G368" i="11"/>
  <c r="G347" i="11"/>
  <c r="G331" i="11"/>
  <c r="G320" i="11"/>
  <c r="G304" i="11"/>
  <c r="G288" i="11"/>
  <c r="G272" i="11"/>
  <c r="G262" i="11"/>
  <c r="G515" i="11"/>
  <c r="G500" i="11"/>
  <c r="G487" i="11"/>
  <c r="G472" i="11"/>
  <c r="G457" i="11"/>
  <c r="G444" i="11"/>
  <c r="G429" i="11"/>
  <c r="G415" i="11"/>
  <c r="G401" i="11"/>
  <c r="G387" i="11"/>
  <c r="G376" i="11"/>
  <c r="G366" i="11"/>
  <c r="G355" i="11"/>
  <c r="G344" i="11"/>
  <c r="G334" i="11"/>
  <c r="G323" i="11"/>
  <c r="G312" i="11"/>
  <c r="G302" i="11"/>
  <c r="G291" i="11"/>
  <c r="G280" i="11"/>
  <c r="G270" i="11"/>
  <c r="G259" i="11"/>
  <c r="G5" i="11"/>
  <c r="G12" i="11"/>
  <c r="G19" i="11"/>
  <c r="G21" i="11"/>
  <c r="G28" i="11"/>
  <c r="G35" i="11"/>
  <c r="G37" i="11"/>
  <c r="G56" i="11"/>
  <c r="G61" i="11"/>
  <c r="G80" i="11"/>
  <c r="G82" i="11"/>
  <c r="G94" i="11"/>
  <c r="G99" i="11"/>
  <c r="G104" i="11"/>
  <c r="G122" i="11"/>
  <c r="G131" i="11"/>
  <c r="G135" i="11"/>
  <c r="G139" i="11"/>
  <c r="G144" i="11"/>
  <c r="G149" i="11"/>
  <c r="G509" i="11"/>
  <c r="G495" i="11"/>
  <c r="G481" i="11"/>
  <c r="G467" i="11"/>
  <c r="G452" i="11"/>
  <c r="G439" i="11"/>
  <c r="G424" i="11"/>
  <c r="G409" i="11"/>
  <c r="G396" i="11"/>
  <c r="G383" i="11"/>
  <c r="G372" i="11"/>
  <c r="G362" i="11"/>
  <c r="G351" i="11"/>
  <c r="G340" i="11"/>
  <c r="G330" i="11"/>
  <c r="G319" i="11"/>
  <c r="G308" i="11"/>
  <c r="G298" i="11"/>
  <c r="G287" i="11"/>
  <c r="G276" i="11"/>
  <c r="G266" i="11"/>
  <c r="G255" i="11"/>
  <c r="G7" i="11"/>
  <c r="G9" i="11"/>
  <c r="G16" i="11"/>
  <c r="G23" i="11"/>
  <c r="G25" i="11"/>
  <c r="G32" i="11"/>
  <c r="G39" i="11"/>
  <c r="G41" i="11"/>
  <c r="G53" i="11"/>
  <c r="G58" i="11"/>
  <c r="G68" i="11"/>
  <c r="L640" i="11"/>
  <c r="Q640" i="11" s="1"/>
  <c r="L631" i="11"/>
  <c r="Q631" i="11" s="1"/>
  <c r="L629" i="11"/>
  <c r="Q629" i="11" s="1"/>
  <c r="L627" i="11"/>
  <c r="Q627" i="11" s="1"/>
  <c r="L625" i="11"/>
  <c r="L622" i="11"/>
  <c r="Q622" i="11" s="1"/>
  <c r="L620" i="11"/>
  <c r="Q620" i="11" s="1"/>
  <c r="L618" i="11"/>
  <c r="Q618" i="11" s="1"/>
  <c r="L616" i="11"/>
  <c r="L610" i="11"/>
  <c r="Q610" i="11" s="1"/>
  <c r="L603" i="11"/>
  <c r="L596" i="11"/>
  <c r="L592" i="11"/>
  <c r="Q592" i="11" s="1"/>
  <c r="L587" i="11"/>
  <c r="L583" i="11"/>
  <c r="Q583" i="11" s="1"/>
  <c r="L581" i="11"/>
  <c r="Q581" i="11" s="1"/>
  <c r="L578" i="11"/>
  <c r="L574" i="11"/>
  <c r="L569" i="11"/>
  <c r="Q569" i="11" s="1"/>
  <c r="L566" i="11"/>
  <c r="Q566" i="11" s="1"/>
  <c r="L564" i="11"/>
  <c r="L561" i="11"/>
  <c r="Q561" i="11" s="1"/>
  <c r="L559" i="11"/>
  <c r="Q559" i="11" s="1"/>
  <c r="L556" i="11"/>
  <c r="L552" i="11"/>
  <c r="Q552" i="11" s="1"/>
  <c r="L550" i="11"/>
  <c r="Q550" i="11" s="1"/>
  <c r="L548" i="11"/>
  <c r="Q548" i="11" s="1"/>
  <c r="L545" i="11"/>
  <c r="Q545" i="11" s="1"/>
  <c r="L542" i="11"/>
  <c r="L539" i="11"/>
  <c r="L535" i="11"/>
  <c r="Q535" i="11" s="1"/>
  <c r="L532" i="11"/>
  <c r="Q532" i="11" s="1"/>
  <c r="L530" i="11"/>
  <c r="L526" i="11"/>
  <c r="Q526" i="11" s="1"/>
  <c r="L520" i="11"/>
  <c r="L517" i="11"/>
  <c r="L513" i="11"/>
  <c r="L509" i="11"/>
  <c r="L505" i="11"/>
  <c r="L501" i="11"/>
  <c r="L497" i="11"/>
  <c r="L493" i="11"/>
  <c r="L490" i="11"/>
  <c r="L486" i="11"/>
  <c r="L482" i="11"/>
  <c r="L478" i="11"/>
  <c r="L474" i="11"/>
  <c r="L470" i="11"/>
  <c r="L466" i="11"/>
  <c r="L462" i="11"/>
  <c r="L458" i="11"/>
  <c r="L452" i="11"/>
  <c r="L445" i="11"/>
  <c r="L441" i="11"/>
  <c r="L438" i="11"/>
  <c r="L434" i="11"/>
  <c r="Q434" i="11" s="1"/>
  <c r="L431" i="11"/>
  <c r="L427" i="11"/>
  <c r="L423" i="11"/>
  <c r="L419" i="11"/>
  <c r="L415" i="11"/>
  <c r="L411" i="11"/>
  <c r="Q411" i="11" s="1"/>
  <c r="L408" i="11"/>
  <c r="L405" i="11"/>
  <c r="L401" i="11"/>
  <c r="L397" i="11"/>
  <c r="Q397" i="11" s="1"/>
  <c r="L394" i="11"/>
  <c r="L387" i="11"/>
  <c r="Q387" i="11" s="1"/>
  <c r="L384" i="11"/>
  <c r="L380" i="11"/>
  <c r="L376" i="11"/>
  <c r="L372" i="11"/>
  <c r="L368" i="11"/>
  <c r="L364" i="11"/>
  <c r="L360" i="11"/>
  <c r="L356" i="11"/>
  <c r="L352" i="11"/>
  <c r="L348" i="11"/>
  <c r="L344" i="11"/>
  <c r="L340" i="11"/>
  <c r="L336" i="11"/>
  <c r="L332" i="11"/>
  <c r="L328" i="11"/>
  <c r="L325" i="11"/>
  <c r="L318" i="11"/>
  <c r="L314" i="11"/>
  <c r="L310" i="11"/>
  <c r="L306" i="11"/>
  <c r="L303" i="11"/>
  <c r="L299" i="11"/>
  <c r="L295" i="11"/>
  <c r="L291" i="11"/>
  <c r="L287" i="11"/>
  <c r="L283" i="11"/>
  <c r="L279" i="11"/>
  <c r="L275" i="11"/>
  <c r="L271" i="11"/>
  <c r="Q271" i="11" s="1"/>
  <c r="L268" i="11"/>
  <c r="Q268" i="11" s="1"/>
  <c r="L265" i="11"/>
  <c r="L261" i="11"/>
  <c r="L257" i="11"/>
  <c r="L254" i="11"/>
  <c r="L57" i="11"/>
  <c r="L58" i="11"/>
  <c r="L59" i="11"/>
  <c r="L60" i="11"/>
  <c r="L61" i="11"/>
  <c r="Q61" i="11" s="1"/>
  <c r="L70" i="11"/>
  <c r="L71" i="11"/>
  <c r="L72" i="11"/>
  <c r="Q72" i="11" s="1"/>
  <c r="L78" i="11"/>
  <c r="L79" i="11"/>
  <c r="Q79" i="11" s="1"/>
  <c r="L95" i="11"/>
  <c r="L96" i="11"/>
  <c r="L97" i="11"/>
  <c r="L98" i="11"/>
  <c r="L99" i="11"/>
  <c r="Q99" i="11" s="1"/>
  <c r="L115" i="11"/>
  <c r="L116" i="11"/>
  <c r="Q116" i="11" s="1"/>
  <c r="L121" i="11"/>
  <c r="L122" i="11"/>
  <c r="L123" i="11"/>
  <c r="L124" i="11"/>
  <c r="L125" i="11"/>
  <c r="L126" i="11"/>
  <c r="L630" i="11"/>
  <c r="Q630" i="11" s="1"/>
  <c r="L624" i="11"/>
  <c r="L621" i="11"/>
  <c r="Q621" i="11" s="1"/>
  <c r="L615" i="11"/>
  <c r="L608" i="11"/>
  <c r="Q608" i="11" s="1"/>
  <c r="L605" i="11"/>
  <c r="Q605" i="11" s="1"/>
  <c r="L599" i="11"/>
  <c r="Q599" i="11" s="1"/>
  <c r="L595" i="11"/>
  <c r="L591" i="11"/>
  <c r="L588" i="11"/>
  <c r="L580" i="11"/>
  <c r="L575" i="11"/>
  <c r="L571" i="11"/>
  <c r="L568" i="11"/>
  <c r="L558" i="11"/>
  <c r="L547" i="11"/>
  <c r="Q547" i="11" s="1"/>
  <c r="L543" i="11"/>
  <c r="L538" i="11"/>
  <c r="L534" i="11"/>
  <c r="L522" i="11"/>
  <c r="L512" i="11"/>
  <c r="L507" i="11"/>
  <c r="L502" i="11"/>
  <c r="L496" i="11"/>
  <c r="L487" i="11"/>
  <c r="L481" i="11"/>
  <c r="L476" i="11"/>
  <c r="L471" i="11"/>
  <c r="L465" i="11"/>
  <c r="L460" i="11"/>
  <c r="L455" i="11"/>
  <c r="Q455" i="11" s="1"/>
  <c r="L451" i="11"/>
  <c r="L447" i="11"/>
  <c r="L442" i="11"/>
  <c r="L437" i="11"/>
  <c r="L433" i="11"/>
  <c r="L428" i="11"/>
  <c r="L422" i="11"/>
  <c r="L417" i="11"/>
  <c r="L412" i="11"/>
  <c r="L407" i="11"/>
  <c r="L403" i="11"/>
  <c r="L398" i="11"/>
  <c r="L393" i="11"/>
  <c r="L389" i="11"/>
  <c r="L385" i="11"/>
  <c r="L379" i="11"/>
  <c r="L374" i="11"/>
  <c r="L369" i="11"/>
  <c r="L363" i="11"/>
  <c r="L358" i="11"/>
  <c r="L353" i="11"/>
  <c r="L347" i="11"/>
  <c r="L342" i="11"/>
  <c r="L337" i="11"/>
  <c r="L331" i="11"/>
  <c r="L326" i="11"/>
  <c r="Q326" i="11" s="1"/>
  <c r="L322" i="11"/>
  <c r="Q322" i="11" s="1"/>
  <c r="L317" i="11"/>
  <c r="L312" i="11"/>
  <c r="L307" i="11"/>
  <c r="L302" i="11"/>
  <c r="L297" i="11"/>
  <c r="L292" i="11"/>
  <c r="L286" i="11"/>
  <c r="L281" i="11"/>
  <c r="L276" i="11"/>
  <c r="L267" i="11"/>
  <c r="L262" i="11"/>
  <c r="L256" i="11"/>
  <c r="Q256" i="11" s="1"/>
  <c r="L252" i="11"/>
  <c r="L7" i="11"/>
  <c r="L11" i="11"/>
  <c r="L15" i="11"/>
  <c r="L19" i="11"/>
  <c r="L23" i="11"/>
  <c r="L27" i="11"/>
  <c r="L31" i="11"/>
  <c r="L35" i="11"/>
  <c r="L39" i="11"/>
  <c r="L44" i="11"/>
  <c r="L48" i="11"/>
  <c r="L52" i="11"/>
  <c r="Q52" i="11" s="1"/>
  <c r="L53" i="11"/>
  <c r="L62" i="11"/>
  <c r="Q62" i="11" s="1"/>
  <c r="L63" i="11"/>
  <c r="L68" i="11"/>
  <c r="L73" i="11"/>
  <c r="Q73" i="11" s="1"/>
  <c r="L74" i="11"/>
  <c r="L80" i="11"/>
  <c r="L85" i="11"/>
  <c r="L89" i="11"/>
  <c r="L94" i="11"/>
  <c r="Q94" i="11" s="1"/>
  <c r="L103" i="11"/>
  <c r="L107" i="11"/>
  <c r="L113" i="11"/>
  <c r="L119" i="11"/>
  <c r="Q119" i="11" s="1"/>
  <c r="L120" i="11"/>
  <c r="Q120" i="11" s="1"/>
  <c r="L142" i="11"/>
  <c r="L143" i="11"/>
  <c r="L144" i="11"/>
  <c r="L145" i="11"/>
  <c r="Q145" i="11" s="1"/>
  <c r="L164" i="11"/>
  <c r="L165" i="11"/>
  <c r="Q165" i="11" s="1"/>
  <c r="L177" i="11"/>
  <c r="L178" i="11"/>
  <c r="L179" i="11"/>
  <c r="L180" i="11"/>
  <c r="L181" i="11"/>
  <c r="Q181" i="11" s="1"/>
  <c r="L193" i="11"/>
  <c r="L194" i="11"/>
  <c r="Q194" i="11" s="1"/>
  <c r="L215" i="11"/>
  <c r="L217" i="11"/>
  <c r="L219" i="11"/>
  <c r="L221" i="11"/>
  <c r="L223" i="11"/>
  <c r="L242" i="11"/>
  <c r="L244" i="11"/>
  <c r="L246" i="11"/>
  <c r="L248" i="11"/>
  <c r="L250" i="11"/>
  <c r="L226" i="11"/>
  <c r="L228" i="11"/>
  <c r="L230" i="11"/>
  <c r="L232" i="11"/>
  <c r="Q232" i="11" s="1"/>
  <c r="L623" i="11"/>
  <c r="Q623" i="11" s="1"/>
  <c r="L614" i="11"/>
  <c r="L607" i="11"/>
  <c r="Q607" i="11" s="1"/>
  <c r="L598" i="11"/>
  <c r="Q598" i="11" s="1"/>
  <c r="L594" i="11"/>
  <c r="L586" i="11"/>
  <c r="L582" i="11"/>
  <c r="Q582" i="11" s="1"/>
  <c r="L573" i="11"/>
  <c r="Q573" i="11" s="1"/>
  <c r="L570" i="11"/>
  <c r="Q570" i="11" s="1"/>
  <c r="L563" i="11"/>
  <c r="L557" i="11"/>
  <c r="L549" i="11"/>
  <c r="Q549" i="11" s="1"/>
  <c r="L537" i="11"/>
  <c r="L529" i="11"/>
  <c r="L525" i="11"/>
  <c r="L516" i="11"/>
  <c r="L506" i="11"/>
  <c r="L500" i="11"/>
  <c r="L491" i="11"/>
  <c r="L485" i="11"/>
  <c r="L475" i="11"/>
  <c r="L469" i="11"/>
  <c r="L459" i="11"/>
  <c r="L454" i="11"/>
  <c r="L446" i="11"/>
  <c r="L440" i="11"/>
  <c r="L432" i="11"/>
  <c r="L426" i="11"/>
  <c r="L416" i="11"/>
  <c r="L402" i="11"/>
  <c r="L388" i="11"/>
  <c r="L378" i="11"/>
  <c r="L373" i="11"/>
  <c r="L362" i="11"/>
  <c r="L351" i="11"/>
  <c r="L346" i="11"/>
  <c r="L632" i="11"/>
  <c r="Q632" i="11" s="1"/>
  <c r="L611" i="11"/>
  <c r="L601" i="11"/>
  <c r="Q601" i="11" s="1"/>
  <c r="L590" i="11"/>
  <c r="Q590" i="11" s="1"/>
  <c r="L579" i="11"/>
  <c r="L567" i="11"/>
  <c r="L560" i="11"/>
  <c r="Q560" i="11" s="1"/>
  <c r="L541" i="11"/>
  <c r="Q541" i="11" s="1"/>
  <c r="L533" i="11"/>
  <c r="L521" i="11"/>
  <c r="L511" i="11"/>
  <c r="L495" i="11"/>
  <c r="L480" i="11"/>
  <c r="L464" i="11"/>
  <c r="L450" i="11"/>
  <c r="L436" i="11"/>
  <c r="L421" i="11"/>
  <c r="L406" i="11"/>
  <c r="Q406" i="11" s="1"/>
  <c r="L392" i="11"/>
  <c r="L383" i="11"/>
  <c r="L367" i="11"/>
  <c r="L357" i="11"/>
  <c r="L626" i="11"/>
  <c r="Q626" i="11" s="1"/>
  <c r="L613" i="11"/>
  <c r="Q613" i="11" s="1"/>
  <c r="L600" i="11"/>
  <c r="Q600" i="11" s="1"/>
  <c r="L593" i="11"/>
  <c r="L585" i="11"/>
  <c r="L577" i="11"/>
  <c r="L562" i="11"/>
  <c r="Q562" i="11" s="1"/>
  <c r="L555" i="11"/>
  <c r="L524" i="11"/>
  <c r="Q524" i="11" s="1"/>
  <c r="L515" i="11"/>
  <c r="L504" i="11"/>
  <c r="L494" i="11"/>
  <c r="L484" i="11"/>
  <c r="L473" i="11"/>
  <c r="L463" i="11"/>
  <c r="L453" i="11"/>
  <c r="Q453" i="11" s="1"/>
  <c r="L444" i="11"/>
  <c r="L435" i="11"/>
  <c r="L425" i="11"/>
  <c r="L414" i="11"/>
  <c r="L396" i="11"/>
  <c r="L377" i="11"/>
  <c r="L366" i="11"/>
  <c r="L355" i="11"/>
  <c r="L345" i="11"/>
  <c r="L338" i="11"/>
  <c r="L330" i="11"/>
  <c r="L324" i="11"/>
  <c r="L319" i="11"/>
  <c r="L311" i="11"/>
  <c r="L298" i="11"/>
  <c r="L290" i="11"/>
  <c r="L284" i="11"/>
  <c r="L277" i="11"/>
  <c r="L270" i="11"/>
  <c r="L264" i="11"/>
  <c r="L258" i="11"/>
  <c r="L8" i="11"/>
  <c r="L10" i="11"/>
  <c r="L17" i="11"/>
  <c r="L24" i="11"/>
  <c r="L26" i="11"/>
  <c r="L33" i="11"/>
  <c r="L40" i="11"/>
  <c r="L42" i="11"/>
  <c r="Q42" i="11" s="1"/>
  <c r="L45" i="11"/>
  <c r="L47" i="11"/>
  <c r="L65" i="11"/>
  <c r="L67" i="11"/>
  <c r="L75" i="11"/>
  <c r="L83" i="11"/>
  <c r="L90" i="11"/>
  <c r="Q90" i="11" s="1"/>
  <c r="L100" i="11"/>
  <c r="L102" i="11"/>
  <c r="L112" i="11"/>
  <c r="L117" i="11"/>
  <c r="Q117" i="11" s="1"/>
  <c r="L128" i="11"/>
  <c r="Q128" i="11" s="1"/>
  <c r="L129" i="11"/>
  <c r="L133" i="11"/>
  <c r="L137" i="11"/>
  <c r="L141" i="11"/>
  <c r="Q141" i="11" s="1"/>
  <c r="L146" i="11"/>
  <c r="L619" i="11"/>
  <c r="Q619" i="11" s="1"/>
  <c r="L612" i="11"/>
  <c r="Q612" i="11" s="1"/>
  <c r="L606" i="11"/>
  <c r="Q606" i="11" s="1"/>
  <c r="L584" i="11"/>
  <c r="L576" i="11"/>
  <c r="L554" i="11"/>
  <c r="Q554" i="11" s="1"/>
  <c r="L540" i="11"/>
  <c r="L531" i="11"/>
  <c r="Q531" i="11" s="1"/>
  <c r="L523" i="11"/>
  <c r="L514" i="11"/>
  <c r="L503" i="11"/>
  <c r="L492" i="11"/>
  <c r="Q492" i="11" s="1"/>
  <c r="L483" i="11"/>
  <c r="L472" i="11"/>
  <c r="L461" i="11"/>
  <c r="L443" i="11"/>
  <c r="L424" i="11"/>
  <c r="L413" i="11"/>
  <c r="L404" i="11"/>
  <c r="L395" i="11"/>
  <c r="L386" i="11"/>
  <c r="L375" i="11"/>
  <c r="L365" i="11"/>
  <c r="L354" i="11"/>
  <c r="L343" i="11"/>
  <c r="L335" i="11"/>
  <c r="L329" i="11"/>
  <c r="L323" i="11"/>
  <c r="L316" i="11"/>
  <c r="L309" i="11"/>
  <c r="L304" i="11"/>
  <c r="L296" i="11"/>
  <c r="L289" i="11"/>
  <c r="L282" i="11"/>
  <c r="L274" i="11"/>
  <c r="L269" i="11"/>
  <c r="L263" i="11"/>
  <c r="L5" i="11"/>
  <c r="L12" i="11"/>
  <c r="L14" i="11"/>
  <c r="L21" i="11"/>
  <c r="L28" i="11"/>
  <c r="L30" i="11"/>
  <c r="L37" i="11"/>
  <c r="L49" i="11"/>
  <c r="L51" i="11"/>
  <c r="L54" i="11"/>
  <c r="L56" i="11"/>
  <c r="Q56" i="11" s="1"/>
  <c r="L64" i="11"/>
  <c r="Q64" i="11" s="1"/>
  <c r="L69" i="11"/>
  <c r="Q69" i="11" s="1"/>
  <c r="F46" i="11"/>
  <c r="I46" i="11"/>
  <c r="F54" i="11"/>
  <c r="I54" i="11"/>
  <c r="F64" i="11"/>
  <c r="I64" i="11"/>
  <c r="F66" i="11"/>
  <c r="I66" i="11"/>
  <c r="I92" i="11"/>
  <c r="I519" i="11"/>
  <c r="I515" i="11"/>
  <c r="I511" i="11"/>
  <c r="I507" i="11"/>
  <c r="I503" i="11"/>
  <c r="I499" i="11"/>
  <c r="I495" i="11"/>
  <c r="I491" i="11"/>
  <c r="I487" i="11"/>
  <c r="I483" i="11"/>
  <c r="I479" i="11"/>
  <c r="I475" i="11"/>
  <c r="I471" i="11"/>
  <c r="I467" i="11"/>
  <c r="I463" i="11"/>
  <c r="I459" i="11"/>
  <c r="I455" i="11"/>
  <c r="I451" i="11"/>
  <c r="I447" i="11"/>
  <c r="I443" i="11"/>
  <c r="I439" i="11"/>
  <c r="I435" i="11"/>
  <c r="I431" i="11"/>
  <c r="I427" i="11"/>
  <c r="I423" i="11"/>
  <c r="I419" i="11"/>
  <c r="I415" i="11"/>
  <c r="I411" i="11"/>
  <c r="I407" i="11"/>
  <c r="I403" i="11"/>
  <c r="I399" i="11"/>
  <c r="I395" i="11"/>
  <c r="I391" i="11"/>
  <c r="I387" i="11"/>
  <c r="I383" i="11"/>
  <c r="I379" i="11"/>
  <c r="I375" i="11"/>
  <c r="I371" i="11"/>
  <c r="I367" i="11"/>
  <c r="I363" i="11"/>
  <c r="I359" i="11"/>
  <c r="I355" i="11"/>
  <c r="I351" i="11"/>
  <c r="I347" i="11"/>
  <c r="I343" i="11"/>
  <c r="I339" i="11"/>
  <c r="I335" i="11"/>
  <c r="I331" i="11"/>
  <c r="I327" i="11"/>
  <c r="I323" i="11"/>
  <c r="I319" i="11"/>
  <c r="I315" i="11"/>
  <c r="I311" i="11"/>
  <c r="I307" i="11"/>
  <c r="I303" i="11"/>
  <c r="I299" i="11"/>
  <c r="I295" i="11"/>
  <c r="I291" i="11"/>
  <c r="I287" i="11"/>
  <c r="I283" i="11"/>
  <c r="I279" i="11"/>
  <c r="I275" i="11"/>
  <c r="I271" i="11"/>
  <c r="I267" i="11"/>
  <c r="I263" i="11"/>
  <c r="I259" i="11"/>
  <c r="I255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62" i="11"/>
  <c r="I73" i="11"/>
  <c r="I80" i="11"/>
  <c r="I81" i="11"/>
  <c r="I82" i="11"/>
  <c r="I100" i="11"/>
  <c r="I101" i="11"/>
  <c r="I102" i="11"/>
  <c r="I103" i="11"/>
  <c r="I104" i="11"/>
  <c r="I105" i="11"/>
  <c r="I106" i="11"/>
  <c r="I107" i="11"/>
  <c r="I108" i="11"/>
  <c r="I117" i="11"/>
  <c r="N632" i="11"/>
  <c r="N628" i="11"/>
  <c r="N624" i="11"/>
  <c r="N620" i="11"/>
  <c r="N616" i="11"/>
  <c r="N612" i="11"/>
  <c r="N608" i="11"/>
  <c r="N604" i="11"/>
  <c r="N600" i="11"/>
  <c r="N596" i="11"/>
  <c r="N592" i="11"/>
  <c r="N588" i="11"/>
  <c r="N584" i="11"/>
  <c r="N580" i="11"/>
  <c r="N576" i="11"/>
  <c r="N572" i="11"/>
  <c r="N568" i="11"/>
  <c r="N564" i="11"/>
  <c r="N560" i="11"/>
  <c r="N556" i="11"/>
  <c r="N551" i="11"/>
  <c r="N547" i="11"/>
  <c r="N542" i="11"/>
  <c r="N538" i="11"/>
  <c r="N534" i="11"/>
  <c r="N530" i="11"/>
  <c r="N526" i="11"/>
  <c r="N522" i="11"/>
  <c r="N518" i="11"/>
  <c r="N514" i="11"/>
  <c r="N510" i="11"/>
  <c r="N506" i="11"/>
  <c r="N502" i="11"/>
  <c r="N498" i="11"/>
  <c r="N494" i="11"/>
  <c r="N490" i="11"/>
  <c r="N486" i="11"/>
  <c r="N482" i="11"/>
  <c r="N478" i="11"/>
  <c r="N474" i="11"/>
  <c r="N470" i="11"/>
  <c r="N466" i="11"/>
  <c r="N462" i="11"/>
  <c r="N458" i="11"/>
  <c r="N454" i="11"/>
  <c r="N450" i="11"/>
  <c r="N446" i="11"/>
  <c r="N442" i="11"/>
  <c r="N438" i="11"/>
  <c r="N434" i="11"/>
  <c r="N430" i="11"/>
  <c r="N426" i="11"/>
  <c r="N422" i="11"/>
  <c r="N418" i="11"/>
  <c r="N414" i="11"/>
  <c r="N410" i="11"/>
  <c r="N406" i="11"/>
  <c r="N402" i="11"/>
  <c r="N398" i="11"/>
  <c r="N394" i="11"/>
  <c r="N390" i="11"/>
  <c r="N386" i="11"/>
  <c r="N382" i="11"/>
  <c r="N378" i="11"/>
  <c r="N374" i="11"/>
  <c r="N370" i="11"/>
  <c r="N366" i="11"/>
  <c r="N362" i="11"/>
  <c r="N358" i="11"/>
  <c r="N354" i="11"/>
  <c r="N350" i="11"/>
  <c r="N346" i="11"/>
  <c r="N342" i="11"/>
  <c r="N338" i="11"/>
  <c r="N334" i="11"/>
  <c r="N330" i="11"/>
  <c r="N326" i="11"/>
  <c r="N322" i="11"/>
  <c r="N318" i="11"/>
  <c r="N314" i="11"/>
  <c r="N310" i="11"/>
  <c r="N306" i="11"/>
  <c r="N302" i="11"/>
  <c r="N298" i="11"/>
  <c r="N294" i="11"/>
  <c r="N290" i="11"/>
  <c r="N286" i="11"/>
  <c r="N282" i="11"/>
  <c r="N278" i="11"/>
  <c r="N274" i="11"/>
  <c r="N270" i="11"/>
  <c r="N266" i="11"/>
  <c r="N262" i="11"/>
  <c r="N258" i="11"/>
  <c r="N254" i="11"/>
  <c r="N52" i="11"/>
  <c r="N53" i="11"/>
  <c r="N54" i="11"/>
  <c r="N55" i="11"/>
  <c r="N64" i="11"/>
  <c r="N65" i="11"/>
  <c r="N66" i="11"/>
  <c r="N67" i="11"/>
  <c r="N68" i="11"/>
  <c r="N76" i="11"/>
  <c r="N90" i="11"/>
  <c r="N91" i="11"/>
  <c r="N92" i="11"/>
  <c r="N93" i="11"/>
  <c r="N110" i="11"/>
  <c r="N111" i="11"/>
  <c r="N112" i="11"/>
  <c r="N113" i="11"/>
  <c r="N119" i="11"/>
  <c r="N251" i="11"/>
  <c r="N249" i="11"/>
  <c r="N247" i="11"/>
  <c r="N245" i="11"/>
  <c r="N243" i="11"/>
  <c r="N241" i="11"/>
  <c r="I238" i="11"/>
  <c r="I236" i="11"/>
  <c r="I234" i="11"/>
  <c r="N224" i="11"/>
  <c r="N222" i="11"/>
  <c r="N220" i="11"/>
  <c r="N218" i="11"/>
  <c r="N216" i="11"/>
  <c r="N214" i="11"/>
  <c r="N240" i="11"/>
  <c r="I231" i="11"/>
  <c r="I229" i="11"/>
  <c r="I227" i="11"/>
  <c r="I225" i="11"/>
  <c r="I204" i="11"/>
  <c r="I203" i="11"/>
  <c r="I202" i="11"/>
  <c r="I201" i="11"/>
  <c r="I200" i="11"/>
  <c r="I199" i="11"/>
  <c r="I198" i="11"/>
  <c r="I197" i="11"/>
  <c r="I196" i="11"/>
  <c r="I195" i="11"/>
  <c r="N191" i="11"/>
  <c r="N190" i="11"/>
  <c r="N189" i="11"/>
  <c r="N188" i="11"/>
  <c r="N187" i="11"/>
  <c r="N186" i="11"/>
  <c r="I183" i="11"/>
  <c r="I182" i="11"/>
  <c r="N175" i="11"/>
  <c r="N174" i="11"/>
  <c r="I171" i="11"/>
  <c r="I170" i="11"/>
  <c r="I169" i="11"/>
  <c r="I168" i="11"/>
  <c r="I167" i="11"/>
  <c r="I166" i="11"/>
  <c r="N162" i="11"/>
  <c r="N161" i="11"/>
  <c r="N160" i="11"/>
  <c r="N159" i="11"/>
  <c r="I155" i="11"/>
  <c r="I154" i="11"/>
  <c r="I153" i="11"/>
  <c r="I152" i="11"/>
  <c r="I151" i="11"/>
  <c r="I150" i="11"/>
  <c r="I149" i="11"/>
  <c r="I148" i="11"/>
  <c r="I147" i="11"/>
  <c r="I146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5" i="11"/>
  <c r="I124" i="11"/>
  <c r="N121" i="11"/>
  <c r="I118" i="11"/>
  <c r="N114" i="11"/>
  <c r="I112" i="11"/>
  <c r="N109" i="11"/>
  <c r="N104" i="11"/>
  <c r="N100" i="11"/>
  <c r="I98" i="11"/>
  <c r="N95" i="11"/>
  <c r="I93" i="11"/>
  <c r="I88" i="11"/>
  <c r="N86" i="11"/>
  <c r="I84" i="11"/>
  <c r="N82" i="11"/>
  <c r="N81" i="11"/>
  <c r="I79" i="11"/>
  <c r="N75" i="11"/>
  <c r="I72" i="11"/>
  <c r="N69" i="11"/>
  <c r="I67" i="11"/>
  <c r="I61" i="11"/>
  <c r="N58" i="11"/>
  <c r="I57" i="11"/>
  <c r="I56" i="11"/>
  <c r="I51" i="11"/>
  <c r="N49" i="11"/>
  <c r="I47" i="11"/>
  <c r="N45" i="11"/>
  <c r="I43" i="11"/>
  <c r="N40" i="11"/>
  <c r="N36" i="11"/>
  <c r="N32" i="11"/>
  <c r="N28" i="11"/>
  <c r="N24" i="11"/>
  <c r="N20" i="11"/>
  <c r="N16" i="11"/>
  <c r="N12" i="11"/>
  <c r="N8" i="11"/>
  <c r="N4" i="11"/>
  <c r="N253" i="11"/>
  <c r="N259" i="11"/>
  <c r="N264" i="11"/>
  <c r="N269" i="11"/>
  <c r="N275" i="11"/>
  <c r="N280" i="11"/>
  <c r="N285" i="11"/>
  <c r="N291" i="11"/>
  <c r="N296" i="11"/>
  <c r="N301" i="11"/>
  <c r="N307" i="11"/>
  <c r="N312" i="11"/>
  <c r="N317" i="11"/>
  <c r="N323" i="11"/>
  <c r="N328" i="11"/>
  <c r="N333" i="11"/>
  <c r="N339" i="11"/>
  <c r="N344" i="11"/>
  <c r="N349" i="11"/>
  <c r="N355" i="11"/>
  <c r="N360" i="11"/>
  <c r="N365" i="11"/>
  <c r="N371" i="11"/>
  <c r="N376" i="11"/>
  <c r="N381" i="11"/>
  <c r="N387" i="11"/>
  <c r="N392" i="11"/>
  <c r="N397" i="11"/>
  <c r="N403" i="11"/>
  <c r="N408" i="11"/>
  <c r="N413" i="11"/>
  <c r="N419" i="11"/>
  <c r="N424" i="11"/>
  <c r="N429" i="11"/>
  <c r="N435" i="11"/>
  <c r="N440" i="11"/>
  <c r="N445" i="11"/>
  <c r="N451" i="11"/>
  <c r="N456" i="11"/>
  <c r="N461" i="11"/>
  <c r="N467" i="11"/>
  <c r="N472" i="11"/>
  <c r="N477" i="11"/>
  <c r="N483" i="11"/>
  <c r="N488" i="11"/>
  <c r="N493" i="11"/>
  <c r="N499" i="11"/>
  <c r="N504" i="11"/>
  <c r="N509" i="11"/>
  <c r="N515" i="11"/>
  <c r="N520" i="11"/>
  <c r="N525" i="11"/>
  <c r="N531" i="11"/>
  <c r="N536" i="11"/>
  <c r="N541" i="11"/>
  <c r="N548" i="11"/>
  <c r="N554" i="11"/>
  <c r="N559" i="11"/>
  <c r="N565" i="11"/>
  <c r="N570" i="11"/>
  <c r="N575" i="11"/>
  <c r="N581" i="11"/>
  <c r="N586" i="11"/>
  <c r="N591" i="11"/>
  <c r="N597" i="11"/>
  <c r="N602" i="11"/>
  <c r="N607" i="11"/>
  <c r="N613" i="11"/>
  <c r="N618" i="11"/>
  <c r="N623" i="11"/>
  <c r="N629" i="11"/>
  <c r="I256" i="11"/>
  <c r="I261" i="11"/>
  <c r="I266" i="11"/>
  <c r="I272" i="11"/>
  <c r="I277" i="11"/>
  <c r="I282" i="11"/>
  <c r="I288" i="11"/>
  <c r="I293" i="11"/>
  <c r="I298" i="11"/>
  <c r="I304" i="11"/>
  <c r="I309" i="11"/>
  <c r="I314" i="11"/>
  <c r="I320" i="11"/>
  <c r="I325" i="11"/>
  <c r="I330" i="11"/>
  <c r="I336" i="11"/>
  <c r="I341" i="11"/>
  <c r="I346" i="11"/>
  <c r="I352" i="11"/>
  <c r="I357" i="11"/>
  <c r="I362" i="11"/>
  <c r="I368" i="11"/>
  <c r="I373" i="11"/>
  <c r="I378" i="11"/>
  <c r="I384" i="11"/>
  <c r="I389" i="11"/>
  <c r="I394" i="11"/>
  <c r="I400" i="11"/>
  <c r="I405" i="11"/>
  <c r="I410" i="11"/>
  <c r="I416" i="11"/>
  <c r="I421" i="11"/>
  <c r="I426" i="11"/>
  <c r="I432" i="11"/>
  <c r="I437" i="11"/>
  <c r="I442" i="11"/>
  <c r="I448" i="11"/>
  <c r="I453" i="11"/>
  <c r="I458" i="11"/>
  <c r="I464" i="11"/>
  <c r="I469" i="11"/>
  <c r="I474" i="11"/>
  <c r="I480" i="11"/>
  <c r="I485" i="11"/>
  <c r="I490" i="11"/>
  <c r="I496" i="11"/>
  <c r="I501" i="11"/>
  <c r="I506" i="11"/>
  <c r="I512" i="11"/>
  <c r="I517" i="11"/>
  <c r="D15" i="10"/>
  <c r="K54" i="7"/>
  <c r="K36" i="5"/>
  <c r="J24" i="7" s="1"/>
  <c r="D243" i="5"/>
  <c r="E243" i="5" s="1"/>
  <c r="W36" i="5"/>
  <c r="L24" i="7" s="1"/>
  <c r="AI36" i="5"/>
  <c r="N24" i="7" s="1"/>
  <c r="Q36" i="5"/>
  <c r="AC36" i="5"/>
  <c r="M24" i="7" s="1"/>
  <c r="E219" i="5"/>
  <c r="E238" i="5" s="1"/>
  <c r="W81" i="5"/>
  <c r="W88" i="5" s="1"/>
  <c r="W51" i="5" s="1"/>
  <c r="D51" i="5"/>
  <c r="E81" i="5" s="1"/>
  <c r="E88" i="5" s="1"/>
  <c r="E51" i="5" s="1"/>
  <c r="AI85" i="5"/>
  <c r="AI92" i="5" s="1"/>
  <c r="AI55" i="5" s="1"/>
  <c r="G63" i="8"/>
  <c r="G61" i="8"/>
  <c r="E18" i="5"/>
  <c r="Q188" i="5"/>
  <c r="Q189" i="5" s="1"/>
  <c r="D53" i="5"/>
  <c r="E83" i="5" s="1"/>
  <c r="E90" i="5" s="1"/>
  <c r="E53" i="5" s="1"/>
  <c r="AI188" i="5"/>
  <c r="AI189" i="5" s="1"/>
  <c r="AB136" i="5"/>
  <c r="AC136" i="5" s="1"/>
  <c r="AB131" i="5"/>
  <c r="AC131" i="5" s="1"/>
  <c r="AB132" i="5"/>
  <c r="AC132" i="5" s="1"/>
  <c r="P131" i="5"/>
  <c r="Q131" i="5" s="1"/>
  <c r="P136" i="5"/>
  <c r="Q136" i="5" s="1"/>
  <c r="P135" i="5"/>
  <c r="Q135" i="5" s="1"/>
  <c r="P133" i="5"/>
  <c r="Q133" i="5" s="1"/>
  <c r="J54" i="7"/>
  <c r="AC188" i="5"/>
  <c r="AC189" i="5" s="1"/>
  <c r="AC190" i="5" s="1"/>
  <c r="AC191" i="5" s="1"/>
  <c r="K188" i="5"/>
  <c r="K189" i="5" s="1"/>
  <c r="P21" i="5"/>
  <c r="Q21" i="5" s="1"/>
  <c r="K20" i="7" s="1"/>
  <c r="P101" i="5"/>
  <c r="P107" i="5"/>
  <c r="Q107" i="5" s="1"/>
  <c r="P172" i="5"/>
  <c r="P174" i="5"/>
  <c r="Q168" i="5" s="1"/>
  <c r="K57" i="7" s="1"/>
  <c r="J105" i="5"/>
  <c r="J174" i="5"/>
  <c r="K168" i="5" s="1"/>
  <c r="Q13" i="8" s="1"/>
  <c r="J170" i="5"/>
  <c r="J101" i="5"/>
  <c r="J104" i="5"/>
  <c r="AH171" i="5"/>
  <c r="AH174" i="5"/>
  <c r="AI168" i="5" s="1"/>
  <c r="N57" i="7" s="1"/>
  <c r="AH102" i="5"/>
  <c r="AC83" i="5"/>
  <c r="AC90" i="5" s="1"/>
  <c r="AC53" i="5" s="1"/>
  <c r="AC84" i="5"/>
  <c r="AC91" i="5" s="1"/>
  <c r="AC54" i="5" s="1"/>
  <c r="W12" i="5"/>
  <c r="V108" i="5"/>
  <c r="W108" i="5" s="1"/>
  <c r="V21" i="5"/>
  <c r="W21" i="5" s="1"/>
  <c r="L20" i="7" s="1"/>
  <c r="K85" i="5"/>
  <c r="K92" i="5" s="1"/>
  <c r="K55" i="5" s="1"/>
  <c r="J153" i="5"/>
  <c r="K153" i="5" s="1"/>
  <c r="J45" i="7" s="1"/>
  <c r="K219" i="5"/>
  <c r="J97" i="5"/>
  <c r="K97" i="5" s="1"/>
  <c r="J31" i="7" s="1"/>
  <c r="K12" i="5"/>
  <c r="AI12" i="5"/>
  <c r="AH170" i="5"/>
  <c r="AH169" i="5"/>
  <c r="AH104" i="5"/>
  <c r="AI84" i="5"/>
  <c r="AI91" i="5" s="1"/>
  <c r="AI54" i="5" s="1"/>
  <c r="AH97" i="5"/>
  <c r="AI97" i="5" s="1"/>
  <c r="AH101" i="5"/>
  <c r="AC82" i="5"/>
  <c r="AC89" i="5" s="1"/>
  <c r="AC52" i="5" s="1"/>
  <c r="AC85" i="5"/>
  <c r="AC92" i="5" s="1"/>
  <c r="AC55" i="5" s="1"/>
  <c r="AC219" i="5"/>
  <c r="AB153" i="5"/>
  <c r="AC153" i="5" s="1"/>
  <c r="M45" i="7" s="1"/>
  <c r="AC12" i="5"/>
  <c r="AB169" i="5"/>
  <c r="AB103" i="5"/>
  <c r="AB102" i="5"/>
  <c r="AB173" i="5"/>
  <c r="W82" i="5"/>
  <c r="W89" i="5" s="1"/>
  <c r="W52" i="5" s="1"/>
  <c r="V172" i="5"/>
  <c r="V102" i="5"/>
  <c r="V103" i="5"/>
  <c r="V169" i="5"/>
  <c r="V104" i="5"/>
  <c r="V105" i="5"/>
  <c r="V171" i="5"/>
  <c r="V170" i="5"/>
  <c r="P52" i="5"/>
  <c r="Q82" i="5" s="1"/>
  <c r="Q89" i="5" s="1"/>
  <c r="Q52" i="5" s="1"/>
  <c r="Q81" i="5"/>
  <c r="Q88" i="5" s="1"/>
  <c r="Q51" i="5" s="1"/>
  <c r="Q219" i="5"/>
  <c r="P97" i="5"/>
  <c r="Q97" i="5" s="1"/>
  <c r="Q12" i="5"/>
  <c r="P103" i="5"/>
  <c r="P102" i="5"/>
  <c r="P171" i="5"/>
  <c r="P170" i="5"/>
  <c r="K83" i="5"/>
  <c r="K90" i="5" s="1"/>
  <c r="K53" i="5" s="1"/>
  <c r="J98" i="5"/>
  <c r="K98" i="5" s="1"/>
  <c r="J32" i="7" s="1"/>
  <c r="AH108" i="5"/>
  <c r="AI108" i="5" s="1"/>
  <c r="AH107" i="5"/>
  <c r="AI107" i="5" s="1"/>
  <c r="V98" i="5"/>
  <c r="W98" i="5" s="1"/>
  <c r="W80" i="5"/>
  <c r="W87" i="5" s="1"/>
  <c r="W50" i="5" s="1"/>
  <c r="Q80" i="5"/>
  <c r="Q87" i="5" s="1"/>
  <c r="Q50" i="5" s="1"/>
  <c r="K87" i="5"/>
  <c r="K50" i="5" s="1"/>
  <c r="E19" i="5"/>
  <c r="W85" i="5"/>
  <c r="W92" i="5" s="1"/>
  <c r="W55" i="5" s="1"/>
  <c r="W13" i="8"/>
  <c r="W84" i="5"/>
  <c r="W91" i="5" s="1"/>
  <c r="W54" i="5" s="1"/>
  <c r="W83" i="5"/>
  <c r="W90" i="5" s="1"/>
  <c r="W53" i="5" s="1"/>
  <c r="AI83" i="5"/>
  <c r="AI90" i="5" s="1"/>
  <c r="AI53" i="5" s="1"/>
  <c r="P54" i="5"/>
  <c r="Q84" i="5" s="1"/>
  <c r="Q91" i="5" s="1"/>
  <c r="Q54" i="5" s="1"/>
  <c r="AH135" i="5" l="1"/>
  <c r="AI135" i="5" s="1"/>
  <c r="AC238" i="5"/>
  <c r="AC232" i="5"/>
  <c r="Q238" i="5"/>
  <c r="Q232" i="5"/>
  <c r="K238" i="5"/>
  <c r="K232" i="5"/>
  <c r="Z14" i="8"/>
  <c r="AI239" i="5"/>
  <c r="N61" i="7" s="1"/>
  <c r="J133" i="5"/>
  <c r="K133" i="5" s="1"/>
  <c r="K24" i="7"/>
  <c r="AI161" i="5"/>
  <c r="AI162" i="5"/>
  <c r="J19" i="7"/>
  <c r="J17" i="7" s="1"/>
  <c r="O43" i="8"/>
  <c r="X75" i="8"/>
  <c r="D20" i="10"/>
  <c r="U20" i="8"/>
  <c r="R41" i="8"/>
  <c r="AA41" i="8"/>
  <c r="U51" i="8"/>
  <c r="X47" i="8"/>
  <c r="E20" i="10"/>
  <c r="AD26" i="8"/>
  <c r="U72" i="8"/>
  <c r="U69" i="8"/>
  <c r="U36" i="8"/>
  <c r="U35" i="8"/>
  <c r="U32" i="8"/>
  <c r="U31" i="8"/>
  <c r="U27" i="8"/>
  <c r="K116" i="5"/>
  <c r="AI125" i="5"/>
  <c r="AC125" i="5"/>
  <c r="AC161" i="5"/>
  <c r="P163" i="5"/>
  <c r="Q162" i="5" s="1"/>
  <c r="Q164" i="5" s="1"/>
  <c r="W125" i="5"/>
  <c r="Q125" i="5"/>
  <c r="W161" i="5"/>
  <c r="W164" i="5" s="1"/>
  <c r="W239" i="5"/>
  <c r="W10" i="8" s="1"/>
  <c r="AB130" i="5"/>
  <c r="AB152" i="5" s="1"/>
  <c r="AC152" i="5" s="1"/>
  <c r="AB29" i="5"/>
  <c r="AC29" i="5" s="1"/>
  <c r="D25" i="5"/>
  <c r="E25" i="5" s="1"/>
  <c r="D29" i="5"/>
  <c r="E29" i="5" s="1"/>
  <c r="AC14" i="8"/>
  <c r="T14" i="8"/>
  <c r="K125" i="5"/>
  <c r="J38" i="7" s="1"/>
  <c r="V133" i="5"/>
  <c r="W133" i="5" s="1"/>
  <c r="AH136" i="5"/>
  <c r="AI136" i="5" s="1"/>
  <c r="M19" i="7"/>
  <c r="M17" i="7" s="1"/>
  <c r="V132" i="5"/>
  <c r="W132" i="5" s="1"/>
  <c r="V135" i="5"/>
  <c r="W135" i="5" s="1"/>
  <c r="AH131" i="5"/>
  <c r="AI131" i="5" s="1"/>
  <c r="J135" i="5"/>
  <c r="K135" i="5" s="1"/>
  <c r="V136" i="5"/>
  <c r="W136" i="5" s="1"/>
  <c r="J134" i="5"/>
  <c r="K134" i="5" s="1"/>
  <c r="D132" i="5"/>
  <c r="E132" i="5" s="1"/>
  <c r="AB163" i="5"/>
  <c r="AC162" i="5" s="1"/>
  <c r="AB25" i="5"/>
  <c r="AC25" i="5" s="1"/>
  <c r="AH133" i="5"/>
  <c r="AI133" i="5" s="1"/>
  <c r="J132" i="5"/>
  <c r="K132" i="5" s="1"/>
  <c r="J131" i="5"/>
  <c r="K131" i="5" s="1"/>
  <c r="V131" i="5"/>
  <c r="W131" i="5" s="1"/>
  <c r="AH132" i="5"/>
  <c r="AI132" i="5" s="1"/>
  <c r="D134" i="5"/>
  <c r="E134" i="5" s="1"/>
  <c r="W14" i="8"/>
  <c r="W12" i="8" s="1"/>
  <c r="J58" i="7"/>
  <c r="Q12" i="8"/>
  <c r="J33" i="7"/>
  <c r="E228" i="5"/>
  <c r="E224" i="5"/>
  <c r="AC228" i="5"/>
  <c r="AC224" i="5"/>
  <c r="L19" i="7"/>
  <c r="L17" i="7" s="1"/>
  <c r="Z13" i="8"/>
  <c r="K228" i="5"/>
  <c r="K224" i="5"/>
  <c r="AC13" i="8"/>
  <c r="Q228" i="5"/>
  <c r="Q224" i="5"/>
  <c r="T13" i="8"/>
  <c r="J57" i="7"/>
  <c r="U39" i="8"/>
  <c r="U21" i="8"/>
  <c r="X67" i="8"/>
  <c r="U71" i="8"/>
  <c r="U48" i="8"/>
  <c r="U54" i="8"/>
  <c r="U33" i="8"/>
  <c r="X49" i="8"/>
  <c r="U50" i="8"/>
  <c r="AD41" i="8"/>
  <c r="P130" i="5"/>
  <c r="P152" i="5" s="1"/>
  <c r="Q152" i="5" s="1"/>
  <c r="P25" i="5"/>
  <c r="Q25" i="5" s="1"/>
  <c r="J130" i="5"/>
  <c r="J152" i="5" s="1"/>
  <c r="K152" i="5" s="1"/>
  <c r="J44" i="7" s="1"/>
  <c r="K25" i="5"/>
  <c r="U70" i="8"/>
  <c r="U52" i="8"/>
  <c r="U40" i="8"/>
  <c r="X53" i="8"/>
  <c r="AH27" i="5"/>
  <c r="AI27" i="5" s="1"/>
  <c r="AH25" i="5"/>
  <c r="AI25" i="5" s="1"/>
  <c r="U57" i="5"/>
  <c r="U74" i="8"/>
  <c r="X30" i="8"/>
  <c r="X22" i="8"/>
  <c r="U28" i="8"/>
  <c r="J46" i="8"/>
  <c r="U46" i="8"/>
  <c r="AA26" i="8"/>
  <c r="U56" i="8"/>
  <c r="V27" i="5"/>
  <c r="W27" i="5" s="1"/>
  <c r="V25" i="5"/>
  <c r="W25" i="5" s="1"/>
  <c r="U19" i="8"/>
  <c r="X34" i="8"/>
  <c r="R57" i="8"/>
  <c r="E19" i="10" s="1"/>
  <c r="X42" i="8"/>
  <c r="AC9" i="8"/>
  <c r="K25" i="7"/>
  <c r="E190" i="5"/>
  <c r="E191" i="5" s="1"/>
  <c r="E192" i="5" s="1"/>
  <c r="E193" i="5" s="1"/>
  <c r="W215" i="5"/>
  <c r="AA57" i="5"/>
  <c r="J27" i="5"/>
  <c r="K27" i="5" s="1"/>
  <c r="P27" i="5"/>
  <c r="Q27" i="5" s="1"/>
  <c r="AH130" i="5"/>
  <c r="AH152" i="5" s="1"/>
  <c r="AI152" i="5" s="1"/>
  <c r="W9" i="8"/>
  <c r="K161" i="5"/>
  <c r="K164" i="5" s="1"/>
  <c r="V130" i="5"/>
  <c r="V152" i="5" s="1"/>
  <c r="W152" i="5" s="1"/>
  <c r="AC215" i="5"/>
  <c r="D52" i="5"/>
  <c r="E82" i="5" s="1"/>
  <c r="E89" i="5" s="1"/>
  <c r="E52" i="5" s="1"/>
  <c r="W102" i="5"/>
  <c r="AC5" i="5"/>
  <c r="AC45" i="5" s="1"/>
  <c r="M25" i="7" s="1"/>
  <c r="W103" i="5"/>
  <c r="W104" i="5"/>
  <c r="W101" i="5"/>
  <c r="W105" i="5"/>
  <c r="W45" i="5"/>
  <c r="L25" i="7" s="1"/>
  <c r="Q130" i="5"/>
  <c r="AC130" i="5"/>
  <c r="D27" i="5"/>
  <c r="E27" i="5" s="1"/>
  <c r="D130" i="5"/>
  <c r="D152" i="5" s="1"/>
  <c r="E152" i="5" s="1"/>
  <c r="AI190" i="5"/>
  <c r="AI191" i="5" s="1"/>
  <c r="AI192" i="5" s="1"/>
  <c r="AI193" i="5" s="1"/>
  <c r="K19" i="7"/>
  <c r="K17" i="7" s="1"/>
  <c r="E131" i="5"/>
  <c r="N60" i="7"/>
  <c r="AD38" i="8" s="1"/>
  <c r="O61" i="8"/>
  <c r="Q215" i="5"/>
  <c r="K215" i="5"/>
  <c r="K82" i="5"/>
  <c r="K89" i="5" s="1"/>
  <c r="K52" i="5" s="1"/>
  <c r="J60" i="7"/>
  <c r="Q38" i="8" s="1"/>
  <c r="R38" i="8" s="1"/>
  <c r="T9" i="8"/>
  <c r="Q190" i="5"/>
  <c r="Q191" i="5" s="1"/>
  <c r="Q192" i="5" s="1"/>
  <c r="K190" i="5"/>
  <c r="K191" i="5" s="1"/>
  <c r="K192" i="5" s="1"/>
  <c r="K193" i="5" s="1"/>
  <c r="M60" i="7"/>
  <c r="M26" i="7"/>
  <c r="L26" i="7"/>
  <c r="K26" i="7"/>
  <c r="N19" i="7"/>
  <c r="N17" i="7" s="1"/>
  <c r="AI82" i="5"/>
  <c r="AI89" i="5" s="1"/>
  <c r="AI52" i="5" s="1"/>
  <c r="N26" i="7" s="1"/>
  <c r="U38" i="8"/>
  <c r="G62" i="8"/>
  <c r="E64" i="8"/>
  <c r="O63" i="8"/>
  <c r="G60" i="8"/>
  <c r="D64" i="8"/>
  <c r="AC192" i="5"/>
  <c r="W192" i="5"/>
  <c r="U77" i="8" l="1"/>
  <c r="Z12" i="8"/>
  <c r="T12" i="8"/>
  <c r="AI240" i="5"/>
  <c r="AC10" i="8"/>
  <c r="L46" i="7"/>
  <c r="AI164" i="5"/>
  <c r="L61" i="7"/>
  <c r="X37" i="8" s="1"/>
  <c r="K40" i="7"/>
  <c r="AD75" i="8"/>
  <c r="X73" i="8"/>
  <c r="AD47" i="8"/>
  <c r="AA47" i="8"/>
  <c r="X51" i="8"/>
  <c r="X20" i="8"/>
  <c r="X72" i="8"/>
  <c r="X69" i="8"/>
  <c r="X36" i="8"/>
  <c r="X35" i="8"/>
  <c r="X32" i="8"/>
  <c r="X31" i="8"/>
  <c r="X27" i="8"/>
  <c r="U57" i="8"/>
  <c r="F19" i="10" s="1"/>
  <c r="AC164" i="5"/>
  <c r="W130" i="5"/>
  <c r="W240" i="5"/>
  <c r="M46" i="7"/>
  <c r="E130" i="5"/>
  <c r="M21" i="7"/>
  <c r="M28" i="7" s="1"/>
  <c r="AC12" i="8"/>
  <c r="J40" i="7"/>
  <c r="AC79" i="8"/>
  <c r="AA38" i="8"/>
  <c r="X38" i="8"/>
  <c r="W99" i="5"/>
  <c r="L40" i="7" s="1"/>
  <c r="K130" i="5"/>
  <c r="AI130" i="5"/>
  <c r="N46" i="7"/>
  <c r="E239" i="5"/>
  <c r="E240" i="5" s="1"/>
  <c r="AC239" i="5"/>
  <c r="K21" i="7"/>
  <c r="K28" i="7" s="1"/>
  <c r="Q239" i="5"/>
  <c r="J28" i="7"/>
  <c r="K239" i="5"/>
  <c r="X28" i="8"/>
  <c r="X70" i="8"/>
  <c r="L21" i="7"/>
  <c r="L28" i="7" s="1"/>
  <c r="X46" i="8"/>
  <c r="K46" i="8"/>
  <c r="R61" i="8"/>
  <c r="K46" i="7"/>
  <c r="AD42" i="8"/>
  <c r="AA42" i="8"/>
  <c r="U23" i="8"/>
  <c r="F23" i="10" s="1"/>
  <c r="AD22" i="8"/>
  <c r="AA22" i="8"/>
  <c r="N21" i="7"/>
  <c r="AA53" i="8"/>
  <c r="AD53" i="8"/>
  <c r="X52" i="8"/>
  <c r="X71" i="8"/>
  <c r="AD34" i="8"/>
  <c r="AA34" i="8"/>
  <c r="AD30" i="8"/>
  <c r="AA30" i="8"/>
  <c r="AD67" i="8"/>
  <c r="AA67" i="8"/>
  <c r="X50" i="8"/>
  <c r="X33" i="8"/>
  <c r="X48" i="8"/>
  <c r="X21" i="8"/>
  <c r="X19" i="8"/>
  <c r="X56" i="8"/>
  <c r="X74" i="8"/>
  <c r="X40" i="8"/>
  <c r="AD49" i="8"/>
  <c r="AA49" i="8"/>
  <c r="X54" i="8"/>
  <c r="F20" i="10"/>
  <c r="X39" i="8"/>
  <c r="N59" i="7"/>
  <c r="AC105" i="5"/>
  <c r="AC102" i="5"/>
  <c r="AC101" i="5"/>
  <c r="AC99" i="5" s="1"/>
  <c r="M40" i="7" s="1"/>
  <c r="AC103" i="5"/>
  <c r="AI5" i="5"/>
  <c r="AI45" i="5" s="1"/>
  <c r="N25" i="7" s="1"/>
  <c r="AC104" i="5"/>
  <c r="AC11" i="8"/>
  <c r="Q193" i="5"/>
  <c r="T11" i="8"/>
  <c r="K59" i="7"/>
  <c r="Q11" i="8"/>
  <c r="J59" i="7"/>
  <c r="O60" i="8"/>
  <c r="R63" i="8"/>
  <c r="R30" i="8"/>
  <c r="O62" i="8"/>
  <c r="Z11" i="8"/>
  <c r="AC193" i="5"/>
  <c r="M59" i="7"/>
  <c r="W11" i="8"/>
  <c r="W193" i="5"/>
  <c r="L59" i="7"/>
  <c r="U61" i="8"/>
  <c r="X77" i="8" l="1"/>
  <c r="J64" i="7"/>
  <c r="J66" i="7" s="1"/>
  <c r="AA75" i="8"/>
  <c r="AD73" i="8"/>
  <c r="AA73" i="8"/>
  <c r="G20" i="10"/>
  <c r="X23" i="8"/>
  <c r="G23" i="10" s="1"/>
  <c r="AD51" i="8"/>
  <c r="AA51" i="8"/>
  <c r="AD20" i="8"/>
  <c r="AA20" i="8"/>
  <c r="AA72" i="8"/>
  <c r="AD72" i="8"/>
  <c r="AD69" i="8"/>
  <c r="AA69" i="8"/>
  <c r="AD36" i="8"/>
  <c r="AA36" i="8"/>
  <c r="AD35" i="8"/>
  <c r="AA35" i="8"/>
  <c r="AA32" i="8"/>
  <c r="AD32" i="8"/>
  <c r="AD31" i="8"/>
  <c r="AA31" i="8"/>
  <c r="AD27" i="8"/>
  <c r="AA27" i="8"/>
  <c r="W79" i="8"/>
  <c r="M61" i="7"/>
  <c r="Z79" i="8" s="1"/>
  <c r="AC240" i="5"/>
  <c r="Z10" i="8"/>
  <c r="K61" i="7"/>
  <c r="T10" i="8"/>
  <c r="Q240" i="5"/>
  <c r="N28" i="7"/>
  <c r="Q10" i="8"/>
  <c r="K240" i="5"/>
  <c r="J61" i="7"/>
  <c r="K64" i="7"/>
  <c r="K66" i="7" s="1"/>
  <c r="M64" i="7"/>
  <c r="M66" i="7" s="1"/>
  <c r="AD48" i="8"/>
  <c r="AA48" i="8"/>
  <c r="AD50" i="8"/>
  <c r="AA50" i="8"/>
  <c r="AD37" i="8"/>
  <c r="AD56" i="8"/>
  <c r="AA56" i="8"/>
  <c r="AD71" i="8"/>
  <c r="AA71" i="8"/>
  <c r="L46" i="8"/>
  <c r="AD46" i="8" s="1"/>
  <c r="AA46" i="8"/>
  <c r="AA70" i="8"/>
  <c r="AD70" i="8"/>
  <c r="AA39" i="8"/>
  <c r="AD39" i="8"/>
  <c r="AD40" i="8"/>
  <c r="AA40" i="8"/>
  <c r="X57" i="8"/>
  <c r="G19" i="10" s="1"/>
  <c r="AA28" i="8"/>
  <c r="AD28" i="8"/>
  <c r="AD54" i="8"/>
  <c r="AA54" i="8"/>
  <c r="AA74" i="8"/>
  <c r="AD74" i="8"/>
  <c r="AD19" i="8"/>
  <c r="AD23" i="8" s="1"/>
  <c r="I23" i="10" s="1"/>
  <c r="AA19" i="8"/>
  <c r="AA21" i="8"/>
  <c r="AD21" i="8"/>
  <c r="AD33" i="8"/>
  <c r="AA33" i="8"/>
  <c r="AD52" i="8"/>
  <c r="AA52" i="8"/>
  <c r="X43" i="8"/>
  <c r="G18" i="10" s="1"/>
  <c r="L64" i="7"/>
  <c r="L66" i="7" s="1"/>
  <c r="AI102" i="5"/>
  <c r="AI103" i="5"/>
  <c r="AI104" i="5"/>
  <c r="AI105" i="5"/>
  <c r="AI101" i="5"/>
  <c r="AI99" i="5" s="1"/>
  <c r="N40" i="7" s="1"/>
  <c r="X61" i="8"/>
  <c r="R62" i="8"/>
  <c r="U63" i="8"/>
  <c r="R60" i="8"/>
  <c r="O64" i="8"/>
  <c r="AD77" i="8" l="1"/>
  <c r="I20" i="10" s="1"/>
  <c r="AA77" i="8"/>
  <c r="H20" i="10" s="1"/>
  <c r="AA37" i="8"/>
  <c r="AA43" i="8" s="1"/>
  <c r="H18" i="10" s="1"/>
  <c r="AD57" i="8"/>
  <c r="I19" i="10" s="1"/>
  <c r="E9" i="10"/>
  <c r="E15" i="10" s="1"/>
  <c r="E34" i="10" s="1"/>
  <c r="T79" i="8"/>
  <c r="U37" i="8"/>
  <c r="U43" i="8" s="1"/>
  <c r="F18" i="10" s="1"/>
  <c r="R37" i="8"/>
  <c r="R43" i="8" s="1"/>
  <c r="E18" i="10" s="1"/>
  <c r="Q43" i="8"/>
  <c r="Q79" i="8" s="1"/>
  <c r="F9" i="10"/>
  <c r="F15" i="10" s="1"/>
  <c r="F34" i="10" s="1"/>
  <c r="AA57" i="8"/>
  <c r="H19" i="10" s="1"/>
  <c r="H9" i="10"/>
  <c r="H15" i="10" s="1"/>
  <c r="H34" i="10" s="1"/>
  <c r="N64" i="7"/>
  <c r="I9" i="10" s="1"/>
  <c r="I15" i="10" s="1"/>
  <c r="I34" i="10" s="1"/>
  <c r="AA23" i="8"/>
  <c r="H23" i="10" s="1"/>
  <c r="G9" i="10"/>
  <c r="G15" i="10" s="1"/>
  <c r="G34" i="10" s="1"/>
  <c r="AD43" i="8"/>
  <c r="I18" i="10" s="1"/>
  <c r="R64" i="8"/>
  <c r="E17" i="10" s="1"/>
  <c r="AD61" i="8"/>
  <c r="AA61" i="8"/>
  <c r="D17" i="10"/>
  <c r="D21" i="10" s="1"/>
  <c r="D29" i="10" s="1"/>
  <c r="D31" i="10" s="1"/>
  <c r="O79" i="8"/>
  <c r="X63" i="8"/>
  <c r="U60" i="8"/>
  <c r="U62" i="8"/>
  <c r="E21" i="10" l="1"/>
  <c r="E29" i="10" s="1"/>
  <c r="E36" i="10" s="1"/>
  <c r="N66" i="7"/>
  <c r="R79" i="8"/>
  <c r="X62" i="8"/>
  <c r="AD63" i="8"/>
  <c r="AA63" i="8"/>
  <c r="X60" i="8"/>
  <c r="U64" i="8"/>
  <c r="X64" i="8" l="1"/>
  <c r="G17" i="10" s="1"/>
  <c r="G21" i="10" s="1"/>
  <c r="G29" i="10" s="1"/>
  <c r="E31" i="10"/>
  <c r="E35" i="10" s="1"/>
  <c r="E39" i="10"/>
  <c r="AA60" i="8"/>
  <c r="AD60" i="8"/>
  <c r="AA62" i="8"/>
  <c r="AD62" i="8"/>
  <c r="F17" i="10"/>
  <c r="F21" i="10" s="1"/>
  <c r="F29" i="10" s="1"/>
  <c r="U79" i="8"/>
  <c r="X79" i="8" l="1"/>
  <c r="AA64" i="8"/>
  <c r="AA79" i="8" s="1"/>
  <c r="F39" i="10"/>
  <c r="F36" i="10"/>
  <c r="F31" i="10"/>
  <c r="F35" i="10" s="1"/>
  <c r="H17" i="10"/>
  <c r="H21" i="10" s="1"/>
  <c r="H29" i="10" s="1"/>
  <c r="H39" i="10" s="1"/>
  <c r="G39" i="10"/>
  <c r="G36" i="10"/>
  <c r="G31" i="10"/>
  <c r="G35" i="10" s="1"/>
  <c r="AD64" i="8"/>
  <c r="I17" i="10" l="1"/>
  <c r="I21" i="10" s="1"/>
  <c r="I29" i="10" s="1"/>
  <c r="I39" i="10" s="1"/>
  <c r="AD79" i="8"/>
  <c r="H36" i="10"/>
  <c r="H31" i="10"/>
  <c r="H35" i="10" s="1"/>
  <c r="I36" i="10" l="1"/>
  <c r="I31" i="10"/>
  <c r="I35" i="10" s="1"/>
</calcChain>
</file>

<file path=xl/sharedStrings.xml><?xml version="1.0" encoding="utf-8"?>
<sst xmlns="http://schemas.openxmlformats.org/spreadsheetml/2006/main" count="2596" uniqueCount="1050">
  <si>
    <t>School Name</t>
  </si>
  <si>
    <t>Total</t>
  </si>
  <si>
    <t>Rate</t>
  </si>
  <si>
    <t>Students</t>
  </si>
  <si>
    <t>Guest Teachers (ECE-12 @ 1.00)</t>
  </si>
  <si>
    <t>GT Minimum</t>
  </si>
  <si>
    <t>Student Literacy Development (K-12 - K@.5)</t>
  </si>
  <si>
    <t>Technology (ECE-12 @ 1.00)</t>
  </si>
  <si>
    <t>Textbooks - Fund 16 (K-12 @ 1.00)</t>
  </si>
  <si>
    <t>Library Books Centrally Managed Fund 12 (ECE-12 @ 1.00)</t>
  </si>
  <si>
    <t>Title I (K-12 K=.5 FRL)</t>
  </si>
  <si>
    <t>Title II (K-12 K=.5)</t>
  </si>
  <si>
    <t>SBB Base (K-12 - K@.5)</t>
  </si>
  <si>
    <t>ES</t>
  </si>
  <si>
    <t>K-8</t>
  </si>
  <si>
    <t>MS</t>
  </si>
  <si>
    <t>HS</t>
  </si>
  <si>
    <t>6-12</t>
  </si>
  <si>
    <t>Free &amp; Reduced Lunch Supplemental (per FRL pupil)</t>
  </si>
  <si>
    <t>Funding Source</t>
  </si>
  <si>
    <t>Maintain Blue</t>
  </si>
  <si>
    <t>Growth to Orange</t>
  </si>
  <si>
    <t>Growth to Yellow</t>
  </si>
  <si>
    <t>Growth to Green</t>
  </si>
  <si>
    <t>Additional GT Funding</t>
  </si>
  <si>
    <t>Supplemental Base funding for Center Programs (K-12 - K@.5)</t>
  </si>
  <si>
    <t>English Language Learners</t>
  </si>
  <si>
    <t>If a 6-12 school, # of grades 6-8</t>
  </si>
  <si>
    <t>If a 6-12 school, # of grades 9-12</t>
  </si>
  <si>
    <t>6-12 (grades 6-8)</t>
  </si>
  <si>
    <t>6-12 (grades 9-12)</t>
  </si>
  <si>
    <t>SBB BASE CALCULATIONS (General Fund)</t>
  </si>
  <si>
    <t>Spanish Speaking Students</t>
  </si>
  <si>
    <t>Min ELA Req</t>
  </si>
  <si>
    <t>Base Hours</t>
  </si>
  <si>
    <t>Extra Hours</t>
  </si>
  <si>
    <t>Work Year</t>
  </si>
  <si>
    <t>see table</t>
  </si>
  <si>
    <t>Free and Reduced Lunch Percentage</t>
  </si>
  <si>
    <t>Calculate FRL pupil count from % (k-12 - k @1.0)</t>
  </si>
  <si>
    <t>Total Enrollment</t>
  </si>
  <si>
    <t>ECE Enrollment</t>
  </si>
  <si>
    <t>Kinder Enrollment</t>
  </si>
  <si>
    <t>Number of Center Programs</t>
  </si>
  <si>
    <t>Mild Moderate Enrollment</t>
  </si>
  <si>
    <t>Grades 6 - 8 Enrollment</t>
  </si>
  <si>
    <t>Grades 9 - 12 Enrollment</t>
  </si>
  <si>
    <t>GENERAL FUND</t>
  </si>
  <si>
    <t>SBB Base Allocation</t>
  </si>
  <si>
    <t>Supplemental Base Funding for Center Programs</t>
  </si>
  <si>
    <t>Guest Teacher Allocation</t>
  </si>
  <si>
    <t>Free and Reduced Lunch Supp Funds</t>
  </si>
  <si>
    <t>Targeted Interventions</t>
  </si>
  <si>
    <t>Performance</t>
  </si>
  <si>
    <t>GT Allocation (FTE + Per Pupil)</t>
  </si>
  <si>
    <t>MILL LEVY ALLOCATIONS</t>
  </si>
  <si>
    <t>Student Literacy Development</t>
  </si>
  <si>
    <t>Technology</t>
  </si>
  <si>
    <t>Art &amp; Music</t>
  </si>
  <si>
    <t>Textbooks - Fund 16</t>
  </si>
  <si>
    <t>Library Books Centrally Managed Fund 12</t>
  </si>
  <si>
    <t>STATE AND FEDERAL FUNDING SOURCES</t>
  </si>
  <si>
    <t>Title I</t>
  </si>
  <si>
    <t>Title I - Parent Involvement</t>
  </si>
  <si>
    <t>Title II - Student Literacy Development (Facilitator)</t>
  </si>
  <si>
    <t>Use of Funding</t>
  </si>
  <si>
    <t>Per Pupil Base Funding (Total of lines 38-40)</t>
  </si>
  <si>
    <t>Yes</t>
  </si>
  <si>
    <t>No</t>
  </si>
  <si>
    <t xml:space="preserve">ELA Para </t>
  </si>
  <si>
    <t>MILL LEVY</t>
  </si>
  <si>
    <t>200 &lt; x &lt;= 400</t>
  </si>
  <si>
    <t>x &lt;=200</t>
  </si>
  <si>
    <t>Arts Resource Allocation (K - 8 - K @ 0.5)</t>
  </si>
  <si>
    <t>400 &lt; x &lt;= 549</t>
  </si>
  <si>
    <t>549 &lt; x &lt;= 600</t>
  </si>
  <si>
    <t>600 &lt; x</t>
  </si>
  <si>
    <t>Data Range</t>
  </si>
  <si>
    <t>Art &amp; Music FTE (x = projectecd enrollment ,   k-8 - k @ 0.5)</t>
  </si>
  <si>
    <t xml:space="preserve">Drop Down List ID #  </t>
  </si>
  <si>
    <t>Title I Parental Involvement</t>
  </si>
  <si>
    <t>K - 5 (66 - 89.9%)</t>
  </si>
  <si>
    <t>K - 5 (90 - 100%)</t>
  </si>
  <si>
    <t>6 - 8 (66 - 84.9%)</t>
  </si>
  <si>
    <t>6 - 8 (85 - 100%)</t>
  </si>
  <si>
    <t>9 - 12 (66 - 79.9%)</t>
  </si>
  <si>
    <t>9 - 12 (80 - 100%)</t>
  </si>
  <si>
    <t># of Kids</t>
  </si>
  <si>
    <t>Discretionary</t>
  </si>
  <si>
    <t>Gifted &amp; Talented</t>
  </si>
  <si>
    <t>Boost literacy, math &amp; science</t>
  </si>
  <si>
    <t>Tech equip, software, repair, staff</t>
  </si>
  <si>
    <t>Guest teacher</t>
  </si>
  <si>
    <t>Supplementary support for Title I kids</t>
  </si>
  <si>
    <t>Parent involvement activities</t>
  </si>
  <si>
    <t>Staff Development</t>
  </si>
  <si>
    <t>No Growth / Not Blue</t>
  </si>
  <si>
    <t>Low Range</t>
  </si>
  <si>
    <t>High Range</t>
  </si>
  <si>
    <t>Payback for Budget Assistance Calculation</t>
  </si>
  <si>
    <t>Constants:</t>
  </si>
  <si>
    <t xml:space="preserve">Salary </t>
  </si>
  <si>
    <t>ELA Para Hourly Rate</t>
  </si>
  <si>
    <t>Kinder (0.5) enrollment change</t>
  </si>
  <si>
    <t>Grades 1-12 enrollment change</t>
  </si>
  <si>
    <t>Total enrollment change</t>
  </si>
  <si>
    <t>Benchmark # 1: 30 student increase</t>
  </si>
  <si>
    <t>Benchmark # 2: increments of 10 over 30</t>
  </si>
  <si>
    <t>FTE payback</t>
  </si>
  <si>
    <t>Total Payback</t>
  </si>
  <si>
    <t>Required / Recommended FTEs</t>
  </si>
  <si>
    <t>See Budget Guidance Manual</t>
  </si>
  <si>
    <t>FTE, Supplies - Requires GF Match</t>
  </si>
  <si>
    <t>Classroom textbooks/consumables</t>
  </si>
  <si>
    <t>Description</t>
  </si>
  <si>
    <t>ML Arts Match</t>
  </si>
  <si>
    <t>GF</t>
  </si>
  <si>
    <t>Art pupil count</t>
  </si>
  <si>
    <t>Required / Recommended FTEs (Continued)</t>
  </si>
  <si>
    <t>**ELL - constants and calculations (see below)</t>
  </si>
  <si>
    <t>Hourly Rate</t>
  </si>
  <si>
    <t>Alloc Per</t>
  </si>
  <si>
    <t>1- # of Students</t>
  </si>
  <si>
    <t>2- Alloc Group</t>
  </si>
  <si>
    <t>3- Total Alloc</t>
  </si>
  <si>
    <t>4 - Actual</t>
  </si>
  <si>
    <t>Title (based upon last year's enrollment for 5 year)</t>
  </si>
  <si>
    <t>**Title I - constants and calculations (see below)</t>
  </si>
  <si>
    <t>Calculation</t>
  </si>
  <si>
    <t>Constants</t>
  </si>
  <si>
    <t>Multiple of 10 &gt; = 40</t>
  </si>
  <si>
    <t>Year 1 - Total</t>
  </si>
  <si>
    <t>M/M Enrollment</t>
  </si>
  <si>
    <t>Round</t>
  </si>
  <si>
    <t>Ratios</t>
  </si>
  <si>
    <t>Ratio used for this calculation</t>
  </si>
  <si>
    <t>Enrollment/ratio</t>
  </si>
  <si>
    <t>truncate</t>
  </si>
  <si>
    <t>Determine Multiple</t>
  </si>
  <si>
    <t>Determine extra factor for MM decision</t>
  </si>
  <si>
    <t>Mild Moderate Recommendation (see the below tables)</t>
  </si>
  <si>
    <t>MM minimum recommendation</t>
  </si>
  <si>
    <t>MM actual dollar allocation</t>
  </si>
  <si>
    <t>Days</t>
  </si>
  <si>
    <t>FTE</t>
  </si>
  <si>
    <t>Nurse Minimum</t>
  </si>
  <si>
    <t>Nurse Allocated Budget</t>
  </si>
  <si>
    <t>Cost per day</t>
  </si>
  <si>
    <t>Pyschologist/Social Worker Allocated Budget</t>
  </si>
  <si>
    <t>SW/PYCH Minimum</t>
  </si>
  <si>
    <t>(Scroll in Drop Down Box)</t>
  </si>
  <si>
    <t xml:space="preserve">School Type </t>
  </si>
  <si>
    <t>(Only ES and K-8)</t>
  </si>
  <si>
    <t>GT Enrollment (input only grades K-8)</t>
  </si>
  <si>
    <t>$$ Alloc =</t>
  </si>
  <si>
    <t>FTE =</t>
  </si>
  <si>
    <t>Social Worker / Pychminimum (K-12 - K@.5)</t>
  </si>
  <si>
    <t>Nurse minimum (use tables below) - (K-12 - K@.5)</t>
  </si>
  <si>
    <t>YEAR 0</t>
  </si>
  <si>
    <t>YEAR 1</t>
  </si>
  <si>
    <t>YEAR 2</t>
  </si>
  <si>
    <t>YEAR 3</t>
  </si>
  <si>
    <t>YEAR 4</t>
  </si>
  <si>
    <t>YEAR 5</t>
  </si>
  <si>
    <t>Targeted Intevention (original allocation)</t>
  </si>
  <si>
    <t>NA</t>
  </si>
  <si>
    <t>NON-SBB FUNDING</t>
  </si>
  <si>
    <t>Mill Levy (Offset)</t>
  </si>
  <si>
    <t>GOB Offset</t>
  </si>
  <si>
    <t>School Consolidation (Offset)</t>
  </si>
  <si>
    <t>Grants (Walton, CDE, Other)</t>
  </si>
  <si>
    <t>OTHER</t>
  </si>
  <si>
    <t>Salary Growth</t>
  </si>
  <si>
    <t>INFORMATIONAL - REQUIRED PURCHASES</t>
  </si>
  <si>
    <t>Nurse Days</t>
  </si>
  <si>
    <t>Mental Health Days</t>
  </si>
  <si>
    <t>Mild Moderate FTE</t>
  </si>
  <si>
    <t>Arts FTEs</t>
  </si>
  <si>
    <t>Arts Purchase General Fund</t>
  </si>
  <si>
    <t>Arts Purchase Mill Levy</t>
  </si>
  <si>
    <t>JOB CODE</t>
  </si>
  <si>
    <t>Type</t>
  </si>
  <si>
    <t>SALARY COST</t>
  </si>
  <si>
    <t>GF BENEFIT COST</t>
  </si>
  <si>
    <t>NON-GF BENEFIT COST</t>
  </si>
  <si>
    <t>GENERAL FUND AVERAGE SALARY + BENEFITS</t>
  </si>
  <si>
    <t>YEAR 1 AVERAGE</t>
  </si>
  <si>
    <t>YEAR 2 AVERAGE</t>
  </si>
  <si>
    <t>YEAR 3 AVERAGE</t>
  </si>
  <si>
    <t>YEAR 4 AVEARGE</t>
  </si>
  <si>
    <t>YEAR 5 AVERAGE</t>
  </si>
  <si>
    <t>YEAR 0 - FTE/HOURS</t>
  </si>
  <si>
    <t>YEAR 0 -            $</t>
  </si>
  <si>
    <t>YEAR 1 - FTE/HOURS</t>
  </si>
  <si>
    <t>YEAR 1 -            $</t>
  </si>
  <si>
    <t>YEAR 2 - FTE/HOURS</t>
  </si>
  <si>
    <t>YEAR 2 -            $</t>
  </si>
  <si>
    <t>YEAR 3 - FTE/HOURS</t>
  </si>
  <si>
    <t>YEAR 3 -            $</t>
  </si>
  <si>
    <t>YEAR 4 - FTE/HOURS</t>
  </si>
  <si>
    <t>YEAR 4 -            $</t>
  </si>
  <si>
    <t>YEAR 5 - FTE/HOURS</t>
  </si>
  <si>
    <t>YEAR 5 -            $</t>
  </si>
  <si>
    <t>PART TIME</t>
  </si>
  <si>
    <t>PARAPROFESSIONALS</t>
  </si>
  <si>
    <t>PART TIME TOTAL</t>
  </si>
  <si>
    <t>CLASSROOM STAFF</t>
  </si>
  <si>
    <t>3328</t>
  </si>
  <si>
    <t>Intervention Teacher</t>
  </si>
  <si>
    <t>3302</t>
  </si>
  <si>
    <t>Gifted &amp; Talented Teacher</t>
  </si>
  <si>
    <t>3329</t>
  </si>
  <si>
    <t>Gifted &amp; Talented Itinerant Teacher</t>
  </si>
  <si>
    <t>3337</t>
  </si>
  <si>
    <t>ESL / Zone Teacher</t>
  </si>
  <si>
    <t>Arts Teacher</t>
  </si>
  <si>
    <t>3306</t>
  </si>
  <si>
    <t>7300</t>
  </si>
  <si>
    <t>3362</t>
  </si>
  <si>
    <t>Guidance Counselor</t>
  </si>
  <si>
    <t>3372</t>
  </si>
  <si>
    <t>Student Advisor</t>
  </si>
  <si>
    <t>1401</t>
  </si>
  <si>
    <t>Mental Health FTE (Psych and/or Social Worker)</t>
  </si>
  <si>
    <t>1530</t>
  </si>
  <si>
    <t>Nurse FTE</t>
  </si>
  <si>
    <t>3382</t>
  </si>
  <si>
    <t>Technology Teacher</t>
  </si>
  <si>
    <t>Administrative Assistant</t>
  </si>
  <si>
    <t>3332</t>
  </si>
  <si>
    <t>General Fund Facilitator, Humanities</t>
  </si>
  <si>
    <t>3407</t>
  </si>
  <si>
    <t>Lead Teacher</t>
  </si>
  <si>
    <t>CLASSROOM STAFF TOTAL</t>
  </si>
  <si>
    <t>PRO TECH STAFF</t>
  </si>
  <si>
    <t>6339</t>
  </si>
  <si>
    <t>LPN</t>
  </si>
  <si>
    <t>6282</t>
  </si>
  <si>
    <t>6123</t>
  </si>
  <si>
    <t>SFPC Liaison Specialist 200</t>
  </si>
  <si>
    <t>6354</t>
  </si>
  <si>
    <t>6327</t>
  </si>
  <si>
    <t>Media Technician 200</t>
  </si>
  <si>
    <t>6226</t>
  </si>
  <si>
    <t>School PC Apps Specialist 220</t>
  </si>
  <si>
    <t>9685</t>
  </si>
  <si>
    <t>9686</t>
  </si>
  <si>
    <t>School Technology Spec II 212</t>
  </si>
  <si>
    <t>9687</t>
  </si>
  <si>
    <t>School Technology Spec III 212</t>
  </si>
  <si>
    <t>6169</t>
  </si>
  <si>
    <t>Project Coordinator 184</t>
  </si>
  <si>
    <t>9644</t>
  </si>
  <si>
    <t>Project Coordinator 240</t>
  </si>
  <si>
    <t>PRO TECH STAFF TOTAL</t>
  </si>
  <si>
    <t>ADMINISTRATIVE STAFF</t>
  </si>
  <si>
    <t>Principal</t>
  </si>
  <si>
    <t>Asst. Principal</t>
  </si>
  <si>
    <t>Business Manager</t>
  </si>
  <si>
    <t>Office Manager</t>
  </si>
  <si>
    <t>ADMINISTRATIVE STAFF TOTAL</t>
  </si>
  <si>
    <t>CLERICAL STAFF</t>
  </si>
  <si>
    <t>1749</t>
  </si>
  <si>
    <t>1706</t>
  </si>
  <si>
    <t>1614</t>
  </si>
  <si>
    <t>1711</t>
  </si>
  <si>
    <t>1709</t>
  </si>
  <si>
    <t>1722</t>
  </si>
  <si>
    <t>1702</t>
  </si>
  <si>
    <t>1704</t>
  </si>
  <si>
    <t>1613</t>
  </si>
  <si>
    <t>1718</t>
  </si>
  <si>
    <t>1716</t>
  </si>
  <si>
    <t>1717</t>
  </si>
  <si>
    <t>CLERICAL STAFF TOTAL</t>
  </si>
  <si>
    <t>GRAND TOTAL FULL TIME</t>
  </si>
  <si>
    <t>DESCRIPTION</t>
  </si>
  <si>
    <t>GENERAL SUPPLIES</t>
  </si>
  <si>
    <t>LIBRARYGENERAL SUPPLIES</t>
  </si>
  <si>
    <t>COPYING</t>
  </si>
  <si>
    <t>TRANSPORTATION/FIELD TRIPS</t>
  </si>
  <si>
    <t>NON-CAPITAL EQUIPMENT</t>
  </si>
  <si>
    <t>BOOKS AND PERIODICALS</t>
  </si>
  <si>
    <t>REPAIRS AND MAINTENANCE SVCS</t>
  </si>
  <si>
    <t>TRAVEL AND REGISTRATION</t>
  </si>
  <si>
    <t>DUES AND FEES</t>
  </si>
  <si>
    <t>ENROLLMENT HOLDING</t>
  </si>
  <si>
    <t>STAFF DEVELOPMENT</t>
  </si>
  <si>
    <t>MILEAGE</t>
  </si>
  <si>
    <t>GUEST TEACHERS (SUBSTITUTES)</t>
  </si>
  <si>
    <t>OVERTIME</t>
  </si>
  <si>
    <t>EXTRA PAY</t>
  </si>
  <si>
    <t>PARENT INVLOVEMENT</t>
  </si>
  <si>
    <t>NON-SALARY ACCOUNTS TOTAL</t>
  </si>
  <si>
    <t>OTHER TOTAL</t>
  </si>
  <si>
    <t>CAPITAL COSTS</t>
  </si>
  <si>
    <t>NON-SALARY BUDGET TOTAL</t>
  </si>
  <si>
    <t>Mild/Moderate Teacher (Recommended)</t>
  </si>
  <si>
    <t>AP</t>
  </si>
  <si>
    <t>Business Mgr</t>
  </si>
  <si>
    <t>0244</t>
  </si>
  <si>
    <t>0210</t>
  </si>
  <si>
    <t>0615</t>
  </si>
  <si>
    <t>0725</t>
  </si>
  <si>
    <t>K8</t>
  </si>
  <si>
    <t>0217</t>
  </si>
  <si>
    <t>0219</t>
  </si>
  <si>
    <t>0246</t>
  </si>
  <si>
    <t>0213</t>
  </si>
  <si>
    <t>0616</t>
  </si>
  <si>
    <t>0727</t>
  </si>
  <si>
    <t>0245</t>
  </si>
  <si>
    <t>0211</t>
  </si>
  <si>
    <t>0617</t>
  </si>
  <si>
    <t>SBB REVENUE</t>
  </si>
  <si>
    <t>TOTAL REVENUE</t>
  </si>
  <si>
    <t>ADMINISTRATIVE FULL TIME STAFF</t>
  </si>
  <si>
    <t>TEACHING FULL TIME STAFF</t>
  </si>
  <si>
    <t>PRO-TECH FULL TIME STAFF</t>
  </si>
  <si>
    <t>CLERICAL FULL TIME STAFF</t>
  </si>
  <si>
    <t>FT ACCOUNTS TOTAL</t>
  </si>
  <si>
    <t>PART TIME ACCOUNTS TOTAL</t>
  </si>
  <si>
    <t>CAPITAL BUDGET TOTAL</t>
  </si>
  <si>
    <t>DISTRIBUTED BUDGET TOTAL</t>
  </si>
  <si>
    <t>REMAINING BALANCE TO DISTRIBUTE</t>
  </si>
  <si>
    <t>Estimated Per Student Revenue - K-12 (K=.5)</t>
  </si>
  <si>
    <t>Estimated Subsidy Per Student - K-12 (K=.5)</t>
  </si>
  <si>
    <t>Estimated Total Cost Per Student - K-12 (K=.5)</t>
  </si>
  <si>
    <t>TOTAL SBB FUNDS</t>
  </si>
  <si>
    <t>TOTAL SBB + OTHER</t>
  </si>
  <si>
    <t>Growth to Blue</t>
  </si>
  <si>
    <t>YEAR 0 - SBB = NA</t>
  </si>
  <si>
    <t>Per pupil calculation</t>
  </si>
  <si>
    <t>ECE Slots</t>
  </si>
  <si>
    <t>Kinder Slots</t>
  </si>
  <si>
    <t>Average Kinder</t>
  </si>
  <si>
    <t>Average ECE</t>
  </si>
  <si>
    <t>Kinder Allocation</t>
  </si>
  <si>
    <t>ECE Allocation</t>
  </si>
  <si>
    <t>ECE/KINDER FUNDING</t>
  </si>
  <si>
    <t>Teacher (matched with GF), Para, supplies</t>
  </si>
  <si>
    <t>Teacher Para, supplies</t>
  </si>
  <si>
    <t xml:space="preserve">Are you currently an SPF red school? </t>
  </si>
  <si>
    <t>SPF Rating Growth from prior year</t>
  </si>
  <si>
    <t>Fund 10,12,16</t>
  </si>
  <si>
    <t>Fund 19</t>
  </si>
  <si>
    <t>Fund 20-28</t>
  </si>
  <si>
    <t>Fund 29</t>
  </si>
  <si>
    <t>JOB DESCRIPTION</t>
  </si>
  <si>
    <t>BARGAINING</t>
  </si>
  <si>
    <t xml:space="preserve">AVERAGE SALARY </t>
  </si>
  <si>
    <t>AVERAGE HOURLY</t>
  </si>
  <si>
    <t>FT BENEFITS</t>
  </si>
  <si>
    <t>PT BENEFITS</t>
  </si>
  <si>
    <t>PT TOTAL SAL + BEN 10-16</t>
  </si>
  <si>
    <t>PT TOTAL SAL + BEN 19-29</t>
  </si>
  <si>
    <t>3300</t>
  </si>
  <si>
    <t>3301</t>
  </si>
  <si>
    <t>3307</t>
  </si>
  <si>
    <t>3308</t>
  </si>
  <si>
    <t>3338</t>
  </si>
  <si>
    <t>3339</t>
  </si>
  <si>
    <t>3360</t>
  </si>
  <si>
    <t>3361</t>
  </si>
  <si>
    <t>3370</t>
  </si>
  <si>
    <t>3371</t>
  </si>
  <si>
    <t>3381</t>
  </si>
  <si>
    <t>3383</t>
  </si>
  <si>
    <t>1511</t>
  </si>
  <si>
    <t>3333</t>
  </si>
  <si>
    <t>3334</t>
  </si>
  <si>
    <t>3335</t>
  </si>
  <si>
    <t>0125</t>
  </si>
  <si>
    <t>0115</t>
  </si>
  <si>
    <t>0110</t>
  </si>
  <si>
    <t>0114</t>
  </si>
  <si>
    <t>0254</t>
  </si>
  <si>
    <t>0102</t>
  </si>
  <si>
    <t>0121</t>
  </si>
  <si>
    <t>0126</t>
  </si>
  <si>
    <t>0135</t>
  </si>
  <si>
    <t>0111</t>
  </si>
  <si>
    <t>0256</t>
  </si>
  <si>
    <t>9660</t>
  </si>
  <si>
    <t>0127</t>
  </si>
  <si>
    <t>1200</t>
  </si>
  <si>
    <t>0118</t>
  </si>
  <si>
    <t>0122</t>
  </si>
  <si>
    <t>0260</t>
  </si>
  <si>
    <t>0100</t>
  </si>
  <si>
    <t>0108</t>
  </si>
  <si>
    <t>0252</t>
  </si>
  <si>
    <t>0243</t>
  </si>
  <si>
    <t>9653</t>
  </si>
  <si>
    <t>0283</t>
  </si>
  <si>
    <t>0271</t>
  </si>
  <si>
    <t>0250</t>
  </si>
  <si>
    <t>9734</t>
  </si>
  <si>
    <t>0137</t>
  </si>
  <si>
    <t>0101</t>
  </si>
  <si>
    <t>0133</t>
  </si>
  <si>
    <t>6437</t>
  </si>
  <si>
    <t>9672</t>
  </si>
  <si>
    <t>9735</t>
  </si>
  <si>
    <t>9655</t>
  </si>
  <si>
    <t>0289</t>
  </si>
  <si>
    <t>0270</t>
  </si>
  <si>
    <t>0600</t>
  </si>
  <si>
    <t>0209</t>
  </si>
  <si>
    <t>9690</t>
  </si>
  <si>
    <t>0325</t>
  </si>
  <si>
    <t>0242</t>
  </si>
  <si>
    <t>9730</t>
  </si>
  <si>
    <t>9656</t>
  </si>
  <si>
    <t>0278</t>
  </si>
  <si>
    <t>0268</t>
  </si>
  <si>
    <t>9680</t>
  </si>
  <si>
    <t>9658</t>
  </si>
  <si>
    <t>9654</t>
  </si>
  <si>
    <t>0348</t>
  </si>
  <si>
    <t>0295</t>
  </si>
  <si>
    <t>9738</t>
  </si>
  <si>
    <t>0322</t>
  </si>
  <si>
    <t>0275</t>
  </si>
  <si>
    <t>0132</t>
  </si>
  <si>
    <t>0239</t>
  </si>
  <si>
    <t>0294</t>
  </si>
  <si>
    <t>0297</t>
  </si>
  <si>
    <t>9681</t>
  </si>
  <si>
    <t>6528</t>
  </si>
  <si>
    <t>0261</t>
  </si>
  <si>
    <t>0392</t>
  </si>
  <si>
    <t>9661</t>
  </si>
  <si>
    <t>0510</t>
  </si>
  <si>
    <t>0933</t>
  </si>
  <si>
    <t>4129</t>
  </si>
  <si>
    <t>0281</t>
  </si>
  <si>
    <t>9736</t>
  </si>
  <si>
    <t>0421</t>
  </si>
  <si>
    <t>0273</t>
  </si>
  <si>
    <t>0345</t>
  </si>
  <si>
    <t>0310</t>
  </si>
  <si>
    <t>0404</t>
  </si>
  <si>
    <t>0396</t>
  </si>
  <si>
    <t>0335</t>
  </si>
  <si>
    <t>9650</t>
  </si>
  <si>
    <t>6243</t>
  </si>
  <si>
    <t>9670</t>
  </si>
  <si>
    <t>0612</t>
  </si>
  <si>
    <t>0514</t>
  </si>
  <si>
    <t>0264</t>
  </si>
  <si>
    <t>9621</t>
  </si>
  <si>
    <t>0291</t>
  </si>
  <si>
    <t>9659</t>
  </si>
  <si>
    <t>9682</t>
  </si>
  <si>
    <t>0129</t>
  </si>
  <si>
    <t>9652</t>
  </si>
  <si>
    <t>9675</t>
  </si>
  <si>
    <t>6250</t>
  </si>
  <si>
    <t>0606</t>
  </si>
  <si>
    <t>0410</t>
  </si>
  <si>
    <t>0304</t>
  </si>
  <si>
    <t>6399</t>
  </si>
  <si>
    <t>6286</t>
  </si>
  <si>
    <t>9664</t>
  </si>
  <si>
    <t>0702</t>
  </si>
  <si>
    <t>6445</t>
  </si>
  <si>
    <t>0609</t>
  </si>
  <si>
    <t>0373</t>
  </si>
  <si>
    <t>1202</t>
  </si>
  <si>
    <t>0908</t>
  </si>
  <si>
    <t>0628</t>
  </si>
  <si>
    <t>6289</t>
  </si>
  <si>
    <t>6353</t>
  </si>
  <si>
    <t>0308</t>
  </si>
  <si>
    <t>0319</t>
  </si>
  <si>
    <t>0307</t>
  </si>
  <si>
    <t>8106</t>
  </si>
  <si>
    <t>0406</t>
  </si>
  <si>
    <t>0513</t>
  </si>
  <si>
    <t>0306</t>
  </si>
  <si>
    <t>9683</t>
  </si>
  <si>
    <t>0408</t>
  </si>
  <si>
    <t>0921</t>
  </si>
  <si>
    <t>0131</t>
  </si>
  <si>
    <t>0272</t>
  </si>
  <si>
    <t>6459</t>
  </si>
  <si>
    <t>6253</t>
  </si>
  <si>
    <t>0206</t>
  </si>
  <si>
    <t>0694</t>
  </si>
  <si>
    <t>9671</t>
  </si>
  <si>
    <t>6315</t>
  </si>
  <si>
    <t>6288</t>
  </si>
  <si>
    <t>1931</t>
  </si>
  <si>
    <t>9676</t>
  </si>
  <si>
    <t>6183</t>
  </si>
  <si>
    <t>0305</t>
  </si>
  <si>
    <t>8104</t>
  </si>
  <si>
    <t>0420</t>
  </si>
  <si>
    <t>9667</t>
  </si>
  <si>
    <t>0500</t>
  </si>
  <si>
    <t>0607</t>
  </si>
  <si>
    <t>0730</t>
  </si>
  <si>
    <t>5264</t>
  </si>
  <si>
    <t>6527</t>
  </si>
  <si>
    <t>9648</t>
  </si>
  <si>
    <t>0471</t>
  </si>
  <si>
    <t>0205</t>
  </si>
  <si>
    <t>9651</t>
  </si>
  <si>
    <t>1804</t>
  </si>
  <si>
    <t>9732</t>
  </si>
  <si>
    <t>6293</t>
  </si>
  <si>
    <t>0112</t>
  </si>
  <si>
    <t>6440</t>
  </si>
  <si>
    <t>0212</t>
  </si>
  <si>
    <t>8101</t>
  </si>
  <si>
    <t>1922</t>
  </si>
  <si>
    <t>8105</t>
  </si>
  <si>
    <t>2038</t>
  </si>
  <si>
    <t>6000</t>
  </si>
  <si>
    <t>9630</t>
  </si>
  <si>
    <t>0740</t>
  </si>
  <si>
    <t>1930</t>
  </si>
  <si>
    <t>6113</t>
  </si>
  <si>
    <t>1920</t>
  </si>
  <si>
    <t>6210</t>
  </si>
  <si>
    <t>9620</t>
  </si>
  <si>
    <t>6420</t>
  </si>
  <si>
    <t>8107</t>
  </si>
  <si>
    <t>6009</t>
  </si>
  <si>
    <t>0249</t>
  </si>
  <si>
    <t>0181</t>
  </si>
  <si>
    <t>0922</t>
  </si>
  <si>
    <t>1926</t>
  </si>
  <si>
    <t>0920</t>
  </si>
  <si>
    <t>0650</t>
  </si>
  <si>
    <t>9800</t>
  </si>
  <si>
    <t>6241</t>
  </si>
  <si>
    <t>1924</t>
  </si>
  <si>
    <t>6439</t>
  </si>
  <si>
    <t>2012</t>
  </si>
  <si>
    <t>3409</t>
  </si>
  <si>
    <t>6162</t>
  </si>
  <si>
    <t>0503</t>
  </si>
  <si>
    <t>0621</t>
  </si>
  <si>
    <t>6456</t>
  </si>
  <si>
    <t>6171</t>
  </si>
  <si>
    <t>0931</t>
  </si>
  <si>
    <t>6157</t>
  </si>
  <si>
    <t>6001</t>
  </si>
  <si>
    <t>6011</t>
  </si>
  <si>
    <t>0216</t>
  </si>
  <si>
    <t>6522</t>
  </si>
  <si>
    <t>6344</t>
  </si>
  <si>
    <t>2039</t>
  </si>
  <si>
    <t>5263</t>
  </si>
  <si>
    <t>1570</t>
  </si>
  <si>
    <t>6318</t>
  </si>
  <si>
    <t>0218</t>
  </si>
  <si>
    <t>6525</t>
  </si>
  <si>
    <t>0601</t>
  </si>
  <si>
    <t>6630</t>
  </si>
  <si>
    <t>6407</t>
  </si>
  <si>
    <t>9643</t>
  </si>
  <si>
    <t>1940</t>
  </si>
  <si>
    <t>3410</t>
  </si>
  <si>
    <t>6463</t>
  </si>
  <si>
    <t>6373</t>
  </si>
  <si>
    <t>1942</t>
  </si>
  <si>
    <t>9724</t>
  </si>
  <si>
    <t>6333</t>
  </si>
  <si>
    <t>9619</t>
  </si>
  <si>
    <t>3312</t>
  </si>
  <si>
    <t>6129</t>
  </si>
  <si>
    <t>1950</t>
  </si>
  <si>
    <t>1925</t>
  </si>
  <si>
    <t>3385</t>
  </si>
  <si>
    <t>0708</t>
  </si>
  <si>
    <t>6332</t>
  </si>
  <si>
    <t>1520</t>
  </si>
  <si>
    <t>6403</t>
  </si>
  <si>
    <t>6256</t>
  </si>
  <si>
    <t>9607</t>
  </si>
  <si>
    <t>6224</t>
  </si>
  <si>
    <t>3305</t>
  </si>
  <si>
    <t>1902</t>
  </si>
  <si>
    <t>2011</t>
  </si>
  <si>
    <t>6638</t>
  </si>
  <si>
    <t>6453</t>
  </si>
  <si>
    <t>1554</t>
  </si>
  <si>
    <t>4194</t>
  </si>
  <si>
    <t>6175</t>
  </si>
  <si>
    <t>6370</t>
  </si>
  <si>
    <t>2513</t>
  </si>
  <si>
    <t>1500</t>
  </si>
  <si>
    <t>9645</t>
  </si>
  <si>
    <t>6617</t>
  </si>
  <si>
    <t>0929</t>
  </si>
  <si>
    <t>9616</t>
  </si>
  <si>
    <t>6278</t>
  </si>
  <si>
    <t>6125</t>
  </si>
  <si>
    <t>1751</t>
  </si>
  <si>
    <t>0714</t>
  </si>
  <si>
    <t>2010</t>
  </si>
  <si>
    <t>6182</t>
  </si>
  <si>
    <t>6449</t>
  </si>
  <si>
    <t>6280</t>
  </si>
  <si>
    <t>6351</t>
  </si>
  <si>
    <t>2043</t>
  </si>
  <si>
    <t>2009</t>
  </si>
  <si>
    <t>6446</t>
  </si>
  <si>
    <t>6146</t>
  </si>
  <si>
    <t>6174</t>
  </si>
  <si>
    <t>6464</t>
  </si>
  <si>
    <t>6524</t>
  </si>
  <si>
    <t>6411</t>
  </si>
  <si>
    <t>6402</t>
  </si>
  <si>
    <t>5108</t>
  </si>
  <si>
    <t>5106</t>
  </si>
  <si>
    <t>5162</t>
  </si>
  <si>
    <t>5136</t>
  </si>
  <si>
    <t>5104</t>
  </si>
  <si>
    <t>5116</t>
  </si>
  <si>
    <t>5102</t>
  </si>
  <si>
    <t>6297</t>
  </si>
  <si>
    <t>0706</t>
  </si>
  <si>
    <t>6443</t>
  </si>
  <si>
    <t>1828</t>
  </si>
  <si>
    <t>1972</t>
  </si>
  <si>
    <t>0711</t>
  </si>
  <si>
    <t>9720</t>
  </si>
  <si>
    <t>6392</t>
  </si>
  <si>
    <t>6149</t>
  </si>
  <si>
    <t>5130</t>
  </si>
  <si>
    <t>5196</t>
  </si>
  <si>
    <t>5190</t>
  </si>
  <si>
    <t>5148</t>
  </si>
  <si>
    <t>5118</t>
  </si>
  <si>
    <t>5144</t>
  </si>
  <si>
    <t>5146</t>
  </si>
  <si>
    <t>5101</t>
  </si>
  <si>
    <t>6409</t>
  </si>
  <si>
    <t>6165</t>
  </si>
  <si>
    <t>6150</t>
  </si>
  <si>
    <t>1592</t>
  </si>
  <si>
    <t>6279</t>
  </si>
  <si>
    <t>6275</t>
  </si>
  <si>
    <t>9606</t>
  </si>
  <si>
    <t>3408</t>
  </si>
  <si>
    <t>6390</t>
  </si>
  <si>
    <t>6636</t>
  </si>
  <si>
    <t>0726</t>
  </si>
  <si>
    <t>1663</t>
  </si>
  <si>
    <t>5158</t>
  </si>
  <si>
    <t>5180</t>
  </si>
  <si>
    <t>5192</t>
  </si>
  <si>
    <t>5170</t>
  </si>
  <si>
    <t>5168</t>
  </si>
  <si>
    <t>5178</t>
  </si>
  <si>
    <t>5194</t>
  </si>
  <si>
    <t>5124</t>
  </si>
  <si>
    <t>5154</t>
  </si>
  <si>
    <t>5156</t>
  </si>
  <si>
    <t>5172</t>
  </si>
  <si>
    <t>5182</t>
  </si>
  <si>
    <t>5134</t>
  </si>
  <si>
    <t>5142</t>
  </si>
  <si>
    <t>6614</t>
  </si>
  <si>
    <t>6516</t>
  </si>
  <si>
    <t>6335</t>
  </si>
  <si>
    <t>6126</t>
  </si>
  <si>
    <t>6428</t>
  </si>
  <si>
    <t>6348</t>
  </si>
  <si>
    <t>6168</t>
  </si>
  <si>
    <t>6227</t>
  </si>
  <si>
    <t>6180</t>
  </si>
  <si>
    <t>2105</t>
  </si>
  <si>
    <t>5008</t>
  </si>
  <si>
    <t>5090</t>
  </si>
  <si>
    <t>5012</t>
  </si>
  <si>
    <t>5006</t>
  </si>
  <si>
    <t>5062</t>
  </si>
  <si>
    <t>5010</t>
  </si>
  <si>
    <t>5044</t>
  </si>
  <si>
    <t>5036</t>
  </si>
  <si>
    <t>5002</t>
  </si>
  <si>
    <t>2401</t>
  </si>
  <si>
    <t>6347</t>
  </si>
  <si>
    <t>6254</t>
  </si>
  <si>
    <t>6274</t>
  </si>
  <si>
    <t>0619</t>
  </si>
  <si>
    <t>6300</t>
  </si>
  <si>
    <t>0720</t>
  </si>
  <si>
    <t>1756</t>
  </si>
  <si>
    <t>6338</t>
  </si>
  <si>
    <t>1754</t>
  </si>
  <si>
    <t>6615</t>
  </si>
  <si>
    <t>3330</t>
  </si>
  <si>
    <t>1590</t>
  </si>
  <si>
    <t>2014</t>
  </si>
  <si>
    <t>5080</t>
  </si>
  <si>
    <t>5030</t>
  </si>
  <si>
    <t>5088</t>
  </si>
  <si>
    <t>5092</t>
  </si>
  <si>
    <t>5070</t>
  </si>
  <si>
    <t>5094</t>
  </si>
  <si>
    <t>5018</t>
  </si>
  <si>
    <t>5054</t>
  </si>
  <si>
    <t>5056</t>
  </si>
  <si>
    <t>5001</t>
  </si>
  <si>
    <t>5042</t>
  </si>
  <si>
    <t>9215</t>
  </si>
  <si>
    <t>6172</t>
  </si>
  <si>
    <t>1601</t>
  </si>
  <si>
    <t>6391</t>
  </si>
  <si>
    <t>9615</t>
  </si>
  <si>
    <t>4198</t>
  </si>
  <si>
    <t>6405</t>
  </si>
  <si>
    <t>1753</t>
  </si>
  <si>
    <t>6119</t>
  </si>
  <si>
    <t>6337</t>
  </si>
  <si>
    <t>6350</t>
  </si>
  <si>
    <t>6346</t>
  </si>
  <si>
    <t>6304</t>
  </si>
  <si>
    <t>5301</t>
  </si>
  <si>
    <t>2106</t>
  </si>
  <si>
    <t>6414</t>
  </si>
  <si>
    <t>2020</t>
  </si>
  <si>
    <t>1603</t>
  </si>
  <si>
    <t>9722</t>
  </si>
  <si>
    <t>6328</t>
  </si>
  <si>
    <t>6159</t>
  </si>
  <si>
    <t>2042</t>
  </si>
  <si>
    <t>6209</t>
  </si>
  <si>
    <t>9635</t>
  </si>
  <si>
    <t>6285</t>
  </si>
  <si>
    <t>6242</t>
  </si>
  <si>
    <t>6329</t>
  </si>
  <si>
    <t>2511</t>
  </si>
  <si>
    <t>5074</t>
  </si>
  <si>
    <t>5082</t>
  </si>
  <si>
    <t>5076</t>
  </si>
  <si>
    <t>6212</t>
  </si>
  <si>
    <t>6401</t>
  </si>
  <si>
    <t>6118</t>
  </si>
  <si>
    <t>1714</t>
  </si>
  <si>
    <t>6631</t>
  </si>
  <si>
    <t>6520</t>
  </si>
  <si>
    <t>6173</t>
  </si>
  <si>
    <t>1626</t>
  </si>
  <si>
    <t>4962</t>
  </si>
  <si>
    <t>0903</t>
  </si>
  <si>
    <t>1651</t>
  </si>
  <si>
    <t>6215</t>
  </si>
  <si>
    <t>6217</t>
  </si>
  <si>
    <t>9604</t>
  </si>
  <si>
    <t>1705</t>
  </si>
  <si>
    <t>1723</t>
  </si>
  <si>
    <t>6120</t>
  </si>
  <si>
    <t>0915</t>
  </si>
  <si>
    <t>9214</t>
  </si>
  <si>
    <t>2041</t>
  </si>
  <si>
    <t>1673</t>
  </si>
  <si>
    <t>4976</t>
  </si>
  <si>
    <t>0902</t>
  </si>
  <si>
    <t>1674</t>
  </si>
  <si>
    <t>5302</t>
  </si>
  <si>
    <t>6003</t>
  </si>
  <si>
    <t>1602</t>
  </si>
  <si>
    <t>1612</t>
  </si>
  <si>
    <t>9614</t>
  </si>
  <si>
    <t>1627</t>
  </si>
  <si>
    <t>1715</t>
  </si>
  <si>
    <t>6298</t>
  </si>
  <si>
    <t>8000</t>
  </si>
  <si>
    <t>1541</t>
  </si>
  <si>
    <t>4980</t>
  </si>
  <si>
    <t>4974</t>
  </si>
  <si>
    <t>4954</t>
  </si>
  <si>
    <t>6608</t>
  </si>
  <si>
    <t>6375</t>
  </si>
  <si>
    <t>5306</t>
  </si>
  <si>
    <t>4918</t>
  </si>
  <si>
    <t>0901</t>
  </si>
  <si>
    <t>6607</t>
  </si>
  <si>
    <t>6158</t>
  </si>
  <si>
    <t>2040</t>
  </si>
  <si>
    <t>6334</t>
  </si>
  <si>
    <t>1750</t>
  </si>
  <si>
    <t>6508</t>
  </si>
  <si>
    <t>4120</t>
  </si>
  <si>
    <t>6233</t>
  </si>
  <si>
    <t>2203</t>
  </si>
  <si>
    <t>4972</t>
  </si>
  <si>
    <t>6518</t>
  </si>
  <si>
    <t>2631</t>
  </si>
  <si>
    <t>6206</t>
  </si>
  <si>
    <t>4110</t>
  </si>
  <si>
    <t>6531</t>
  </si>
  <si>
    <t>4121</t>
  </si>
  <si>
    <t>2211</t>
  </si>
  <si>
    <t>6604</t>
  </si>
  <si>
    <t>1641</t>
  </si>
  <si>
    <t>6229</t>
  </si>
  <si>
    <t>6343</t>
  </si>
  <si>
    <t>6228</t>
  </si>
  <si>
    <t>6287</t>
  </si>
  <si>
    <t>6117</t>
  </si>
  <si>
    <t>2201</t>
  </si>
  <si>
    <t>2202</t>
  </si>
  <si>
    <t>2630</t>
  </si>
  <si>
    <t>5204</t>
  </si>
  <si>
    <t>1713</t>
  </si>
  <si>
    <t>6281</t>
  </si>
  <si>
    <t>5600</t>
  </si>
  <si>
    <t>5201</t>
  </si>
  <si>
    <t>5209</t>
  </si>
  <si>
    <t>6310</t>
  </si>
  <si>
    <t>4180</t>
  </si>
  <si>
    <t>6530</t>
  </si>
  <si>
    <t>6412</t>
  </si>
  <si>
    <t>6294</t>
  </si>
  <si>
    <t>6436</t>
  </si>
  <si>
    <t>2205</t>
  </si>
  <si>
    <t>4191</t>
  </si>
  <si>
    <t>4190</t>
  </si>
  <si>
    <t>5205</t>
  </si>
  <si>
    <t>0298</t>
  </si>
  <si>
    <t>9993</t>
  </si>
  <si>
    <t>6625</t>
  </si>
  <si>
    <t>7100</t>
  </si>
  <si>
    <t>1615</t>
  </si>
  <si>
    <t>5207</t>
  </si>
  <si>
    <t>5208</t>
  </si>
  <si>
    <t>7000</t>
  </si>
  <si>
    <t>7116</t>
  </si>
  <si>
    <t>7211</t>
  </si>
  <si>
    <t>2013</t>
  </si>
  <si>
    <t>2404</t>
  </si>
  <si>
    <t>7127</t>
  </si>
  <si>
    <t>1680</t>
  </si>
  <si>
    <t>1661</t>
  </si>
  <si>
    <t>3601</t>
  </si>
  <si>
    <t>6257</t>
  </si>
  <si>
    <t>6260</t>
  </si>
  <si>
    <t>7002</t>
  </si>
  <si>
    <t>2210</t>
  </si>
  <si>
    <t>2207</t>
  </si>
  <si>
    <t>4196</t>
  </si>
  <si>
    <t>7201</t>
  </si>
  <si>
    <t>7045</t>
  </si>
  <si>
    <t>9209</t>
  </si>
  <si>
    <t>9205</t>
  </si>
  <si>
    <t>7009</t>
  </si>
  <si>
    <t>7110</t>
  </si>
  <si>
    <t>7010</t>
  </si>
  <si>
    <t>7105</t>
  </si>
  <si>
    <t>7060</t>
  </si>
  <si>
    <t>7076</t>
  </si>
  <si>
    <t>4197</t>
  </si>
  <si>
    <t>4123</t>
  </si>
  <si>
    <t>4132</t>
  </si>
  <si>
    <t>4122</t>
  </si>
  <si>
    <t>7047</t>
  </si>
  <si>
    <t>7001</t>
  </si>
  <si>
    <t>7130</t>
  </si>
  <si>
    <t>7005</t>
  </si>
  <si>
    <t>2610</t>
  </si>
  <si>
    <t>2017</t>
  </si>
  <si>
    <t>7220</t>
  </si>
  <si>
    <t>7007</t>
  </si>
  <si>
    <t>4131</t>
  </si>
  <si>
    <t>3605</t>
  </si>
  <si>
    <t>9203</t>
  </si>
  <si>
    <t>9204</t>
  </si>
  <si>
    <t>1402</t>
  </si>
  <si>
    <t>7026</t>
  </si>
  <si>
    <t>9206</t>
  </si>
  <si>
    <t>2036</t>
  </si>
  <si>
    <t>2027</t>
  </si>
  <si>
    <t>2026</t>
  </si>
  <si>
    <t>2033</t>
  </si>
  <si>
    <t>2030</t>
  </si>
  <si>
    <t>2035</t>
  </si>
  <si>
    <t>2032</t>
  </si>
  <si>
    <t>7079</t>
  </si>
  <si>
    <t>7043</t>
  </si>
  <si>
    <t>7068</t>
  </si>
  <si>
    <t>0300</t>
  </si>
  <si>
    <t>0299</t>
  </si>
  <si>
    <t>6102</t>
  </si>
  <si>
    <t>6104</t>
  </si>
  <si>
    <t>1512</t>
  </si>
  <si>
    <t>7037</t>
  </si>
  <si>
    <t>7074</t>
  </si>
  <si>
    <t>6603</t>
  </si>
  <si>
    <t>7106</t>
  </si>
  <si>
    <t>1624</t>
  </si>
  <si>
    <t>1625</t>
  </si>
  <si>
    <t>1707</t>
  </si>
  <si>
    <t>6423</t>
  </si>
  <si>
    <t>1534</t>
  </si>
  <si>
    <t>7034</t>
  </si>
  <si>
    <t>7028</t>
  </si>
  <si>
    <t>7029</t>
  </si>
  <si>
    <t>7200</t>
  </si>
  <si>
    <t>7051</t>
  </si>
  <si>
    <t>6504</t>
  </si>
  <si>
    <t>1556</t>
  </si>
  <si>
    <t>7066</t>
  </si>
  <si>
    <t>7003</t>
  </si>
  <si>
    <t>7008</t>
  </si>
  <si>
    <t>7080</t>
  </si>
  <si>
    <t>6506</t>
  </si>
  <si>
    <t>7117</t>
  </si>
  <si>
    <t>2609</t>
  </si>
  <si>
    <t>9304</t>
  </si>
  <si>
    <t>9303</t>
  </si>
  <si>
    <t>2208</t>
  </si>
  <si>
    <t>3304</t>
  </si>
  <si>
    <t>3313</t>
  </si>
  <si>
    <t>7056</t>
  </si>
  <si>
    <t>9990</t>
  </si>
  <si>
    <t>9994</t>
  </si>
  <si>
    <t>7070</t>
  </si>
  <si>
    <t>7067</t>
  </si>
  <si>
    <t>7058</t>
  </si>
  <si>
    <t>7048</t>
  </si>
  <si>
    <t>6540</t>
  </si>
  <si>
    <t>6541</t>
  </si>
  <si>
    <t>7098</t>
  </si>
  <si>
    <t>Title I - ARRA PARA</t>
  </si>
  <si>
    <t>PARA</t>
  </si>
  <si>
    <t>Title I - ARRA LIBRARY MEDIA PARA</t>
  </si>
  <si>
    <t>TITLE I PARENT INVOLV PARA</t>
  </si>
  <si>
    <t>TITLE I PARA</t>
  </si>
  <si>
    <t>TITLE I LIBRRARY MEDIA PARA</t>
  </si>
  <si>
    <t>TITLE I STAFF DEVELOPMENT PARA</t>
  </si>
  <si>
    <t>ECE - Tuition Based</t>
  </si>
  <si>
    <t>ECE - CPP Para</t>
  </si>
  <si>
    <t>ECE - Head Start Para</t>
  </si>
  <si>
    <t>KINDER - TUITION BASED (TBK) / ADVANCED (ADK)</t>
  </si>
  <si>
    <t>KINDER - EXTENDED DAY (EDK)</t>
  </si>
  <si>
    <t>KINDER - FULL DAY (FDK)</t>
  </si>
  <si>
    <t>KINDER - STATE FUNDED (SFK)</t>
  </si>
  <si>
    <t>ELA PARA</t>
  </si>
  <si>
    <t>ELA GENERAL ASSIGNMENT</t>
  </si>
  <si>
    <t>ELA READING PARA</t>
  </si>
  <si>
    <t>Step 1 - Build your school</t>
  </si>
  <si>
    <t>Enter student and school demographics in the white cells.</t>
  </si>
  <si>
    <t xml:space="preserve">Based Budget (SBB) Revenue is calculated appropriately. </t>
  </si>
  <si>
    <t>Step 2 - Review Your Revenue</t>
  </si>
  <si>
    <t>Review the SBB revenue output in the green cells.</t>
  </si>
  <si>
    <t>Add any additional funding in lines 9-13.</t>
  </si>
  <si>
    <t>Step 3 - Staff Your School</t>
  </si>
  <si>
    <t>Determine staffing needs for years 0-5</t>
  </si>
  <si>
    <t>Don't forget expenses employee costs for your planning year (year 0)</t>
  </si>
  <si>
    <t xml:space="preserve">Several SBB allocations have FTE requirements.  They have been </t>
  </si>
  <si>
    <t xml:space="preserve">pre-populated for you. </t>
  </si>
  <si>
    <t>Step 4 - Non-Salary Expenses</t>
  </si>
  <si>
    <t>Identify the necessary non-salary expenses for years 0-5</t>
  </si>
  <si>
    <t>Don't forget about costs that may be required based on the funding</t>
  </si>
  <si>
    <t>Library Books</t>
  </si>
  <si>
    <t>source (mill levy textbooks, ECE supplies, etc.) Review the uses of</t>
  </si>
  <si>
    <t>funding in Step 2, or the Budget Guidance Manual for more information.</t>
  </si>
  <si>
    <t>Step 5 - Summary Review</t>
  </si>
  <si>
    <t>Review your budget vs. revenue</t>
  </si>
  <si>
    <t>Determine shortfalls and make adjustments as necessary.</t>
  </si>
  <si>
    <t>plan years to ensure funding gaps are accurately identified</t>
  </si>
  <si>
    <t xml:space="preserve"> - Enter in White Cells - </t>
  </si>
  <si>
    <t>REQUIRED/RECOMMENDED FTE'S</t>
  </si>
  <si>
    <t>Required Mill Levy Art Match (General Fund)</t>
  </si>
  <si>
    <t>Required Mill Levy Art Teacher</t>
  </si>
  <si>
    <t>Recommended Mild Moderate</t>
  </si>
  <si>
    <t>CELA 1, 2 and 3 Students</t>
  </si>
  <si>
    <t>CELA Weight (1,2,3 Students)</t>
  </si>
  <si>
    <t>OFFICE SUPPORT I - 220</t>
  </si>
  <si>
    <t>OFFICE SUPPORT II - 200</t>
  </si>
  <si>
    <t>OFFICE SUPPORT III - 200</t>
  </si>
  <si>
    <t>OFFICE SUPPORT II - 220</t>
  </si>
  <si>
    <t>OFFICE SUPPORT III - 220</t>
  </si>
  <si>
    <t>7500-207</t>
  </si>
  <si>
    <t>7500-223</t>
  </si>
  <si>
    <t>7500-233</t>
  </si>
  <si>
    <t>7318-207</t>
  </si>
  <si>
    <t>7318-212</t>
  </si>
  <si>
    <t>7318-235</t>
  </si>
  <si>
    <t>7458-207</t>
  </si>
  <si>
    <t>7458-223</t>
  </si>
  <si>
    <t>7458-233</t>
  </si>
  <si>
    <t>7464-207</t>
  </si>
  <si>
    <t>7464-223</t>
  </si>
  <si>
    <t>7464-233</t>
  </si>
  <si>
    <t>Student Based ELL Funds</t>
  </si>
  <si>
    <t>Multiple Pathways Center</t>
  </si>
  <si>
    <t>yes</t>
  </si>
  <si>
    <t>no</t>
  </si>
  <si>
    <t>(Select From Down Box)</t>
  </si>
  <si>
    <t>Per CELA 1, 2 and 3</t>
  </si>
  <si>
    <t>MPC Subsidy</t>
  </si>
  <si>
    <t>3% Growth</t>
  </si>
  <si>
    <t>STAFF DEVELOPMENT/Staff year zero</t>
  </si>
  <si>
    <t>1% Growth</t>
  </si>
  <si>
    <t>Estimated Total Cost Per Student at school - K-12 (K=.5)</t>
  </si>
  <si>
    <t xml:space="preserve">Library Tech </t>
  </si>
  <si>
    <t xml:space="preserve">Office Manager </t>
  </si>
  <si>
    <t>SBB Base (K-12 - K@1)</t>
  </si>
  <si>
    <t>$415/$365</t>
  </si>
  <si>
    <t>Year</t>
  </si>
  <si>
    <t>Grades K - 5 Enrollment</t>
  </si>
  <si>
    <t xml:space="preserve">Regular/Supplemental Teacher </t>
  </si>
  <si>
    <t>PE Fund</t>
  </si>
  <si>
    <t>FTE (see table) + $5 per</t>
  </si>
  <si>
    <t>Physical Education</t>
  </si>
  <si>
    <t>Technology 2014</t>
  </si>
  <si>
    <t>Technology resources</t>
  </si>
  <si>
    <t>Tutoring</t>
  </si>
  <si>
    <t>High/Moderate/Low Intensity</t>
  </si>
  <si>
    <t>Art/Music HS</t>
  </si>
  <si>
    <t>Art/Music Alt</t>
  </si>
  <si>
    <t>Art/Music Charter</t>
  </si>
  <si>
    <t>PE Supplies</t>
  </si>
  <si>
    <t>Art &amp; Music - Fund 14 - Secondary Arts</t>
  </si>
  <si>
    <t>$160 (min .5 FTE)</t>
  </si>
  <si>
    <t>Performance Allocation (K-12)</t>
  </si>
  <si>
    <t>Supplemental Base funding for Center Programs</t>
  </si>
  <si>
    <t>Associate Teacher</t>
  </si>
  <si>
    <t xml:space="preserve">OTHER PROFESSIONAL   </t>
  </si>
  <si>
    <t xml:space="preserve">YEAR 0 </t>
  </si>
  <si>
    <t>Art/Music Supplies</t>
  </si>
  <si>
    <t xml:space="preserve">Art/Music Secondary </t>
  </si>
  <si>
    <t>Art/Music MS &amp; 6-12 &amp; HS</t>
  </si>
  <si>
    <t>Minimum FTE</t>
  </si>
  <si>
    <t>ECE FUNDING</t>
  </si>
  <si>
    <t>1998, 2003 &amp; 2012 MILL LEVY FUNDS</t>
  </si>
  <si>
    <t>GENERAL FUNDS</t>
  </si>
  <si>
    <t xml:space="preserve">It's important to spread additional revenue appropriately across </t>
  </si>
  <si>
    <t>This calculation varies by program and is therefore an estimate.  Refer to the Budget Guidance Manual for more detailed information</t>
  </si>
  <si>
    <t>Recommended Nurse</t>
  </si>
  <si>
    <t>Recommended Mental Health Days (Psychologist &amp; Social Worker)</t>
  </si>
  <si>
    <t>It's important to be as thorough as possible to ensure Student</t>
  </si>
  <si>
    <t>Librarian</t>
  </si>
  <si>
    <t xml:space="preserve">Educational ProTech 200 </t>
  </si>
  <si>
    <t>Community Liaison 200</t>
  </si>
  <si>
    <t>OFFICE SUPPORT I - 200</t>
  </si>
  <si>
    <t>Secretary I  - 200</t>
  </si>
  <si>
    <t>Secretary II - 200</t>
  </si>
  <si>
    <t>Secretary I  - 220</t>
  </si>
  <si>
    <t>Secretary II - 220</t>
  </si>
  <si>
    <t>Oakland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</si>
</sst>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%"/>
    <numFmt numFmtId="168" formatCode="#,##0.00\ &quot;FTE&quot;"/>
    <numFmt numFmtId="169" formatCode="&quot;$&quot;#,##0\ &quot;Total&quot;"/>
    <numFmt numFmtId="170" formatCode="_(&quot;$&quot;* #,##0_);_(&quot;$&quot;* \(#,##0\);_(&quot;$&quot;* &quot;-&quot;??_);_(@_)"/>
    <numFmt numFmtId="171" formatCode="[$-10409]#,##0;\(#,##0\);&quot;-&quot;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18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0" xfId="0" applyFont="1" applyFill="1" applyBorder="1"/>
    <xf numFmtId="164" fontId="2" fillId="5" borderId="5" xfId="1" applyNumberFormat="1" applyFont="1" applyFill="1" applyBorder="1" applyAlignment="1" applyProtection="1">
      <alignment horizontal="left"/>
      <protection hidden="1"/>
    </xf>
    <xf numFmtId="164" fontId="2" fillId="5" borderId="6" xfId="1" applyNumberFormat="1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center"/>
      <protection locked="0"/>
    </xf>
    <xf numFmtId="10" fontId="5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5" borderId="7" xfId="0" applyFont="1" applyFill="1" applyBorder="1" applyAlignment="1" applyProtection="1">
      <alignment horizontal="center"/>
      <protection hidden="1"/>
    </xf>
    <xf numFmtId="0" fontId="3" fillId="5" borderId="8" xfId="0" applyFont="1" applyFill="1" applyBorder="1" applyAlignment="1" applyProtection="1">
      <alignment horizontal="right"/>
      <protection hidden="1"/>
    </xf>
    <xf numFmtId="0" fontId="3" fillId="5" borderId="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6" fontId="3" fillId="0" borderId="5" xfId="0" applyNumberFormat="1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right"/>
      <protection hidden="1"/>
    </xf>
    <xf numFmtId="165" fontId="3" fillId="0" borderId="13" xfId="0" applyNumberFormat="1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5" borderId="15" xfId="0" applyFont="1" applyFill="1" applyBorder="1" applyAlignment="1" applyProtection="1">
      <alignment wrapText="1"/>
      <protection hidden="1"/>
    </xf>
    <xf numFmtId="0" fontId="3" fillId="5" borderId="16" xfId="0" applyFont="1" applyFill="1" applyBorder="1" applyAlignment="1" applyProtection="1">
      <alignment horizontal="center" wrapText="1"/>
      <protection hidden="1"/>
    </xf>
    <xf numFmtId="0" fontId="3" fillId="5" borderId="17" xfId="0" applyFont="1" applyFill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6" fontId="0" fillId="0" borderId="19" xfId="0" applyNumberFormat="1" applyFont="1" applyBorder="1" applyProtection="1">
      <protection hidden="1"/>
    </xf>
    <xf numFmtId="0" fontId="0" fillId="0" borderId="19" xfId="0" applyFont="1" applyBorder="1" applyProtection="1">
      <protection hidden="1"/>
    </xf>
    <xf numFmtId="6" fontId="3" fillId="6" borderId="1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5" borderId="10" xfId="0" applyFont="1" applyFill="1" applyBorder="1" applyProtection="1">
      <protection hidden="1"/>
    </xf>
    <xf numFmtId="6" fontId="0" fillId="5" borderId="0" xfId="0" applyNumberFormat="1" applyFont="1" applyFill="1" applyBorder="1" applyProtection="1">
      <protection hidden="1"/>
    </xf>
    <xf numFmtId="0" fontId="0" fillId="5" borderId="0" xfId="0" applyFont="1" applyFill="1" applyBorder="1" applyProtection="1">
      <protection hidden="1"/>
    </xf>
    <xf numFmtId="6" fontId="0" fillId="5" borderId="20" xfId="0" applyNumberFormat="1" applyFont="1" applyFill="1" applyBorder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6" fontId="0" fillId="0" borderId="0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20" xfId="0" applyFont="1" applyBorder="1" applyProtection="1">
      <protection hidden="1"/>
    </xf>
    <xf numFmtId="0" fontId="0" fillId="0" borderId="10" xfId="0" applyFont="1" applyBorder="1" applyAlignment="1" applyProtection="1">
      <alignment horizontal="left" indent="2"/>
      <protection hidden="1"/>
    </xf>
    <xf numFmtId="6" fontId="3" fillId="6" borderId="20" xfId="0" applyNumberFormat="1" applyFont="1" applyFill="1" applyBorder="1" applyProtection="1">
      <protection hidden="1"/>
    </xf>
    <xf numFmtId="16" fontId="0" fillId="0" borderId="10" xfId="0" quotePrefix="1" applyNumberFormat="1" applyFont="1" applyBorder="1" applyAlignment="1" applyProtection="1">
      <alignment horizontal="left" indent="2"/>
      <protection hidden="1"/>
    </xf>
    <xf numFmtId="0" fontId="0" fillId="5" borderId="10" xfId="0" applyFont="1" applyFill="1" applyBorder="1" applyAlignment="1" applyProtection="1">
      <alignment horizontal="left" indent="2"/>
      <protection hidden="1"/>
    </xf>
    <xf numFmtId="6" fontId="0" fillId="0" borderId="20" xfId="0" applyNumberFormat="1" applyFont="1" applyBorder="1" applyProtection="1">
      <protection hidden="1"/>
    </xf>
    <xf numFmtId="0" fontId="0" fillId="0" borderId="10" xfId="0" applyBorder="1" applyAlignment="1" applyProtection="1">
      <alignment horizontal="left" indent="2"/>
      <protection hidden="1"/>
    </xf>
    <xf numFmtId="6" fontId="3" fillId="0" borderId="2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" fontId="0" fillId="0" borderId="10" xfId="0" applyNumberFormat="1" applyFont="1" applyBorder="1" applyAlignment="1" applyProtection="1">
      <alignment horizontal="left" indent="2"/>
      <protection hidden="1"/>
    </xf>
    <xf numFmtId="6" fontId="0" fillId="0" borderId="0" xfId="0" applyNumberFormat="1" applyBorder="1" applyAlignment="1" applyProtection="1">
      <alignment horizontal="center"/>
      <protection hidden="1"/>
    </xf>
    <xf numFmtId="0" fontId="0" fillId="0" borderId="21" xfId="0" applyFont="1" applyBorder="1" applyProtection="1">
      <protection hidden="1"/>
    </xf>
    <xf numFmtId="6" fontId="3" fillId="6" borderId="5" xfId="0" applyNumberFormat="1" applyFont="1" applyFill="1" applyBorder="1" applyProtection="1">
      <protection hidden="1"/>
    </xf>
    <xf numFmtId="0" fontId="0" fillId="5" borderId="21" xfId="0" applyFont="1" applyFill="1" applyBorder="1" applyProtection="1">
      <protection hidden="1"/>
    </xf>
    <xf numFmtId="6" fontId="0" fillId="5" borderId="5" xfId="0" applyNumberFormat="1" applyFont="1" applyFill="1" applyBorder="1" applyProtection="1">
      <protection hidden="1"/>
    </xf>
    <xf numFmtId="0" fontId="9" fillId="0" borderId="5" xfId="0" applyFont="1" applyBorder="1" applyAlignment="1" applyProtection="1">
      <alignment horizontal="right"/>
      <protection hidden="1"/>
    </xf>
    <xf numFmtId="16" fontId="0" fillId="0" borderId="10" xfId="0" quotePrefix="1" applyNumberFormat="1" applyBorder="1" applyAlignment="1" applyProtection="1">
      <alignment horizontal="left" indent="2"/>
      <protection hidden="1"/>
    </xf>
    <xf numFmtId="0" fontId="0" fillId="5" borderId="10" xfId="0" quotePrefix="1" applyFont="1" applyFill="1" applyBorder="1" applyAlignment="1" applyProtection="1">
      <alignment horizontal="left"/>
      <protection hidden="1"/>
    </xf>
    <xf numFmtId="6" fontId="3" fillId="5" borderId="5" xfId="0" applyNumberFormat="1" applyFont="1" applyFill="1" applyBorder="1" applyProtection="1">
      <protection hidden="1"/>
    </xf>
    <xf numFmtId="165" fontId="0" fillId="5" borderId="0" xfId="0" applyNumberFormat="1" applyFont="1" applyFill="1" applyBorder="1" applyProtection="1">
      <protection hidden="1"/>
    </xf>
    <xf numFmtId="0" fontId="10" fillId="5" borderId="10" xfId="0" applyFont="1" applyFill="1" applyBorder="1" applyAlignment="1" applyProtection="1">
      <alignment horizontal="left" indent="2"/>
      <protection hidden="1"/>
    </xf>
    <xf numFmtId="0" fontId="10" fillId="5" borderId="0" xfId="0" applyFont="1" applyFill="1" applyBorder="1" applyProtection="1">
      <protection hidden="1"/>
    </xf>
    <xf numFmtId="0" fontId="0" fillId="0" borderId="0" xfId="0" applyFont="1" applyBorder="1" applyAlignment="1" applyProtection="1">
      <alignment horizontal="left" indent="2"/>
      <protection hidden="1"/>
    </xf>
    <xf numFmtId="0" fontId="10" fillId="5" borderId="21" xfId="0" applyFont="1" applyFill="1" applyBorder="1" applyAlignment="1" applyProtection="1">
      <alignment horizontal="center"/>
      <protection hidden="1"/>
    </xf>
    <xf numFmtId="0" fontId="10" fillId="5" borderId="20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Alignment="1" applyProtection="1">
      <alignment horizontal="right"/>
      <protection hidden="1"/>
    </xf>
    <xf numFmtId="16" fontId="0" fillId="5" borderId="10" xfId="0" quotePrefix="1" applyNumberFormat="1" applyFill="1" applyBorder="1" applyAlignment="1" applyProtection="1">
      <alignment horizontal="left" indent="2"/>
      <protection hidden="1"/>
    </xf>
    <xf numFmtId="0" fontId="10" fillId="5" borderId="5" xfId="0" applyFont="1" applyFill="1" applyBorder="1" applyAlignment="1" applyProtection="1">
      <alignment horizontal="right"/>
      <protection hidden="1"/>
    </xf>
    <xf numFmtId="0" fontId="0" fillId="5" borderId="5" xfId="0" applyFont="1" applyFill="1" applyBorder="1" applyProtection="1"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6" fontId="0" fillId="5" borderId="12" xfId="0" applyNumberFormat="1" applyFont="1" applyFill="1" applyBorder="1" applyProtection="1">
      <protection hidden="1"/>
    </xf>
    <xf numFmtId="0" fontId="0" fillId="5" borderId="22" xfId="0" applyFont="1" applyFill="1" applyBorder="1" applyProtection="1">
      <protection hidden="1"/>
    </xf>
    <xf numFmtId="6" fontId="3" fillId="5" borderId="13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wrapText="1"/>
      <protection hidden="1"/>
    </xf>
    <xf numFmtId="0" fontId="3" fillId="5" borderId="24" xfId="0" applyFont="1" applyFill="1" applyBorder="1" applyAlignment="1" applyProtection="1">
      <alignment horizontal="center" wrapText="1"/>
      <protection hidden="1"/>
    </xf>
    <xf numFmtId="0" fontId="3" fillId="5" borderId="25" xfId="0" applyFont="1" applyFill="1" applyBorder="1" applyAlignment="1" applyProtection="1">
      <alignment horizontal="center" wrapText="1"/>
      <protection hidden="1"/>
    </xf>
    <xf numFmtId="6" fontId="3" fillId="7" borderId="20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10" xfId="0" applyFont="1" applyBorder="1" applyProtection="1">
      <protection hidden="1"/>
    </xf>
    <xf numFmtId="4" fontId="3" fillId="7" borderId="20" xfId="0" applyNumberFormat="1" applyFont="1" applyFill="1" applyBorder="1" applyProtection="1">
      <protection hidden="1"/>
    </xf>
    <xf numFmtId="40" fontId="0" fillId="0" borderId="0" xfId="0" applyNumberFormat="1" applyFont="1" applyBorder="1" applyProtection="1">
      <protection hidden="1"/>
    </xf>
    <xf numFmtId="16" fontId="0" fillId="0" borderId="10" xfId="0" applyNumberFormat="1" applyBorder="1" applyAlignment="1" applyProtection="1">
      <alignment horizontal="left" indent="2"/>
      <protection hidden="1"/>
    </xf>
    <xf numFmtId="0" fontId="3" fillId="0" borderId="11" xfId="0" applyFont="1" applyBorder="1" applyProtection="1">
      <protection hidden="1"/>
    </xf>
    <xf numFmtId="6" fontId="0" fillId="0" borderId="12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6" fontId="3" fillId="7" borderId="26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0" fontId="9" fillId="0" borderId="19" xfId="0" applyNumberFormat="1" applyFont="1" applyBorder="1" applyProtection="1">
      <protection hidden="1"/>
    </xf>
    <xf numFmtId="0" fontId="0" fillId="7" borderId="17" xfId="0" applyFont="1" applyFill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38" fontId="3" fillId="0" borderId="0" xfId="0" applyNumberFormat="1" applyFont="1" applyBorder="1" applyAlignment="1" applyProtection="1">
      <alignment horizontal="center"/>
      <protection hidden="1"/>
    </xf>
    <xf numFmtId="0" fontId="0" fillId="0" borderId="10" xfId="0" quotePrefix="1" applyBorder="1" applyAlignment="1" applyProtection="1">
      <alignment horizontal="left" indent="2"/>
      <protection hidden="1"/>
    </xf>
    <xf numFmtId="0" fontId="10" fillId="5" borderId="10" xfId="0" applyFont="1" applyFill="1" applyBorder="1" applyAlignment="1" applyProtection="1">
      <alignment horizontal="left"/>
      <protection hidden="1"/>
    </xf>
    <xf numFmtId="38" fontId="0" fillId="5" borderId="5" xfId="0" applyNumberFormat="1" applyFont="1" applyFill="1" applyBorder="1" applyAlignment="1" applyProtection="1">
      <alignment horizontal="right"/>
      <protection hidden="1"/>
    </xf>
    <xf numFmtId="0" fontId="0" fillId="5" borderId="10" xfId="0" quotePrefix="1" applyFont="1" applyFill="1" applyBorder="1" applyAlignment="1" applyProtection="1">
      <alignment horizontal="left" indent="2"/>
      <protection hidden="1"/>
    </xf>
    <xf numFmtId="0" fontId="10" fillId="5" borderId="10" xfId="0" applyFont="1" applyFill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167" fontId="0" fillId="5" borderId="0" xfId="0" applyNumberFormat="1" applyFont="1" applyFill="1" applyBorder="1" applyAlignment="1" applyProtection="1">
      <alignment horizontal="center"/>
      <protection hidden="1"/>
    </xf>
    <xf numFmtId="167" fontId="0" fillId="5" borderId="21" xfId="0" applyNumberFormat="1" applyFont="1" applyFill="1" applyBorder="1" applyAlignment="1" applyProtection="1">
      <alignment horizontal="center"/>
      <protection hidden="1"/>
    </xf>
    <xf numFmtId="167" fontId="0" fillId="5" borderId="5" xfId="0" applyNumberFormat="1" applyFont="1" applyFill="1" applyBorder="1" applyAlignment="1" applyProtection="1">
      <alignment horizontal="center"/>
      <protection hidden="1"/>
    </xf>
    <xf numFmtId="8" fontId="0" fillId="0" borderId="0" xfId="0" applyNumberFormat="1" applyFont="1" applyBorder="1" applyProtection="1">
      <protection hidden="1"/>
    </xf>
    <xf numFmtId="0" fontId="0" fillId="0" borderId="0" xfId="0" applyFont="1" applyFill="1" applyBorder="1" applyProtection="1">
      <protection hidden="1"/>
    </xf>
    <xf numFmtId="166" fontId="3" fillId="7" borderId="20" xfId="0" applyNumberFormat="1" applyFont="1" applyFill="1" applyBorder="1" applyProtection="1">
      <protection hidden="1"/>
    </xf>
    <xf numFmtId="166" fontId="3" fillId="7" borderId="26" xfId="0" applyNumberFormat="1" applyFont="1" applyFill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38" fontId="0" fillId="0" borderId="20" xfId="0" applyNumberFormat="1" applyFont="1" applyBorder="1" applyAlignment="1" applyProtection="1">
      <alignment horizontal="right"/>
      <protection hidden="1"/>
    </xf>
    <xf numFmtId="0" fontId="0" fillId="0" borderId="28" xfId="0" applyFont="1" applyBorder="1" applyProtection="1">
      <protection hidden="1"/>
    </xf>
    <xf numFmtId="6" fontId="9" fillId="0" borderId="0" xfId="0" applyNumberFormat="1" applyFont="1" applyBorder="1" applyAlignment="1" applyProtection="1">
      <alignment horizontal="right"/>
      <protection hidden="1"/>
    </xf>
    <xf numFmtId="0" fontId="0" fillId="0" borderId="10" xfId="0" applyFont="1" applyBorder="1" applyAlignment="1" applyProtection="1">
      <alignment horizontal="left" indent="1"/>
      <protection hidden="1"/>
    </xf>
    <xf numFmtId="0" fontId="3" fillId="5" borderId="7" xfId="0" applyFont="1" applyFill="1" applyBorder="1" applyAlignment="1" applyProtection="1">
      <alignment horizontal="right"/>
      <protection hidden="1"/>
    </xf>
    <xf numFmtId="6" fontId="0" fillId="5" borderId="8" xfId="0" applyNumberFormat="1" applyFont="1" applyFill="1" applyBorder="1" applyProtection="1">
      <protection hidden="1"/>
    </xf>
    <xf numFmtId="0" fontId="0" fillId="5" borderId="8" xfId="0" applyFont="1" applyFill="1" applyBorder="1" applyProtection="1">
      <protection hidden="1"/>
    </xf>
    <xf numFmtId="6" fontId="3" fillId="7" borderId="25" xfId="0" applyNumberFormat="1" applyFont="1" applyFill="1" applyBorder="1" applyProtection="1">
      <protection hidden="1"/>
    </xf>
    <xf numFmtId="6" fontId="9" fillId="0" borderId="19" xfId="0" applyNumberFormat="1" applyFont="1" applyBorder="1" applyAlignment="1" applyProtection="1">
      <alignment horizontal="right"/>
      <protection hidden="1"/>
    </xf>
    <xf numFmtId="40" fontId="3" fillId="7" borderId="17" xfId="0" applyNumberFormat="1" applyFont="1" applyFill="1" applyBorder="1" applyProtection="1">
      <protection hidden="1"/>
    </xf>
    <xf numFmtId="0" fontId="0" fillId="5" borderId="10" xfId="0" applyFill="1" applyBorder="1" applyAlignment="1" applyProtection="1">
      <alignment horizontal="left" indent="2"/>
      <protection hidden="1"/>
    </xf>
    <xf numFmtId="40" fontId="0" fillId="5" borderId="0" xfId="0" applyNumberFormat="1" applyFont="1" applyFill="1" applyBorder="1" applyProtection="1">
      <protection hidden="1"/>
    </xf>
    <xf numFmtId="40" fontId="0" fillId="5" borderId="20" xfId="0" applyNumberFormat="1" applyFont="1" applyFill="1" applyBorder="1" applyProtection="1">
      <protection hidden="1"/>
    </xf>
    <xf numFmtId="16" fontId="0" fillId="5" borderId="10" xfId="0" applyNumberForma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12" xfId="0" applyFont="1" applyFill="1" applyBorder="1" applyProtection="1">
      <protection hidden="1"/>
    </xf>
    <xf numFmtId="40" fontId="0" fillId="5" borderId="26" xfId="0" applyNumberFormat="1" applyFont="1" applyFill="1" applyBorder="1" applyProtection="1">
      <protection hidden="1"/>
    </xf>
    <xf numFmtId="0" fontId="0" fillId="5" borderId="10" xfId="0" applyFont="1" applyFill="1" applyBorder="1" applyAlignment="1" applyProtection="1">
      <alignment horizontal="left"/>
      <protection hidden="1"/>
    </xf>
    <xf numFmtId="8" fontId="0" fillId="5" borderId="0" xfId="0" applyNumberFormat="1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2" fontId="0" fillId="5" borderId="5" xfId="0" applyNumberFormat="1" applyFont="1" applyFill="1" applyBorder="1" applyProtection="1">
      <protection hidden="1"/>
    </xf>
    <xf numFmtId="3" fontId="0" fillId="5" borderId="5" xfId="0" applyNumberFormat="1" applyFont="1" applyFill="1" applyBorder="1" applyProtection="1">
      <protection hidden="1"/>
    </xf>
    <xf numFmtId="16" fontId="0" fillId="5" borderId="10" xfId="0" quotePrefix="1" applyNumberFormat="1" applyFont="1" applyFill="1" applyBorder="1" applyAlignment="1" applyProtection="1">
      <alignment horizontal="left" indent="2"/>
      <protection hidden="1"/>
    </xf>
    <xf numFmtId="0" fontId="0" fillId="5" borderId="29" xfId="0" applyFont="1" applyFill="1" applyBorder="1" applyProtection="1">
      <protection hidden="1"/>
    </xf>
    <xf numFmtId="1" fontId="0" fillId="5" borderId="5" xfId="0" applyNumberFormat="1" applyFont="1" applyFill="1" applyBorder="1" applyProtection="1">
      <protection hidden="1"/>
    </xf>
    <xf numFmtId="16" fontId="3" fillId="0" borderId="10" xfId="0" applyNumberFormat="1" applyFont="1" applyFill="1" applyBorder="1" applyAlignment="1" applyProtection="1">
      <alignment horizontal="left" indent="2"/>
      <protection hidden="1"/>
    </xf>
    <xf numFmtId="0" fontId="0" fillId="0" borderId="21" xfId="0" applyFont="1" applyFill="1" applyBorder="1" applyProtection="1">
      <protection hidden="1"/>
    </xf>
    <xf numFmtId="2" fontId="3" fillId="7" borderId="5" xfId="0" applyNumberFormat="1" applyFont="1" applyFill="1" applyBorder="1" applyProtection="1">
      <protection hidden="1"/>
    </xf>
    <xf numFmtId="16" fontId="0" fillId="0" borderId="10" xfId="0" applyNumberFormat="1" applyFill="1" applyBorder="1" applyAlignment="1" applyProtection="1">
      <alignment horizontal="left" indent="2"/>
      <protection hidden="1"/>
    </xf>
    <xf numFmtId="166" fontId="3" fillId="0" borderId="5" xfId="0" applyNumberFormat="1" applyFont="1" applyFill="1" applyBorder="1" applyProtection="1">
      <protection hidden="1"/>
    </xf>
    <xf numFmtId="0" fontId="0" fillId="0" borderId="11" xfId="0" applyFont="1" applyBorder="1" applyAlignment="1" applyProtection="1">
      <alignment horizontal="left" indent="2"/>
      <protection hidden="1"/>
    </xf>
    <xf numFmtId="0" fontId="0" fillId="0" borderId="22" xfId="0" applyFont="1" applyBorder="1" applyProtection="1">
      <protection hidden="1"/>
    </xf>
    <xf numFmtId="0" fontId="0" fillId="0" borderId="13" xfId="0" applyFont="1" applyBorder="1" applyProtection="1">
      <protection hidden="1"/>
    </xf>
    <xf numFmtId="0" fontId="0" fillId="0" borderId="17" xfId="0" applyFont="1" applyBorder="1" applyProtection="1">
      <protection hidden="1"/>
    </xf>
    <xf numFmtId="6" fontId="10" fillId="5" borderId="0" xfId="0" applyNumberFormat="1" applyFont="1" applyFill="1" applyBorder="1" applyAlignment="1" applyProtection="1">
      <alignment horizontal="right"/>
      <protection hidden="1"/>
    </xf>
    <xf numFmtId="0" fontId="10" fillId="5" borderId="0" xfId="0" applyFont="1" applyFill="1" applyBorder="1" applyAlignment="1" applyProtection="1">
      <alignment horizontal="right"/>
      <protection hidden="1"/>
    </xf>
    <xf numFmtId="0" fontId="0" fillId="5" borderId="10" xfId="0" applyFont="1" applyFill="1" applyBorder="1" applyAlignment="1" applyProtection="1">
      <alignment horizontal="left" indent="5"/>
      <protection hidden="1"/>
    </xf>
    <xf numFmtId="2" fontId="0" fillId="5" borderId="0" xfId="0" applyNumberFormat="1" applyFont="1" applyFill="1" applyBorder="1" applyProtection="1">
      <protection hidden="1"/>
    </xf>
    <xf numFmtId="6" fontId="0" fillId="5" borderId="20" xfId="0" applyNumberFormat="1" applyFill="1" applyBorder="1" applyProtection="1">
      <protection hidden="1"/>
    </xf>
    <xf numFmtId="40" fontId="0" fillId="5" borderId="3" xfId="0" applyNumberFormat="1" applyFont="1" applyFill="1" applyBorder="1" applyProtection="1">
      <protection hidden="1"/>
    </xf>
    <xf numFmtId="2" fontId="0" fillId="5" borderId="3" xfId="0" applyNumberFormat="1" applyFont="1" applyFill="1" applyBorder="1" applyProtection="1">
      <protection hidden="1"/>
    </xf>
    <xf numFmtId="6" fontId="0" fillId="5" borderId="6" xfId="0" applyNumberFormat="1" applyFont="1" applyFill="1" applyBorder="1" applyProtection="1">
      <protection hidden="1"/>
    </xf>
    <xf numFmtId="166" fontId="0" fillId="5" borderId="6" xfId="0" applyNumberFormat="1" applyFont="1" applyFill="1" applyBorder="1" applyProtection="1">
      <protection hidden="1"/>
    </xf>
    <xf numFmtId="4" fontId="0" fillId="5" borderId="20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 indent="5"/>
      <protection hidden="1"/>
    </xf>
    <xf numFmtId="4" fontId="3" fillId="7" borderId="29" xfId="0" applyNumberFormat="1" applyFont="1" applyFill="1" applyBorder="1" applyProtection="1">
      <protection hidden="1"/>
    </xf>
    <xf numFmtId="0" fontId="3" fillId="0" borderId="11" xfId="0" applyFont="1" applyBorder="1" applyAlignment="1" applyProtection="1">
      <alignment horizontal="left" indent="5"/>
      <protection hidden="1"/>
    </xf>
    <xf numFmtId="40" fontId="0" fillId="0" borderId="12" xfId="0" applyNumberFormat="1" applyBorder="1" applyProtection="1">
      <protection hidden="1"/>
    </xf>
    <xf numFmtId="166" fontId="0" fillId="0" borderId="12" xfId="0" applyNumberFormat="1" applyFont="1" applyBorder="1" applyProtection="1">
      <protection hidden="1"/>
    </xf>
    <xf numFmtId="166" fontId="0" fillId="0" borderId="26" xfId="0" applyNumberFormat="1" applyFont="1" applyBorder="1" applyProtection="1">
      <protection hidden="1"/>
    </xf>
    <xf numFmtId="2" fontId="0" fillId="5" borderId="30" xfId="0" applyNumberFormat="1" applyFont="1" applyFill="1" applyBorder="1" applyProtection="1">
      <protection hidden="1"/>
    </xf>
    <xf numFmtId="1" fontId="0" fillId="5" borderId="10" xfId="0" quotePrefix="1" applyNumberFormat="1" applyFont="1" applyFill="1" applyBorder="1" applyAlignment="1" applyProtection="1">
      <alignment horizontal="left" indent="5"/>
      <protection hidden="1"/>
    </xf>
    <xf numFmtId="0" fontId="4" fillId="0" borderId="0" xfId="0" applyFont="1" applyProtection="1"/>
    <xf numFmtId="0" fontId="7" fillId="0" borderId="0" xfId="0" applyFont="1" applyProtection="1"/>
    <xf numFmtId="166" fontId="5" fillId="4" borderId="4" xfId="0" applyNumberFormat="1" applyFont="1" applyFill="1" applyBorder="1" applyProtection="1">
      <protection hidden="1"/>
    </xf>
    <xf numFmtId="166" fontId="4" fillId="0" borderId="4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Continuous"/>
      <protection hidden="1"/>
    </xf>
    <xf numFmtId="166" fontId="4" fillId="5" borderId="0" xfId="0" applyNumberFormat="1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166" fontId="5" fillId="3" borderId="4" xfId="0" applyNumberFormat="1" applyFont="1" applyFill="1" applyBorder="1" applyProtection="1">
      <protection hidden="1"/>
    </xf>
    <xf numFmtId="168" fontId="5" fillId="7" borderId="31" xfId="0" applyNumberFormat="1" applyFont="1" applyFill="1" applyBorder="1" applyProtection="1">
      <protection hidden="1"/>
    </xf>
    <xf numFmtId="0" fontId="5" fillId="7" borderId="33" xfId="0" applyFont="1" applyFill="1" applyBorder="1" applyAlignment="1" applyProtection="1">
      <alignment horizontal="center"/>
      <protection hidden="1"/>
    </xf>
    <xf numFmtId="0" fontId="0" fillId="8" borderId="19" xfId="0" applyFont="1" applyFill="1" applyBorder="1" applyProtection="1">
      <protection hidden="1"/>
    </xf>
    <xf numFmtId="0" fontId="0" fillId="8" borderId="0" xfId="0" applyFont="1" applyFill="1" applyBorder="1" applyProtection="1">
      <protection hidden="1"/>
    </xf>
    <xf numFmtId="10" fontId="0" fillId="8" borderId="0" xfId="0" applyNumberFormat="1" applyFont="1" applyFill="1" applyBorder="1" applyProtection="1">
      <protection hidden="1"/>
    </xf>
    <xf numFmtId="0" fontId="0" fillId="8" borderId="0" xfId="0" applyFill="1" applyBorder="1" applyProtection="1">
      <protection hidden="1"/>
    </xf>
    <xf numFmtId="166" fontId="4" fillId="0" borderId="0" xfId="0" applyNumberFormat="1" applyFont="1" applyBorder="1" applyProtection="1">
      <protection hidden="1"/>
    </xf>
    <xf numFmtId="166" fontId="5" fillId="4" borderId="32" xfId="0" applyNumberFormat="1" applyFont="1" applyFill="1" applyBorder="1" applyAlignment="1" applyProtection="1">
      <alignment horizontal="center"/>
      <protection hidden="1"/>
    </xf>
    <xf numFmtId="9" fontId="5" fillId="3" borderId="2" xfId="4" applyFont="1" applyFill="1" applyBorder="1" applyAlignment="1" applyProtection="1">
      <alignment horizontal="center"/>
      <protection locked="0"/>
    </xf>
    <xf numFmtId="0" fontId="1" fillId="0" borderId="0" xfId="2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Protection="1">
      <protection locked="0"/>
    </xf>
    <xf numFmtId="170" fontId="1" fillId="0" borderId="0" xfId="5" applyNumberFormat="1" applyFont="1" applyProtection="1">
      <protection hidden="1"/>
    </xf>
    <xf numFmtId="170" fontId="1" fillId="0" borderId="0" xfId="5" applyNumberFormat="1" applyFont="1" applyFill="1" applyProtection="1">
      <protection hidden="1"/>
    </xf>
    <xf numFmtId="43" fontId="1" fillId="0" borderId="0" xfId="6" applyFont="1" applyProtection="1">
      <protection locked="0"/>
    </xf>
    <xf numFmtId="43" fontId="1" fillId="0" borderId="2" xfId="6" applyFont="1" applyBorder="1" applyProtection="1">
      <protection locked="0"/>
    </xf>
    <xf numFmtId="43" fontId="0" fillId="0" borderId="0" xfId="6" applyFont="1"/>
    <xf numFmtId="0" fontId="1" fillId="0" borderId="32" xfId="2" applyFont="1" applyBorder="1" applyAlignment="1"/>
    <xf numFmtId="0" fontId="1" fillId="0" borderId="37" xfId="2" applyFont="1" applyBorder="1" applyAlignment="1"/>
    <xf numFmtId="43" fontId="1" fillId="0" borderId="38" xfId="6" applyFont="1" applyBorder="1" applyProtection="1">
      <protection locked="0"/>
    </xf>
    <xf numFmtId="0" fontId="1" fillId="0" borderId="39" xfId="2" applyFont="1" applyBorder="1" applyAlignme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2" borderId="2" xfId="2" quotePrefix="1" applyFont="1" applyFill="1" applyBorder="1" applyAlignment="1" applyProtection="1">
      <alignment horizontal="center" vertical="center" wrapText="1"/>
      <protection hidden="1"/>
    </xf>
    <xf numFmtId="170" fontId="14" fillId="2" borderId="2" xfId="5" applyNumberFormat="1" applyFont="1" applyFill="1" applyBorder="1" applyAlignment="1" applyProtection="1">
      <alignment horizontal="center" vertical="center" wrapText="1"/>
      <protection hidden="1"/>
    </xf>
    <xf numFmtId="170" fontId="14" fillId="0" borderId="2" xfId="5" applyNumberFormat="1" applyFont="1" applyFill="1" applyBorder="1" applyAlignment="1" applyProtection="1">
      <alignment horizontal="center" vertical="center" wrapText="1"/>
      <protection hidden="1"/>
    </xf>
    <xf numFmtId="43" fontId="14" fillId="2" borderId="2" xfId="6" applyFont="1" applyFill="1" applyBorder="1" applyAlignment="1" applyProtection="1">
      <alignment horizontal="center" vertical="center" wrapText="1"/>
      <protection hidden="1"/>
    </xf>
    <xf numFmtId="170" fontId="1" fillId="0" borderId="0" xfId="5" applyNumberFormat="1" applyFont="1" applyAlignment="1" applyProtection="1">
      <alignment horizontal="left"/>
      <protection hidden="1"/>
    </xf>
    <xf numFmtId="170" fontId="1" fillId="0" borderId="0" xfId="5" applyNumberFormat="1" applyFont="1" applyFill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locked="0"/>
    </xf>
    <xf numFmtId="0" fontId="14" fillId="2" borderId="32" xfId="2" applyFont="1" applyFill="1" applyBorder="1" applyAlignment="1" applyProtection="1">
      <alignment horizontal="centerContinuous" vertical="center" wrapText="1"/>
      <protection hidden="1"/>
    </xf>
    <xf numFmtId="0" fontId="14" fillId="2" borderId="4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2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" fillId="10" borderId="35" xfId="2" applyNumberFormat="1" applyFont="1" applyFill="1" applyBorder="1" applyAlignment="1" applyProtection="1">
      <alignment horizontal="left"/>
      <protection hidden="1"/>
    </xf>
    <xf numFmtId="44" fontId="15" fillId="10" borderId="2" xfId="2" applyNumberFormat="1" applyFont="1" applyFill="1" applyBorder="1" applyAlignment="1" applyProtection="1">
      <alignment horizontal="left"/>
      <protection hidden="1"/>
    </xf>
    <xf numFmtId="44" fontId="14" fillId="10" borderId="35" xfId="5" applyNumberFormat="1" applyFont="1" applyFill="1" applyBorder="1" applyAlignment="1" applyProtection="1">
      <alignment horizontal="left"/>
      <protection hidden="1"/>
    </xf>
    <xf numFmtId="44" fontId="14" fillId="0" borderId="35" xfId="5" applyNumberFormat="1" applyFont="1" applyFill="1" applyBorder="1" applyAlignment="1" applyProtection="1">
      <alignment horizontal="left"/>
      <protection hidden="1"/>
    </xf>
    <xf numFmtId="43" fontId="14" fillId="0" borderId="35" xfId="6" applyFont="1" applyFill="1" applyBorder="1" applyAlignment="1" applyProtection="1">
      <alignment horizontal="left"/>
      <protection locked="0"/>
    </xf>
    <xf numFmtId="0" fontId="1" fillId="10" borderId="43" xfId="2" applyNumberFormat="1" applyFont="1" applyFill="1" applyBorder="1" applyAlignment="1" applyProtection="1">
      <alignment horizontal="left"/>
      <protection hidden="1"/>
    </xf>
    <xf numFmtId="44" fontId="15" fillId="10" borderId="44" xfId="2" applyNumberFormat="1" applyFont="1" applyFill="1" applyBorder="1" applyAlignment="1" applyProtection="1">
      <alignment horizontal="left"/>
      <protection hidden="1"/>
    </xf>
    <xf numFmtId="44" fontId="14" fillId="10" borderId="43" xfId="5" applyNumberFormat="1" applyFont="1" applyFill="1" applyBorder="1" applyAlignment="1" applyProtection="1">
      <alignment horizontal="left"/>
      <protection hidden="1"/>
    </xf>
    <xf numFmtId="0" fontId="1" fillId="10" borderId="44" xfId="2" applyNumberFormat="1" applyFont="1" applyFill="1" applyBorder="1" applyAlignment="1" applyProtection="1">
      <alignment horizontal="left"/>
      <protection hidden="1"/>
    </xf>
    <xf numFmtId="44" fontId="14" fillId="10" borderId="44" xfId="5" applyNumberFormat="1" applyFont="1" applyFill="1" applyBorder="1" applyAlignment="1" applyProtection="1">
      <alignment horizontal="left"/>
      <protection hidden="1"/>
    </xf>
    <xf numFmtId="43" fontId="14" fillId="0" borderId="43" xfId="6" applyFont="1" applyFill="1" applyBorder="1" applyAlignment="1" applyProtection="1">
      <alignment horizontal="left"/>
      <protection locked="0"/>
    </xf>
    <xf numFmtId="0" fontId="14" fillId="2" borderId="7" xfId="2" applyFont="1" applyFill="1" applyBorder="1" applyAlignment="1" applyProtection="1">
      <alignment horizontal="left"/>
      <protection hidden="1"/>
    </xf>
    <xf numFmtId="170" fontId="14" fillId="2" borderId="9" xfId="5" applyNumberFormat="1" applyFont="1" applyFill="1" applyBorder="1" applyAlignment="1" applyProtection="1">
      <alignment horizontal="left"/>
      <protection hidden="1"/>
    </xf>
    <xf numFmtId="170" fontId="14" fillId="0" borderId="9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Protection="1">
      <protection hidden="1"/>
    </xf>
    <xf numFmtId="0" fontId="14" fillId="2" borderId="32" xfId="2" quotePrefix="1" applyFont="1" applyFill="1" applyBorder="1" applyAlignment="1" applyProtection="1">
      <alignment horizontal="centerContinuous" vertical="center" wrapText="1"/>
      <protection hidden="1"/>
    </xf>
    <xf numFmtId="170" fontId="14" fillId="2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0" borderId="34" xfId="5" quotePrefix="1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0" xfId="2" quotePrefix="1" applyNumberFormat="1" applyFont="1" applyFill="1" applyBorder="1" applyAlignment="1" applyProtection="1">
      <alignment horizontal="left"/>
      <protection hidden="1"/>
    </xf>
    <xf numFmtId="170" fontId="14" fillId="10" borderId="35" xfId="5" applyNumberFormat="1" applyFont="1" applyFill="1" applyBorder="1" applyAlignment="1" applyProtection="1">
      <alignment horizontal="left"/>
      <protection hidden="1"/>
    </xf>
    <xf numFmtId="170" fontId="14" fillId="0" borderId="35" xfId="5" applyNumberFormat="1" applyFont="1" applyFill="1" applyBorder="1" applyAlignment="1" applyProtection="1">
      <alignment horizontal="left"/>
      <protection hidden="1"/>
    </xf>
    <xf numFmtId="43" fontId="15" fillId="10" borderId="2" xfId="2" applyNumberFormat="1" applyFont="1" applyFill="1" applyBorder="1" applyAlignment="1" applyProtection="1">
      <alignment horizontal="left"/>
      <protection hidden="1"/>
    </xf>
    <xf numFmtId="43" fontId="15" fillId="10" borderId="44" xfId="2" applyNumberFormat="1" applyFont="1" applyFill="1" applyBorder="1" applyAlignment="1" applyProtection="1">
      <alignment horizontal="left"/>
      <protection hidden="1"/>
    </xf>
    <xf numFmtId="170" fontId="14" fillId="10" borderId="43" xfId="5" applyNumberFormat="1" applyFont="1" applyFill="1" applyBorder="1" applyAlignment="1" applyProtection="1">
      <alignment horizontal="left"/>
      <protection hidden="1"/>
    </xf>
    <xf numFmtId="170" fontId="14" fillId="0" borderId="43" xfId="5" applyNumberFormat="1" applyFont="1" applyFill="1" applyBorder="1" applyAlignment="1" applyProtection="1">
      <alignment horizontal="left"/>
      <protection hidden="1"/>
    </xf>
    <xf numFmtId="0" fontId="14" fillId="2" borderId="32" xfId="2" applyFont="1" applyFill="1" applyBorder="1" applyAlignment="1" applyProtection="1">
      <alignment horizontal="left"/>
      <protection hidden="1"/>
    </xf>
    <xf numFmtId="170" fontId="14" fillId="2" borderId="34" xfId="5" applyNumberFormat="1" applyFont="1" applyFill="1" applyBorder="1" applyAlignment="1" applyProtection="1">
      <alignment horizontal="left"/>
      <protection hidden="1"/>
    </xf>
    <xf numFmtId="170" fontId="14" fillId="2" borderId="2" xfId="5" applyNumberFormat="1" applyFont="1" applyFill="1" applyBorder="1" applyAlignment="1" applyProtection="1">
      <alignment horizontal="left"/>
      <protection hidden="1"/>
    </xf>
    <xf numFmtId="170" fontId="14" fillId="2" borderId="32" xfId="5" applyNumberFormat="1" applyFont="1" applyFill="1" applyBorder="1" applyAlignment="1" applyProtection="1">
      <alignment horizontal="left"/>
      <protection hidden="1"/>
    </xf>
    <xf numFmtId="43" fontId="1" fillId="0" borderId="0" xfId="6" applyFont="1" applyAlignment="1" applyProtection="1">
      <alignment horizontal="left"/>
      <protection hidden="1"/>
    </xf>
    <xf numFmtId="170" fontId="14" fillId="0" borderId="34" xfId="5" applyNumberFormat="1" applyFont="1" applyFill="1" applyBorder="1" applyAlignment="1" applyProtection="1">
      <alignment horizontal="left"/>
      <protection hidden="1"/>
    </xf>
    <xf numFmtId="49" fontId="1" fillId="0" borderId="0" xfId="6" applyNumberFormat="1" applyFont="1" applyBorder="1" applyAlignment="1" applyProtection="1">
      <protection hidden="1"/>
    </xf>
    <xf numFmtId="49" fontId="1" fillId="0" borderId="0" xfId="6" quotePrefix="1" applyNumberFormat="1" applyFont="1" applyBorder="1" applyAlignment="1" applyProtection="1">
      <protection hidden="1"/>
    </xf>
    <xf numFmtId="49" fontId="1" fillId="0" borderId="0" xfId="6" quotePrefix="1" applyNumberFormat="1" applyFont="1" applyAlignment="1" applyProtection="1">
      <alignment horizontal="left"/>
      <protection locked="0"/>
    </xf>
    <xf numFmtId="43" fontId="1" fillId="0" borderId="0" xfId="6" quotePrefix="1" applyFont="1" applyAlignment="1" applyProtection="1">
      <alignment horizontal="left"/>
      <protection locked="0"/>
    </xf>
    <xf numFmtId="0" fontId="1" fillId="0" borderId="0" xfId="6" applyNumberFormat="1" applyFont="1" applyBorder="1" applyAlignment="1" applyProtection="1">
      <protection locked="0"/>
    </xf>
    <xf numFmtId="49" fontId="1" fillId="0" borderId="0" xfId="6" quotePrefix="1" applyNumberFormat="1" applyFont="1" applyProtection="1">
      <protection locked="0"/>
    </xf>
    <xf numFmtId="170" fontId="13" fillId="0" borderId="0" xfId="5" applyNumberFormat="1" applyFont="1" applyProtection="1">
      <protection hidden="1"/>
    </xf>
    <xf numFmtId="0" fontId="13" fillId="0" borderId="0" xfId="7" applyProtection="1">
      <protection hidden="1"/>
    </xf>
    <xf numFmtId="170" fontId="13" fillId="0" borderId="0" xfId="5" applyNumberFormat="1" applyFont="1" applyFill="1" applyProtection="1">
      <protection hidden="1"/>
    </xf>
    <xf numFmtId="0" fontId="13" fillId="0" borderId="0" xfId="7" applyProtection="1">
      <protection locked="0"/>
    </xf>
    <xf numFmtId="170" fontId="13" fillId="0" borderId="0" xfId="5" applyNumberFormat="1" applyFont="1" applyProtection="1">
      <protection locked="0"/>
    </xf>
    <xf numFmtId="0" fontId="14" fillId="2" borderId="7" xfId="2" applyFont="1" applyFill="1" applyBorder="1" applyAlignment="1" applyProtection="1">
      <alignment horizontal="centerContinuous" vertical="center" wrapText="1"/>
      <protection hidden="1"/>
    </xf>
    <xf numFmtId="0" fontId="14" fillId="2" borderId="9" xfId="2" applyFont="1" applyFill="1" applyBorder="1" applyAlignment="1" applyProtection="1">
      <alignment horizontal="centerContinuous" vertical="center" wrapText="1"/>
      <protection hidden="1"/>
    </xf>
    <xf numFmtId="170" fontId="14" fillId="0" borderId="0" xfId="5" applyNumberFormat="1" applyFont="1" applyAlignment="1" applyProtection="1">
      <alignment horizontal="center" wrapText="1"/>
      <protection hidden="1"/>
    </xf>
    <xf numFmtId="0" fontId="14" fillId="2" borderId="27" xfId="2" applyFont="1" applyFill="1" applyBorder="1" applyAlignment="1" applyProtection="1">
      <alignment horizontal="centerContinuous" vertical="center" wrapText="1"/>
      <protection hidden="1"/>
    </xf>
    <xf numFmtId="0" fontId="14" fillId="0" borderId="0" xfId="2" applyFont="1" applyAlignment="1" applyProtection="1">
      <alignment horizontal="center"/>
      <protection locked="0"/>
    </xf>
    <xf numFmtId="0" fontId="13" fillId="10" borderId="47" xfId="7" applyFont="1" applyFill="1" applyBorder="1" applyAlignment="1" applyProtection="1">
      <alignment horizontal="left"/>
      <protection hidden="1"/>
    </xf>
    <xf numFmtId="0" fontId="13" fillId="10" borderId="48" xfId="7" applyFill="1" applyBorder="1" applyAlignment="1" applyProtection="1">
      <alignment horizontal="left"/>
      <protection hidden="1"/>
    </xf>
    <xf numFmtId="170" fontId="13" fillId="0" borderId="0" xfId="5" applyNumberFormat="1" applyFont="1" applyFill="1" applyBorder="1" applyProtection="1">
      <protection hidden="1"/>
    </xf>
    <xf numFmtId="170" fontId="16" fillId="0" borderId="49" xfId="5" applyNumberFormat="1" applyFont="1" applyFill="1" applyBorder="1" applyProtection="1">
      <protection locked="0" hidden="1"/>
    </xf>
    <xf numFmtId="170" fontId="16" fillId="0" borderId="48" xfId="5" applyNumberFormat="1" applyFont="1" applyFill="1" applyBorder="1" applyProtection="1">
      <protection locked="0" hidden="1"/>
    </xf>
    <xf numFmtId="0" fontId="13" fillId="10" borderId="4" xfId="7" applyFont="1" applyFill="1" applyBorder="1" applyAlignment="1" applyProtection="1">
      <alignment horizontal="left"/>
      <protection hidden="1"/>
    </xf>
    <xf numFmtId="0" fontId="13" fillId="10" borderId="50" xfId="7" applyFill="1" applyBorder="1" applyAlignment="1" applyProtection="1">
      <alignment horizontal="left"/>
      <protection hidden="1"/>
    </xf>
    <xf numFmtId="170" fontId="16" fillId="0" borderId="51" xfId="5" applyNumberFormat="1" applyFont="1" applyFill="1" applyBorder="1" applyProtection="1">
      <protection locked="0" hidden="1"/>
    </xf>
    <xf numFmtId="170" fontId="16" fillId="0" borderId="50" xfId="5" applyNumberFormat="1" applyFont="1" applyFill="1" applyBorder="1" applyProtection="1">
      <protection locked="0" hidden="1"/>
    </xf>
    <xf numFmtId="0" fontId="13" fillId="10" borderId="1" xfId="7" applyFont="1" applyFill="1" applyBorder="1" applyAlignment="1" applyProtection="1">
      <alignment horizontal="left"/>
      <protection hidden="1"/>
    </xf>
    <xf numFmtId="0" fontId="13" fillId="10" borderId="52" xfId="7" applyFill="1" applyBorder="1" applyAlignment="1" applyProtection="1">
      <alignment horizontal="left"/>
      <protection hidden="1"/>
    </xf>
    <xf numFmtId="0" fontId="13" fillId="10" borderId="53" xfId="7" applyFont="1" applyFill="1" applyBorder="1" applyAlignment="1" applyProtection="1">
      <alignment horizontal="left"/>
      <protection hidden="1"/>
    </xf>
    <xf numFmtId="170" fontId="16" fillId="0" borderId="55" xfId="5" applyNumberFormat="1" applyFont="1" applyFill="1" applyBorder="1" applyProtection="1">
      <protection locked="0" hidden="1"/>
    </xf>
    <xf numFmtId="170" fontId="16" fillId="0" borderId="56" xfId="5" applyNumberFormat="1" applyFont="1" applyFill="1" applyBorder="1" applyProtection="1">
      <protection locked="0" hidden="1"/>
    </xf>
    <xf numFmtId="0" fontId="17" fillId="2" borderId="7" xfId="7" applyFont="1" applyFill="1" applyBorder="1" applyAlignment="1" applyProtection="1">
      <alignment horizontal="left" indent="2"/>
      <protection hidden="1"/>
    </xf>
    <xf numFmtId="0" fontId="13" fillId="2" borderId="9" xfId="7" applyFill="1" applyBorder="1" applyAlignment="1" applyProtection="1">
      <alignment horizontal="left"/>
      <protection hidden="1"/>
    </xf>
    <xf numFmtId="170" fontId="17" fillId="2" borderId="27" xfId="5" applyNumberFormat="1" applyFont="1" applyFill="1" applyBorder="1" applyProtection="1">
      <protection hidden="1"/>
    </xf>
    <xf numFmtId="170" fontId="17" fillId="2" borderId="45" xfId="5" applyNumberFormat="1" applyFont="1" applyFill="1" applyBorder="1" applyProtection="1">
      <protection hidden="1"/>
    </xf>
    <xf numFmtId="0" fontId="17" fillId="0" borderId="0" xfId="7" applyFont="1" applyFill="1" applyBorder="1" applyAlignment="1" applyProtection="1">
      <alignment horizontal="left"/>
      <protection locked="0"/>
    </xf>
    <xf numFmtId="170" fontId="13" fillId="0" borderId="10" xfId="5" applyNumberFormat="1" applyFont="1" applyFill="1" applyBorder="1" applyProtection="1">
      <protection hidden="1"/>
    </xf>
    <xf numFmtId="164" fontId="17" fillId="0" borderId="0" xfId="8" applyNumberFormat="1" applyFont="1" applyFill="1" applyBorder="1" applyProtection="1">
      <protection hidden="1"/>
    </xf>
    <xf numFmtId="170" fontId="17" fillId="0" borderId="0" xfId="5" applyNumberFormat="1" applyFont="1" applyFill="1" applyBorder="1" applyProtection="1">
      <protection hidden="1"/>
    </xf>
    <xf numFmtId="0" fontId="13" fillId="0" borderId="57" xfId="7" quotePrefix="1" applyFill="1" applyBorder="1" applyAlignment="1" applyProtection="1">
      <alignment horizontal="left"/>
      <protection locked="0" hidden="1"/>
    </xf>
    <xf numFmtId="0" fontId="13" fillId="0" borderId="48" xfId="7" applyFill="1" applyBorder="1" applyAlignment="1" applyProtection="1">
      <alignment horizontal="left"/>
      <protection locked="0" hidden="1"/>
    </xf>
    <xf numFmtId="0" fontId="13" fillId="0" borderId="37" xfId="7" applyFill="1" applyBorder="1" applyAlignment="1" applyProtection="1">
      <alignment horizontal="left"/>
      <protection locked="0" hidden="1"/>
    </xf>
    <xf numFmtId="0" fontId="13" fillId="0" borderId="50" xfId="7" applyFill="1" applyBorder="1" applyAlignment="1" applyProtection="1">
      <alignment horizontal="left"/>
      <protection locked="0" hidden="1"/>
    </xf>
    <xf numFmtId="0" fontId="13" fillId="0" borderId="39" xfId="7" applyFill="1" applyBorder="1" applyAlignment="1" applyProtection="1">
      <alignment horizontal="left"/>
      <protection locked="0" hidden="1"/>
    </xf>
    <xf numFmtId="0" fontId="13" fillId="0" borderId="56" xfId="7" applyFill="1" applyBorder="1" applyAlignment="1" applyProtection="1">
      <alignment horizontal="left"/>
      <protection locked="0" hidden="1"/>
    </xf>
    <xf numFmtId="0" fontId="17" fillId="0" borderId="0" xfId="7" applyFont="1" applyFill="1" applyBorder="1" applyAlignment="1" applyProtection="1">
      <alignment horizontal="left"/>
      <protection hidden="1"/>
    </xf>
    <xf numFmtId="0" fontId="17" fillId="2" borderId="7" xfId="7" applyFont="1" applyFill="1" applyBorder="1" applyAlignment="1" applyProtection="1">
      <alignment horizontal="left" vertical="center" indent="2"/>
      <protection hidden="1"/>
    </xf>
    <xf numFmtId="0" fontId="13" fillId="2" borderId="9" xfId="7" applyFill="1" applyBorder="1" applyAlignment="1" applyProtection="1">
      <alignment horizontal="left" vertical="center"/>
      <protection hidden="1"/>
    </xf>
    <xf numFmtId="170" fontId="13" fillId="0" borderId="0" xfId="5" applyNumberFormat="1" applyFont="1" applyFill="1" applyBorder="1" applyAlignment="1" applyProtection="1">
      <alignment vertical="center"/>
      <protection hidden="1"/>
    </xf>
    <xf numFmtId="170" fontId="17" fillId="3" borderId="23" xfId="5" applyNumberFormat="1" applyFont="1" applyFill="1" applyBorder="1" applyAlignment="1" applyProtection="1">
      <alignment vertical="center"/>
      <protection locked="0"/>
    </xf>
    <xf numFmtId="170" fontId="17" fillId="3" borderId="27" xfId="5" applyNumberFormat="1" applyFont="1" applyFill="1" applyBorder="1" applyAlignment="1" applyProtection="1">
      <alignment vertical="center"/>
      <protection locked="0"/>
    </xf>
    <xf numFmtId="0" fontId="13" fillId="0" borderId="0" xfId="7" applyAlignment="1" applyProtection="1">
      <alignment vertical="center"/>
      <protection locked="0"/>
    </xf>
    <xf numFmtId="170" fontId="13" fillId="0" borderId="0" xfId="5" applyNumberFormat="1" applyFont="1" applyFill="1" applyBorder="1" applyProtection="1">
      <protection locked="0"/>
    </xf>
    <xf numFmtId="0" fontId="17" fillId="2" borderId="7" xfId="7" applyFont="1" applyFill="1" applyBorder="1" applyAlignment="1" applyProtection="1">
      <alignment horizontal="left" vertical="center"/>
      <protection hidden="1"/>
    </xf>
    <xf numFmtId="170" fontId="17" fillId="2" borderId="27" xfId="5" applyNumberFormat="1" applyFont="1" applyFill="1" applyBorder="1" applyAlignment="1" applyProtection="1">
      <alignment vertical="center"/>
      <protection hidden="1"/>
    </xf>
    <xf numFmtId="166" fontId="4" fillId="0" borderId="3" xfId="0" applyNumberFormat="1" applyFont="1" applyBorder="1" applyProtection="1">
      <protection hidden="1"/>
    </xf>
    <xf numFmtId="0" fontId="14" fillId="2" borderId="7" xfId="16" applyFont="1" applyFill="1" applyBorder="1" applyAlignment="1" applyProtection="1">
      <alignment horizontal="centerContinuous" vertical="center" wrapText="1"/>
      <protection hidden="1"/>
    </xf>
    <xf numFmtId="0" fontId="14" fillId="2" borderId="9" xfId="16" applyFont="1" applyFill="1" applyBorder="1" applyAlignment="1" applyProtection="1">
      <alignment horizontal="centerContinuous" vertical="center" wrapText="1"/>
      <protection hidden="1"/>
    </xf>
    <xf numFmtId="0" fontId="14" fillId="2" borderId="27" xfId="16" applyFont="1" applyFill="1" applyBorder="1" applyAlignment="1" applyProtection="1">
      <alignment horizontal="centerContinuous" vertical="center" wrapText="1"/>
      <protection hidden="1"/>
    </xf>
    <xf numFmtId="0" fontId="14" fillId="0" borderId="0" xfId="16" applyFont="1" applyAlignment="1" applyProtection="1">
      <alignment horizontal="center"/>
      <protection locked="0"/>
    </xf>
    <xf numFmtId="0" fontId="19" fillId="2" borderId="18" xfId="16" applyFont="1" applyFill="1" applyBorder="1" applyAlignment="1" applyProtection="1">
      <alignment horizontal="left" vertical="center" wrapText="1"/>
      <protection hidden="1"/>
    </xf>
    <xf numFmtId="0" fontId="19" fillId="2" borderId="36" xfId="16" applyFont="1" applyFill="1" applyBorder="1" applyAlignment="1" applyProtection="1">
      <alignment horizontal="left" vertical="center" wrapText="1"/>
      <protection hidden="1"/>
    </xf>
    <xf numFmtId="170" fontId="19" fillId="0" borderId="0" xfId="5" applyNumberFormat="1" applyFont="1" applyFill="1" applyBorder="1" applyAlignment="1" applyProtection="1">
      <alignment horizontal="center"/>
      <protection hidden="1"/>
    </xf>
    <xf numFmtId="170" fontId="19" fillId="2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6" applyFont="1" applyAlignment="1" applyProtection="1">
      <alignment horizontal="center"/>
      <protection locked="0"/>
    </xf>
    <xf numFmtId="0" fontId="13" fillId="10" borderId="37" xfId="7" applyFill="1" applyBorder="1" applyAlignment="1" applyProtection="1">
      <alignment horizontal="left" indent="1"/>
      <protection hidden="1"/>
    </xf>
    <xf numFmtId="0" fontId="13" fillId="10" borderId="50" xfId="7" applyFill="1" applyBorder="1" applyProtection="1">
      <protection hidden="1"/>
    </xf>
    <xf numFmtId="170" fontId="13" fillId="10" borderId="58" xfId="5" applyNumberFormat="1" applyFont="1" applyFill="1" applyBorder="1" applyProtection="1">
      <protection hidden="1"/>
    </xf>
    <xf numFmtId="170" fontId="13" fillId="10" borderId="59" xfId="5" applyNumberFormat="1" applyFont="1" applyFill="1" applyBorder="1" applyProtection="1">
      <protection hidden="1"/>
    </xf>
    <xf numFmtId="170" fontId="13" fillId="10" borderId="60" xfId="5" applyNumberFormat="1" applyFont="1" applyFill="1" applyBorder="1" applyProtection="1">
      <protection hidden="1"/>
    </xf>
    <xf numFmtId="170" fontId="13" fillId="10" borderId="61" xfId="5" applyNumberFormat="1" applyFont="1" applyFill="1" applyBorder="1" applyProtection="1">
      <protection hidden="1"/>
    </xf>
    <xf numFmtId="170" fontId="13" fillId="10" borderId="2" xfId="5" applyNumberFormat="1" applyFont="1" applyFill="1" applyBorder="1" applyProtection="1">
      <protection hidden="1"/>
    </xf>
    <xf numFmtId="170" fontId="13" fillId="10" borderId="38" xfId="5" applyNumberFormat="1" applyFont="1" applyFill="1" applyBorder="1" applyProtection="1">
      <protection hidden="1"/>
    </xf>
    <xf numFmtId="0" fontId="13" fillId="10" borderId="39" xfId="7" applyFill="1" applyBorder="1" applyAlignment="1" applyProtection="1">
      <alignment horizontal="left" indent="1"/>
      <protection hidden="1"/>
    </xf>
    <xf numFmtId="170" fontId="13" fillId="10" borderId="62" xfId="5" applyNumberFormat="1" applyFont="1" applyFill="1" applyBorder="1" applyProtection="1">
      <protection hidden="1"/>
    </xf>
    <xf numFmtId="170" fontId="13" fillId="10" borderId="41" xfId="5" applyNumberFormat="1" applyFont="1" applyFill="1" applyBorder="1" applyProtection="1">
      <protection hidden="1"/>
    </xf>
    <xf numFmtId="170" fontId="13" fillId="10" borderId="42" xfId="5" applyNumberFormat="1" applyFont="1" applyFill="1" applyBorder="1" applyProtection="1">
      <protection hidden="1"/>
    </xf>
    <xf numFmtId="0" fontId="19" fillId="2" borderId="7" xfId="16" applyFont="1" applyFill="1" applyBorder="1" applyAlignment="1" applyProtection="1">
      <alignment horizontal="left" vertical="center" wrapText="1"/>
      <protection hidden="1"/>
    </xf>
    <xf numFmtId="0" fontId="19" fillId="2" borderId="9" xfId="16" applyFont="1" applyFill="1" applyBorder="1" applyAlignment="1" applyProtection="1">
      <alignment horizontal="left" vertical="center" wrapText="1"/>
      <protection hidden="1"/>
    </xf>
    <xf numFmtId="170" fontId="19" fillId="2" borderId="54" xfId="5" applyNumberFormat="1" applyFont="1" applyFill="1" applyBorder="1" applyAlignment="1" applyProtection="1">
      <alignment horizontal="center" vertical="center" wrapText="1"/>
      <protection hidden="1"/>
    </xf>
    <xf numFmtId="0" fontId="13" fillId="10" borderId="57" xfId="7" applyFill="1" applyBorder="1" applyAlignment="1" applyProtection="1">
      <alignment horizontal="left"/>
      <protection hidden="1"/>
    </xf>
    <xf numFmtId="164" fontId="16" fillId="10" borderId="58" xfId="8" applyNumberFormat="1" applyFont="1" applyFill="1" applyBorder="1" applyProtection="1">
      <protection hidden="1"/>
    </xf>
    <xf numFmtId="164" fontId="16" fillId="10" borderId="59" xfId="8" applyNumberFormat="1" applyFont="1" applyFill="1" applyBorder="1" applyProtection="1">
      <protection hidden="1"/>
    </xf>
    <xf numFmtId="164" fontId="16" fillId="10" borderId="48" xfId="8" applyNumberFormat="1" applyFont="1" applyFill="1" applyBorder="1" applyProtection="1">
      <protection hidden="1"/>
    </xf>
    <xf numFmtId="0" fontId="13" fillId="10" borderId="37" xfId="7" applyFill="1" applyBorder="1" applyAlignment="1" applyProtection="1">
      <alignment horizontal="left"/>
      <protection hidden="1"/>
    </xf>
    <xf numFmtId="164" fontId="16" fillId="10" borderId="61" xfId="8" applyNumberFormat="1" applyFont="1" applyFill="1" applyBorder="1" applyProtection="1">
      <protection hidden="1"/>
    </xf>
    <xf numFmtId="164" fontId="16" fillId="10" borderId="2" xfId="8" applyNumberFormat="1" applyFont="1" applyFill="1" applyBorder="1" applyProtection="1">
      <protection hidden="1"/>
    </xf>
    <xf numFmtId="164" fontId="16" fillId="10" borderId="50" xfId="8" applyNumberFormat="1" applyFont="1" applyFill="1" applyBorder="1" applyProtection="1">
      <protection hidden="1"/>
    </xf>
    <xf numFmtId="164" fontId="16" fillId="10" borderId="62" xfId="8" applyNumberFormat="1" applyFont="1" applyFill="1" applyBorder="1" applyProtection="1">
      <protection hidden="1"/>
    </xf>
    <xf numFmtId="164" fontId="16" fillId="10" borderId="41" xfId="8" applyNumberFormat="1" applyFont="1" applyFill="1" applyBorder="1" applyProtection="1">
      <protection hidden="1"/>
    </xf>
    <xf numFmtId="164" fontId="16" fillId="10" borderId="56" xfId="8" applyNumberFormat="1" applyFont="1" applyFill="1" applyBorder="1" applyProtection="1">
      <protection hidden="1"/>
    </xf>
    <xf numFmtId="170" fontId="17" fillId="2" borderId="23" xfId="5" applyNumberFormat="1" applyFont="1" applyFill="1" applyBorder="1" applyProtection="1">
      <protection hidden="1"/>
    </xf>
    <xf numFmtId="170" fontId="17" fillId="2" borderId="24" xfId="5" applyNumberFormat="1" applyFont="1" applyFill="1" applyBorder="1" applyProtection="1">
      <protection hidden="1"/>
    </xf>
    <xf numFmtId="170" fontId="17" fillId="2" borderId="9" xfId="5" applyNumberFormat="1" applyFont="1" applyFill="1" applyBorder="1" applyProtection="1">
      <protection hidden="1"/>
    </xf>
    <xf numFmtId="0" fontId="13" fillId="0" borderId="0" xfId="7" applyFill="1" applyBorder="1" applyAlignment="1" applyProtection="1">
      <alignment horizontal="left"/>
      <protection hidden="1"/>
    </xf>
    <xf numFmtId="164" fontId="16" fillId="0" borderId="0" xfId="8" applyNumberFormat="1" applyFont="1" applyFill="1" applyBorder="1" applyProtection="1">
      <protection hidden="1"/>
    </xf>
    <xf numFmtId="170" fontId="16" fillId="0" borderId="0" xfId="5" applyNumberFormat="1" applyFont="1" applyFill="1" applyBorder="1" applyProtection="1">
      <protection hidden="1"/>
    </xf>
    <xf numFmtId="170" fontId="17" fillId="2" borderId="23" xfId="5" applyNumberFormat="1" applyFont="1" applyFill="1" applyBorder="1" applyAlignment="1" applyProtection="1">
      <alignment vertical="center"/>
      <protection hidden="1"/>
    </xf>
    <xf numFmtId="170" fontId="17" fillId="2" borderId="45" xfId="5" applyNumberFormat="1" applyFont="1" applyFill="1" applyBorder="1" applyAlignment="1" applyProtection="1">
      <alignment vertical="center"/>
      <protection hidden="1"/>
    </xf>
    <xf numFmtId="170" fontId="17" fillId="2" borderId="24" xfId="5" applyNumberFormat="1" applyFont="1" applyFill="1" applyBorder="1" applyAlignment="1" applyProtection="1">
      <alignment vertical="center"/>
      <protection hidden="1"/>
    </xf>
    <xf numFmtId="170" fontId="17" fillId="2" borderId="9" xfId="5" applyNumberFormat="1" applyFont="1" applyFill="1" applyBorder="1" applyAlignment="1" applyProtection="1">
      <alignment vertical="center"/>
      <protection hidden="1"/>
    </xf>
    <xf numFmtId="0" fontId="19" fillId="2" borderId="7" xfId="16" applyFont="1" applyFill="1" applyBorder="1" applyAlignment="1" applyProtection="1">
      <alignment horizontal="left" vertical="center"/>
      <protection hidden="1"/>
    </xf>
    <xf numFmtId="170" fontId="19" fillId="11" borderId="27" xfId="5" applyNumberFormat="1" applyFont="1" applyFill="1" applyBorder="1" applyAlignment="1" applyProtection="1">
      <alignment horizontal="center" vertical="center" wrapText="1"/>
      <protection hidden="1"/>
    </xf>
    <xf numFmtId="166" fontId="5" fillId="4" borderId="4" xfId="0" applyNumberFormat="1" applyFont="1" applyFill="1" applyBorder="1" applyAlignment="1" applyProtection="1">
      <alignment vertical="center"/>
      <protection hidden="1"/>
    </xf>
    <xf numFmtId="166" fontId="5" fillId="4" borderId="34" xfId="0" applyNumberFormat="1" applyFont="1" applyFill="1" applyBorder="1" applyProtection="1">
      <protection hidden="1"/>
    </xf>
    <xf numFmtId="166" fontId="4" fillId="0" borderId="34" xfId="0" applyNumberFormat="1" applyFont="1" applyBorder="1" applyProtection="1">
      <protection hidden="1"/>
    </xf>
    <xf numFmtId="166" fontId="5" fillId="4" borderId="2" xfId="0" applyNumberFormat="1" applyFont="1" applyFill="1" applyBorder="1" applyAlignment="1" applyProtection="1">
      <alignment horizontal="centerContinuous"/>
      <protection hidden="1"/>
    </xf>
    <xf numFmtId="0" fontId="4" fillId="5" borderId="21" xfId="0" applyFont="1" applyFill="1" applyBorder="1" applyProtection="1">
      <protection hidden="1"/>
    </xf>
    <xf numFmtId="166" fontId="5" fillId="3" borderId="34" xfId="0" applyNumberFormat="1" applyFont="1" applyFill="1" applyBorder="1" applyProtection="1">
      <protection hidden="1"/>
    </xf>
    <xf numFmtId="168" fontId="5" fillId="7" borderId="43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66" fontId="5" fillId="4" borderId="4" xfId="0" applyNumberFormat="1" applyFont="1" applyFill="1" applyBorder="1" applyAlignment="1" applyProtection="1">
      <alignment horizontal="center"/>
      <protection hidden="1"/>
    </xf>
    <xf numFmtId="166" fontId="5" fillId="4" borderId="34" xfId="0" applyNumberFormat="1" applyFont="1" applyFill="1" applyBorder="1" applyAlignment="1" applyProtection="1">
      <alignment horizontal="center"/>
      <protection hidden="1"/>
    </xf>
    <xf numFmtId="165" fontId="3" fillId="0" borderId="5" xfId="0" applyNumberFormat="1" applyFont="1" applyBorder="1" applyProtection="1">
      <protection hidden="1"/>
    </xf>
    <xf numFmtId="43" fontId="14" fillId="7" borderId="27" xfId="6" applyFont="1" applyFill="1" applyBorder="1" applyAlignment="1" applyProtection="1">
      <alignment horizontal="left"/>
      <protection hidden="1"/>
    </xf>
    <xf numFmtId="0" fontId="14" fillId="2" borderId="2" xfId="2" applyFont="1" applyFill="1" applyBorder="1" applyAlignment="1" applyProtection="1">
      <alignment horizontal="center" vertical="center" wrapText="1"/>
      <protection hidden="1"/>
    </xf>
    <xf numFmtId="170" fontId="14" fillId="2" borderId="45" xfId="5" applyNumberFormat="1" applyFont="1" applyFill="1" applyBorder="1" applyAlignment="1" applyProtection="1">
      <alignment horizontal="left"/>
      <protection hidden="1"/>
    </xf>
    <xf numFmtId="170" fontId="14" fillId="2" borderId="24" xfId="5" applyNumberFormat="1" applyFont="1" applyFill="1" applyBorder="1" applyAlignment="1" applyProtection="1">
      <alignment horizontal="left"/>
      <protection hidden="1"/>
    </xf>
    <xf numFmtId="170" fontId="14" fillId="2" borderId="46" xfId="5" applyNumberFormat="1" applyFont="1" applyFill="1" applyBorder="1" applyAlignment="1" applyProtection="1">
      <alignment horizontal="left"/>
      <protection hidden="1"/>
    </xf>
    <xf numFmtId="43" fontId="14" fillId="7" borderId="2" xfId="6" quotePrefix="1" applyFont="1" applyFill="1" applyBorder="1" applyAlignment="1" applyProtection="1">
      <alignment horizontal="centerContinuous" vertical="center" wrapText="1"/>
      <protection hidden="1"/>
    </xf>
    <xf numFmtId="170" fontId="5" fillId="7" borderId="31" xfId="3" applyNumberFormat="1" applyFont="1" applyFill="1" applyBorder="1" applyProtection="1">
      <protection hidden="1"/>
    </xf>
    <xf numFmtId="170" fontId="5" fillId="7" borderId="43" xfId="3" applyNumberFormat="1" applyFont="1" applyFill="1" applyBorder="1" applyProtection="1">
      <protection hidden="1"/>
    </xf>
    <xf numFmtId="170" fontId="4" fillId="7" borderId="31" xfId="3" applyNumberFormat="1" applyFont="1" applyFill="1" applyBorder="1" applyProtection="1">
      <protection hidden="1"/>
    </xf>
    <xf numFmtId="170" fontId="4" fillId="7" borderId="43" xfId="3" applyNumberFormat="1" applyFont="1" applyFill="1" applyBorder="1" applyProtection="1">
      <protection hidden="1"/>
    </xf>
    <xf numFmtId="170" fontId="5" fillId="4" borderId="4" xfId="3" applyNumberFormat="1" applyFont="1" applyFill="1" applyBorder="1" applyProtection="1">
      <protection hidden="1"/>
    </xf>
    <xf numFmtId="170" fontId="5" fillId="4" borderId="34" xfId="3" applyNumberFormat="1" applyFont="1" applyFill="1" applyBorder="1" applyProtection="1">
      <protection hidden="1"/>
    </xf>
    <xf numFmtId="170" fontId="5" fillId="7" borderId="63" xfId="3" applyNumberFormat="1" applyFont="1" applyFill="1" applyBorder="1" applyProtection="1">
      <protection hidden="1"/>
    </xf>
    <xf numFmtId="170" fontId="5" fillId="7" borderId="44" xfId="3" applyNumberFormat="1" applyFont="1" applyFill="1" applyBorder="1" applyProtection="1">
      <protection hidden="1"/>
    </xf>
    <xf numFmtId="170" fontId="5" fillId="7" borderId="65" xfId="3" applyNumberFormat="1" applyFont="1" applyFill="1" applyBorder="1" applyProtection="1">
      <protection hidden="1"/>
    </xf>
    <xf numFmtId="170" fontId="5" fillId="4" borderId="4" xfId="3" applyNumberFormat="1" applyFont="1" applyFill="1" applyBorder="1" applyAlignment="1" applyProtection="1">
      <alignment vertical="center"/>
      <protection hidden="1"/>
    </xf>
    <xf numFmtId="170" fontId="5" fillId="4" borderId="34" xfId="3" applyNumberFormat="1" applyFont="1" applyFill="1" applyBorder="1" applyAlignment="1" applyProtection="1">
      <alignment vertical="center"/>
      <protection hidden="1"/>
    </xf>
    <xf numFmtId="170" fontId="1" fillId="0" borderId="0" xfId="3" applyNumberFormat="1" applyFont="1" applyProtection="1">
      <protection locked="0"/>
    </xf>
    <xf numFmtId="170" fontId="14" fillId="2" borderId="2" xfId="3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3" applyNumberFormat="1" applyFont="1" applyAlignment="1" applyProtection="1">
      <alignment horizontal="left"/>
      <protection hidden="1"/>
    </xf>
    <xf numFmtId="170" fontId="14" fillId="7" borderId="2" xfId="3" quotePrefix="1" applyNumberFormat="1" applyFont="1" applyFill="1" applyBorder="1" applyAlignment="1" applyProtection="1">
      <alignment horizontal="centerContinuous" vertical="center" wrapText="1"/>
      <protection hidden="1"/>
    </xf>
    <xf numFmtId="170" fontId="14" fillId="6" borderId="35" xfId="3" applyNumberFormat="1" applyFont="1" applyFill="1" applyBorder="1" applyAlignment="1" applyProtection="1">
      <alignment horizontal="left"/>
      <protection hidden="1"/>
    </xf>
    <xf numFmtId="170" fontId="14" fillId="6" borderId="43" xfId="3" applyNumberFormat="1" applyFont="1" applyFill="1" applyBorder="1" applyAlignment="1" applyProtection="1">
      <alignment horizontal="left"/>
      <protection hidden="1"/>
    </xf>
    <xf numFmtId="170" fontId="14" fillId="7" borderId="27" xfId="3" applyNumberFormat="1" applyFont="1" applyFill="1" applyBorder="1" applyAlignment="1" applyProtection="1">
      <alignment horizontal="left"/>
      <protection hidden="1"/>
    </xf>
    <xf numFmtId="170" fontId="1" fillId="0" borderId="0" xfId="3" applyNumberFormat="1" applyFont="1" applyProtection="1">
      <protection hidden="1"/>
    </xf>
    <xf numFmtId="170" fontId="1" fillId="0" borderId="0" xfId="3" applyNumberFormat="1" applyFont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1" fillId="3" borderId="3" xfId="0" applyFont="1" applyFill="1" applyBorder="1" applyAlignment="1" applyProtection="1">
      <alignment horizontal="left"/>
      <protection hidden="1"/>
    </xf>
    <xf numFmtId="0" fontId="12" fillId="3" borderId="3" xfId="0" applyFont="1" applyFill="1" applyBorder="1" applyAlignment="1" applyProtection="1">
      <alignment horizontal="centerContinuous"/>
      <protection hidden="1"/>
    </xf>
    <xf numFmtId="166" fontId="4" fillId="0" borderId="0" xfId="0" applyNumberFormat="1" applyFont="1" applyProtection="1">
      <protection hidden="1"/>
    </xf>
    <xf numFmtId="166" fontId="5" fillId="4" borderId="4" xfId="0" applyNumberFormat="1" applyFont="1" applyFill="1" applyBorder="1" applyAlignment="1" applyProtection="1">
      <alignment horizontal="centerContinuous"/>
      <protection hidden="1"/>
    </xf>
    <xf numFmtId="0" fontId="5" fillId="4" borderId="32" xfId="0" applyFont="1" applyFill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7" borderId="32" xfId="0" applyFont="1" applyFill="1" applyBorder="1" applyAlignment="1" applyProtection="1">
      <alignment horizont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166" fontId="5" fillId="5" borderId="31" xfId="0" applyNumberFormat="1" applyFont="1" applyFill="1" applyBorder="1" applyProtection="1">
      <protection hidden="1"/>
    </xf>
    <xf numFmtId="166" fontId="5" fillId="5" borderId="0" xfId="0" applyNumberFormat="1" applyFont="1" applyFill="1" applyBorder="1" applyAlignment="1" applyProtection="1">
      <alignment horizontal="center"/>
      <protection hidden="1"/>
    </xf>
    <xf numFmtId="166" fontId="5" fillId="5" borderId="0" xfId="0" applyNumberFormat="1" applyFont="1" applyFill="1" applyBorder="1" applyProtection="1">
      <protection hidden="1"/>
    </xf>
    <xf numFmtId="165" fontId="5" fillId="5" borderId="0" xfId="0" applyNumberFormat="1" applyFont="1" applyFill="1" applyBorder="1" applyAlignment="1" applyProtection="1">
      <alignment horizontal="center"/>
      <protection hidden="1"/>
    </xf>
    <xf numFmtId="166" fontId="5" fillId="4" borderId="32" xfId="0" applyNumberFormat="1" applyFont="1" applyFill="1" applyBorder="1" applyProtection="1">
      <protection hidden="1"/>
    </xf>
    <xf numFmtId="166" fontId="4" fillId="4" borderId="4" xfId="0" applyNumberFormat="1" applyFont="1" applyFill="1" applyBorder="1" applyProtection="1">
      <protection hidden="1"/>
    </xf>
    <xf numFmtId="166" fontId="4" fillId="0" borderId="31" xfId="0" applyNumberFormat="1" applyFont="1" applyBorder="1" applyProtection="1">
      <protection hidden="1"/>
    </xf>
    <xf numFmtId="0" fontId="5" fillId="4" borderId="32" xfId="0" applyFont="1" applyFill="1" applyBorder="1" applyAlignment="1" applyProtection="1">
      <alignment horizontal="centerContinuous"/>
      <protection hidden="1"/>
    </xf>
    <xf numFmtId="0" fontId="5" fillId="4" borderId="4" xfId="0" applyFont="1" applyFill="1" applyBorder="1" applyAlignment="1" applyProtection="1">
      <alignment horizontal="centerContinuous"/>
      <protection hidden="1"/>
    </xf>
    <xf numFmtId="0" fontId="5" fillId="4" borderId="2" xfId="0" applyFont="1" applyFill="1" applyBorder="1" applyAlignment="1" applyProtection="1">
      <alignment horizontal="centerContinuous"/>
      <protection hidden="1"/>
    </xf>
    <xf numFmtId="166" fontId="4" fillId="5" borderId="31" xfId="0" applyNumberFormat="1" applyFont="1" applyFill="1" applyBorder="1" applyAlignment="1" applyProtection="1">
      <alignment horizontal="left" indent="2"/>
      <protection hidden="1"/>
    </xf>
    <xf numFmtId="166" fontId="4" fillId="5" borderId="0" xfId="0" applyNumberFormat="1" applyFont="1" applyFill="1" applyBorder="1" applyAlignment="1" applyProtection="1">
      <alignment horizontal="center"/>
      <protection hidden="1"/>
    </xf>
    <xf numFmtId="169" fontId="5" fillId="5" borderId="0" xfId="0" applyNumberFormat="1" applyFont="1" applyFill="1" applyBorder="1" applyAlignment="1" applyProtection="1">
      <alignment horizontal="center"/>
      <protection hidden="1"/>
    </xf>
    <xf numFmtId="166" fontId="4" fillId="4" borderId="4" xfId="0" applyNumberFormat="1" applyFont="1" applyFill="1" applyBorder="1" applyAlignment="1" applyProtection="1">
      <alignment horizontal="center"/>
      <protection hidden="1"/>
    </xf>
    <xf numFmtId="166" fontId="4" fillId="5" borderId="0" xfId="0" quotePrefix="1" applyNumberFormat="1" applyFont="1" applyFill="1" applyBorder="1" applyProtection="1">
      <protection hidden="1"/>
    </xf>
    <xf numFmtId="166" fontId="5" fillId="3" borderId="32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6" fontId="5" fillId="4" borderId="32" xfId="0" applyNumberFormat="1" applyFont="1" applyFill="1" applyBorder="1" applyAlignment="1" applyProtection="1">
      <alignment vertical="center"/>
      <protection hidden="1"/>
    </xf>
    <xf numFmtId="170" fontId="5" fillId="0" borderId="31" xfId="3" applyNumberFormat="1" applyFont="1" applyFill="1" applyBorder="1" applyProtection="1">
      <protection locked="0"/>
    </xf>
    <xf numFmtId="170" fontId="5" fillId="0" borderId="43" xfId="3" applyNumberFormat="1" applyFont="1" applyFill="1" applyBorder="1" applyProtection="1">
      <protection locked="0"/>
    </xf>
    <xf numFmtId="0" fontId="6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2" borderId="63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64" xfId="0" applyFont="1" applyFill="1" applyBorder="1" applyProtection="1">
      <protection hidden="1"/>
    </xf>
    <xf numFmtId="0" fontId="5" fillId="2" borderId="31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21" xfId="0" applyFont="1" applyFill="1" applyBorder="1" applyProtection="1">
      <protection hidden="1"/>
    </xf>
    <xf numFmtId="0" fontId="5" fillId="2" borderId="65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0" fontId="5" fillId="3" borderId="3" xfId="0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6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6" fontId="5" fillId="3" borderId="2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indent="3"/>
      <protection hidden="1"/>
    </xf>
    <xf numFmtId="0" fontId="5" fillId="2" borderId="3" xfId="0" applyFont="1" applyFill="1" applyBorder="1" applyProtection="1"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Protection="1">
      <protection hidden="1"/>
    </xf>
    <xf numFmtId="0" fontId="5" fillId="2" borderId="31" xfId="0" applyFont="1" applyFill="1" applyBorder="1" applyProtection="1">
      <protection locked="0" hidden="1"/>
    </xf>
    <xf numFmtId="0" fontId="5" fillId="2" borderId="0" xfId="0" applyFont="1" applyFill="1" applyBorder="1" applyProtection="1">
      <protection locked="0" hidden="1"/>
    </xf>
    <xf numFmtId="0" fontId="5" fillId="3" borderId="2" xfId="0" applyFont="1" applyFill="1" applyBorder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left"/>
      <protection locked="0" hidden="1"/>
    </xf>
    <xf numFmtId="6" fontId="5" fillId="3" borderId="0" xfId="0" applyNumberFormat="1" applyFont="1" applyFill="1" applyBorder="1" applyAlignment="1" applyProtection="1">
      <alignment horizontal="center"/>
      <protection locked="0" hidden="1"/>
    </xf>
    <xf numFmtId="6" fontId="5" fillId="3" borderId="21" xfId="0" applyNumberFormat="1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1" fillId="0" borderId="0" xfId="16"/>
    <xf numFmtId="44" fontId="0" fillId="0" borderId="0" xfId="5" applyFont="1"/>
    <xf numFmtId="170" fontId="0" fillId="0" borderId="0" xfId="5" applyNumberFormat="1" applyFont="1"/>
    <xf numFmtId="10" fontId="0" fillId="0" borderId="0" xfId="19" applyNumberFormat="1" applyFont="1"/>
    <xf numFmtId="10" fontId="0" fillId="0" borderId="0" xfId="6" applyNumberFormat="1" applyFont="1"/>
    <xf numFmtId="49" fontId="1" fillId="0" borderId="0" xfId="16" applyNumberFormat="1"/>
    <xf numFmtId="170" fontId="0" fillId="0" borderId="0" xfId="5" applyNumberFormat="1" applyFont="1" applyAlignment="1">
      <alignment wrapText="1"/>
    </xf>
    <xf numFmtId="44" fontId="0" fillId="0" borderId="0" xfId="5" applyFont="1" applyAlignment="1">
      <alignment wrapText="1"/>
    </xf>
    <xf numFmtId="43" fontId="0" fillId="0" borderId="0" xfId="6" applyFont="1" applyAlignment="1">
      <alignment wrapText="1"/>
    </xf>
    <xf numFmtId="49" fontId="1" fillId="7" borderId="0" xfId="16" applyNumberFormat="1" applyFill="1"/>
    <xf numFmtId="0" fontId="1" fillId="7" borderId="0" xfId="16" applyFill="1"/>
    <xf numFmtId="170" fontId="1" fillId="0" borderId="0" xfId="16" applyNumberFormat="1"/>
    <xf numFmtId="49" fontId="1" fillId="7" borderId="0" xfId="16" quotePrefix="1" applyNumberFormat="1" applyFill="1"/>
    <xf numFmtId="170" fontId="0" fillId="7" borderId="0" xfId="5" applyNumberFormat="1" applyFont="1" applyFill="1"/>
    <xf numFmtId="49" fontId="1" fillId="8" borderId="0" xfId="16" applyNumberFormat="1" applyFill="1"/>
    <xf numFmtId="49" fontId="1" fillId="8" borderId="0" xfId="16" quotePrefix="1" applyNumberFormat="1" applyFill="1"/>
    <xf numFmtId="49" fontId="1" fillId="0" borderId="0" xfId="16" quotePrefix="1" applyNumberFormat="1"/>
    <xf numFmtId="44" fontId="1" fillId="0" borderId="0" xfId="16" applyNumberFormat="1"/>
    <xf numFmtId="9" fontId="0" fillId="0" borderId="0" xfId="19" applyFont="1"/>
    <xf numFmtId="43" fontId="14" fillId="4" borderId="27" xfId="6" applyFont="1" applyFill="1" applyBorder="1" applyAlignment="1" applyProtection="1">
      <alignment horizontal="left"/>
      <protection hidden="1"/>
    </xf>
    <xf numFmtId="170" fontId="14" fillId="4" borderId="27" xfId="3" applyNumberFormat="1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2" borderId="31" xfId="0" applyFont="1" applyFill="1" applyBorder="1" applyProtection="1">
      <protection locked="0"/>
    </xf>
    <xf numFmtId="0" fontId="5" fillId="3" borderId="35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Protection="1">
      <protection locked="0"/>
    </xf>
    <xf numFmtId="0" fontId="8" fillId="2" borderId="3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11" fillId="3" borderId="3" xfId="0" applyFont="1" applyFill="1" applyBorder="1" applyAlignment="1" applyProtection="1">
      <protection hidden="1"/>
    </xf>
    <xf numFmtId="0" fontId="4" fillId="0" borderId="3" xfId="0" applyFont="1" applyBorder="1" applyAlignment="1" applyProtection="1">
      <alignment vertical="top"/>
      <protection hidden="1"/>
    </xf>
    <xf numFmtId="0" fontId="7" fillId="0" borderId="3" xfId="0" applyFont="1" applyBorder="1" applyProtection="1"/>
    <xf numFmtId="0" fontId="4" fillId="0" borderId="3" xfId="0" applyFont="1" applyBorder="1"/>
    <xf numFmtId="0" fontId="5" fillId="0" borderId="3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31" xfId="0" applyFont="1" applyBorder="1" applyProtection="1">
      <protection locked="0"/>
    </xf>
    <xf numFmtId="0" fontId="6" fillId="0" borderId="0" xfId="0" applyFont="1" applyAlignment="1" applyProtection="1">
      <alignment horizontal="left" indent="2"/>
      <protection hidden="1"/>
    </xf>
    <xf numFmtId="0" fontId="3" fillId="0" borderId="0" xfId="0" applyFont="1" applyAlignment="1" applyProtection="1">
      <alignment horizontal="left" indent="2"/>
      <protection hidden="1"/>
    </xf>
    <xf numFmtId="0" fontId="4" fillId="0" borderId="0" xfId="0" applyFont="1" applyAlignment="1" applyProtection="1">
      <alignment horizontal="left" indent="2"/>
      <protection hidden="1"/>
    </xf>
    <xf numFmtId="0" fontId="6" fillId="0" borderId="0" xfId="0" applyFont="1" applyAlignment="1" applyProtection="1">
      <alignment horizontal="left" indent="7"/>
      <protection hidden="1"/>
    </xf>
    <xf numFmtId="0" fontId="3" fillId="0" borderId="0" xfId="0" applyFont="1" applyAlignment="1" applyProtection="1">
      <alignment horizontal="left" indent="7"/>
      <protection hidden="1"/>
    </xf>
    <xf numFmtId="0" fontId="4" fillId="0" borderId="0" xfId="0" applyFont="1" applyAlignment="1" applyProtection="1">
      <alignment horizontal="left" indent="7"/>
      <protection hidden="1"/>
    </xf>
    <xf numFmtId="0" fontId="4" fillId="0" borderId="3" xfId="0" applyFont="1" applyBorder="1" applyAlignment="1" applyProtection="1">
      <alignment horizontal="left" vertical="top" indent="7"/>
      <protection hidden="1"/>
    </xf>
    <xf numFmtId="0" fontId="6" fillId="0" borderId="0" xfId="0" applyFont="1" applyAlignment="1" applyProtection="1">
      <alignment horizontal="left" indent="11"/>
      <protection hidden="1"/>
    </xf>
    <xf numFmtId="0" fontId="3" fillId="0" borderId="0" xfId="0" applyFont="1" applyAlignment="1" applyProtection="1">
      <alignment horizontal="left" indent="11"/>
      <protection hidden="1"/>
    </xf>
    <xf numFmtId="0" fontId="4" fillId="0" borderId="0" xfId="0" applyFont="1" applyAlignment="1" applyProtection="1">
      <alignment horizontal="left" indent="11"/>
      <protection hidden="1"/>
    </xf>
    <xf numFmtId="0" fontId="4" fillId="0" borderId="0" xfId="0" applyFont="1" applyBorder="1" applyAlignment="1" applyProtection="1">
      <alignment horizontal="left" indent="11"/>
      <protection hidden="1"/>
    </xf>
    <xf numFmtId="0" fontId="4" fillId="0" borderId="3" xfId="0" applyFont="1" applyBorder="1" applyAlignment="1" applyProtection="1">
      <alignment horizontal="left" vertical="top" indent="11"/>
      <protection hidden="1"/>
    </xf>
    <xf numFmtId="43" fontId="14" fillId="0" borderId="35" xfId="6" applyFont="1" applyFill="1" applyBorder="1" applyAlignment="1" applyProtection="1">
      <alignment horizontal="left"/>
      <protection hidden="1"/>
    </xf>
    <xf numFmtId="0" fontId="1" fillId="0" borderId="2" xfId="6" applyNumberFormat="1" applyFont="1" applyBorder="1" applyProtection="1">
      <protection locked="0"/>
    </xf>
    <xf numFmtId="0" fontId="1" fillId="0" borderId="0" xfId="3" applyNumberFormat="1" applyFont="1" applyProtection="1">
      <protection locked="0"/>
    </xf>
    <xf numFmtId="4" fontId="1" fillId="0" borderId="2" xfId="6" applyNumberFormat="1" applyFont="1" applyBorder="1" applyProtection="1">
      <protection locked="0"/>
    </xf>
    <xf numFmtId="2" fontId="1" fillId="0" borderId="2" xfId="6" applyNumberFormat="1" applyFont="1" applyBorder="1" applyProtection="1">
      <protection locked="0"/>
    </xf>
    <xf numFmtId="40" fontId="1" fillId="0" borderId="2" xfId="6" applyNumberFormat="1" applyFont="1" applyBorder="1" applyProtection="1">
      <protection locked="0"/>
    </xf>
    <xf numFmtId="0" fontId="21" fillId="0" borderId="0" xfId="0" quotePrefix="1" applyFont="1" applyAlignment="1" applyProtection="1">
      <alignment horizontal="left" indent="2"/>
      <protection hidden="1"/>
    </xf>
    <xf numFmtId="0" fontId="22" fillId="3" borderId="2" xfId="0" applyFont="1" applyFill="1" applyBorder="1" applyAlignment="1" applyProtection="1">
      <alignment horizontal="center"/>
      <protection locked="0"/>
    </xf>
    <xf numFmtId="43" fontId="14" fillId="5" borderId="35" xfId="6" applyFont="1" applyFill="1" applyBorder="1" applyAlignment="1" applyProtection="1">
      <alignment horizontal="left"/>
      <protection locked="0"/>
    </xf>
    <xf numFmtId="8" fontId="0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0" fontId="3" fillId="6" borderId="17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170" fontId="5" fillId="4" borderId="32" xfId="3" applyNumberFormat="1" applyFont="1" applyFill="1" applyBorder="1" applyProtection="1">
      <protection hidden="1"/>
    </xf>
    <xf numFmtId="166" fontId="5" fillId="5" borderId="0" xfId="0" quotePrefix="1" applyNumberFormat="1" applyFont="1" applyFill="1" applyBorder="1" applyAlignment="1" applyProtection="1">
      <alignment horizontal="center"/>
      <protection hidden="1"/>
    </xf>
    <xf numFmtId="0" fontId="25" fillId="0" borderId="3" xfId="0" applyFont="1" applyBorder="1"/>
    <xf numFmtId="167" fontId="5" fillId="3" borderId="2" xfId="4" applyNumberFormat="1" applyFont="1" applyFill="1" applyBorder="1" applyAlignment="1" applyProtection="1">
      <alignment horizontal="center"/>
      <protection locked="0"/>
    </xf>
    <xf numFmtId="0" fontId="17" fillId="13" borderId="7" xfId="7" applyFont="1" applyFill="1" applyBorder="1" applyAlignment="1" applyProtection="1">
      <alignment horizontal="left" vertical="center"/>
      <protection hidden="1"/>
    </xf>
    <xf numFmtId="0" fontId="27" fillId="0" borderId="0" xfId="7" applyFont="1" applyProtection="1">
      <protection locked="0"/>
    </xf>
    <xf numFmtId="0" fontId="27" fillId="13" borderId="2" xfId="7" applyFont="1" applyFill="1" applyBorder="1" applyProtection="1">
      <protection locked="0"/>
    </xf>
    <xf numFmtId="170" fontId="27" fillId="13" borderId="2" xfId="5" applyNumberFormat="1" applyFont="1" applyFill="1" applyBorder="1" applyProtection="1">
      <protection locked="0"/>
    </xf>
    <xf numFmtId="0" fontId="28" fillId="13" borderId="2" xfId="7" applyFont="1" applyFill="1" applyBorder="1" applyProtection="1">
      <protection locked="0"/>
    </xf>
    <xf numFmtId="44" fontId="28" fillId="13" borderId="2" xfId="5" applyNumberFormat="1" applyFont="1" applyFill="1" applyBorder="1" applyProtection="1">
      <protection locked="0"/>
    </xf>
    <xf numFmtId="170" fontId="28" fillId="13" borderId="2" xfId="5" applyNumberFormat="1" applyFont="1" applyFill="1" applyBorder="1" applyProtection="1">
      <protection locked="0"/>
    </xf>
    <xf numFmtId="44" fontId="29" fillId="13" borderId="2" xfId="0" applyNumberFormat="1" applyFont="1" applyFill="1" applyBorder="1" applyProtection="1">
      <protection locked="0"/>
    </xf>
    <xf numFmtId="0" fontId="8" fillId="7" borderId="33" xfId="0" applyFont="1" applyFill="1" applyBorder="1" applyAlignment="1" applyProtection="1">
      <alignment horizontal="center"/>
      <protection hidden="1"/>
    </xf>
    <xf numFmtId="6" fontId="3" fillId="7" borderId="0" xfId="0" applyNumberFormat="1" applyFont="1" applyFill="1" applyBorder="1" applyProtection="1">
      <protection hidden="1"/>
    </xf>
    <xf numFmtId="0" fontId="0" fillId="0" borderId="31" xfId="0" applyFill="1" applyBorder="1"/>
    <xf numFmtId="171" fontId="0" fillId="0" borderId="0" xfId="0" applyNumberFormat="1" applyBorder="1"/>
    <xf numFmtId="165" fontId="0" fillId="0" borderId="21" xfId="3" applyNumberFormat="1" applyFont="1" applyBorder="1"/>
    <xf numFmtId="0" fontId="0" fillId="0" borderId="65" xfId="0" applyFill="1" applyBorder="1"/>
    <xf numFmtId="171" fontId="0" fillId="0" borderId="3" xfId="0" applyNumberFormat="1" applyBorder="1"/>
    <xf numFmtId="165" fontId="0" fillId="0" borderId="30" xfId="3" applyNumberFormat="1" applyFont="1" applyBorder="1"/>
    <xf numFmtId="0" fontId="30" fillId="0" borderId="0" xfId="7" applyFont="1" applyProtection="1">
      <protection locked="0"/>
    </xf>
    <xf numFmtId="170" fontId="30" fillId="0" borderId="0" xfId="5" applyNumberFormat="1" applyFont="1" applyFill="1" applyBorder="1" applyProtection="1">
      <protection locked="0"/>
    </xf>
    <xf numFmtId="170" fontId="30" fillId="0" borderId="0" xfId="5" applyNumberFormat="1" applyFont="1" applyProtection="1">
      <protection locked="0"/>
    </xf>
    <xf numFmtId="0" fontId="31" fillId="0" borderId="3" xfId="0" applyFont="1" applyBorder="1"/>
    <xf numFmtId="2" fontId="3" fillId="7" borderId="0" xfId="0" applyNumberFormat="1" applyFont="1" applyFill="1" applyBorder="1" applyProtection="1">
      <protection hidden="1"/>
    </xf>
    <xf numFmtId="165" fontId="0" fillId="0" borderId="0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12" xfId="0" applyNumberFormat="1" applyFont="1" applyBorder="1" applyAlignment="1" applyProtection="1">
      <alignment horizontal="right"/>
      <protection hidden="1"/>
    </xf>
    <xf numFmtId="165" fontId="0" fillId="0" borderId="0" xfId="3" applyNumberFormat="1" applyFont="1" applyBorder="1" applyProtection="1">
      <protection hidden="1"/>
    </xf>
    <xf numFmtId="170" fontId="5" fillId="0" borderId="35" xfId="3" applyNumberFormat="1" applyFont="1" applyFill="1" applyBorder="1" applyProtection="1">
      <protection locked="0"/>
    </xf>
    <xf numFmtId="170" fontId="5" fillId="7" borderId="35" xfId="3" applyNumberFormat="1" applyFont="1" applyFill="1" applyBorder="1" applyProtection="1">
      <protection hidden="1"/>
    </xf>
    <xf numFmtId="0" fontId="32" fillId="0" borderId="0" xfId="0" applyFont="1"/>
    <xf numFmtId="0" fontId="33" fillId="0" borderId="0" xfId="0" applyFont="1" applyProtection="1">
      <protection hidden="1"/>
    </xf>
    <xf numFmtId="0" fontId="34" fillId="0" borderId="0" xfId="0" quotePrefix="1" applyFont="1" applyAlignment="1" applyProtection="1">
      <alignment horizontal="left" indent="2"/>
      <protection hidden="1"/>
    </xf>
    <xf numFmtId="0" fontId="35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2" fillId="0" borderId="0" xfId="0" applyFont="1" applyProtection="1"/>
    <xf numFmtId="0" fontId="32" fillId="0" borderId="0" xfId="0" applyFont="1" applyBorder="1" applyProtection="1">
      <protection hidden="1"/>
    </xf>
    <xf numFmtId="0" fontId="32" fillId="0" borderId="0" xfId="0" applyFont="1" applyBorder="1" applyProtection="1"/>
    <xf numFmtId="0" fontId="37" fillId="0" borderId="0" xfId="0" applyFont="1" applyProtection="1">
      <protection hidden="1"/>
    </xf>
    <xf numFmtId="0" fontId="37" fillId="0" borderId="0" xfId="0" applyFont="1" applyProtection="1"/>
    <xf numFmtId="0" fontId="38" fillId="3" borderId="3" xfId="0" applyFont="1" applyFill="1" applyBorder="1" applyAlignment="1" applyProtection="1">
      <alignment horizontal="left"/>
      <protection hidden="1"/>
    </xf>
    <xf numFmtId="0" fontId="32" fillId="0" borderId="3" xfId="0" applyFont="1" applyBorder="1"/>
    <xf numFmtId="0" fontId="39" fillId="3" borderId="3" xfId="0" applyFont="1" applyFill="1" applyBorder="1" applyAlignment="1" applyProtection="1">
      <alignment horizontal="centerContinuous"/>
      <protection hidden="1"/>
    </xf>
    <xf numFmtId="0" fontId="32" fillId="0" borderId="3" xfId="0" applyFont="1" applyBorder="1" applyAlignment="1" applyProtection="1">
      <alignment vertical="top"/>
      <protection hidden="1"/>
    </xf>
    <xf numFmtId="0" fontId="37" fillId="0" borderId="3" xfId="0" applyFont="1" applyBorder="1" applyProtection="1"/>
    <xf numFmtId="0" fontId="1" fillId="0" borderId="0" xfId="2" applyFont="1" applyFill="1" applyAlignment="1" applyProtection="1">
      <alignment horizontal="center"/>
      <protection locked="0"/>
    </xf>
    <xf numFmtId="0" fontId="1" fillId="0" borderId="0" xfId="2" applyFont="1" applyFill="1" applyProtection="1">
      <protection locked="0"/>
    </xf>
    <xf numFmtId="0" fontId="1" fillId="0" borderId="0" xfId="2" applyFont="1" applyProtection="1">
      <protection locked="0"/>
    </xf>
    <xf numFmtId="0" fontId="1" fillId="0" borderId="34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0" xfId="2" applyFont="1" applyFill="1" applyAlignment="1"/>
    <xf numFmtId="43" fontId="40" fillId="0" borderId="0" xfId="6" applyFont="1"/>
    <xf numFmtId="0" fontId="1" fillId="0" borderId="0" xfId="2" applyNumberFormat="1" applyFont="1" applyFill="1" applyProtection="1">
      <protection locked="0"/>
    </xf>
    <xf numFmtId="0" fontId="1" fillId="0" borderId="40" xfId="2" applyFont="1" applyFill="1" applyBorder="1" applyProtection="1">
      <protection locked="0"/>
    </xf>
    <xf numFmtId="0" fontId="1" fillId="0" borderId="41" xfId="2" applyFont="1" applyFill="1" applyBorder="1" applyProtection="1">
      <protection locked="0"/>
    </xf>
    <xf numFmtId="43" fontId="40" fillId="0" borderId="42" xfId="6" applyFont="1" applyBorder="1"/>
    <xf numFmtId="0" fontId="1" fillId="0" borderId="0" xfId="2" applyFont="1" applyFill="1" applyAlignment="1" applyProtection="1">
      <alignment horizontal="left" vertical="center" wrapText="1"/>
      <protection hidden="1"/>
    </xf>
    <xf numFmtId="0" fontId="1" fillId="0" borderId="0" xfId="2" applyFont="1" applyFill="1" applyAlignment="1" applyProtection="1">
      <alignment horizontal="left" wrapText="1"/>
      <protection hidden="1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2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left"/>
      <protection locked="0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2" applyFont="1" applyFill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0" xfId="2" applyFont="1" applyProtection="1">
      <protection hidden="1"/>
    </xf>
    <xf numFmtId="0" fontId="1" fillId="10" borderId="35" xfId="2" applyNumberFormat="1" applyFont="1" applyFill="1" applyBorder="1" applyProtection="1">
      <protection hidden="1"/>
    </xf>
    <xf numFmtId="0" fontId="1" fillId="10" borderId="43" xfId="2" applyNumberFormat="1" applyFont="1" applyFill="1" applyBorder="1" applyProtection="1">
      <protection hidden="1"/>
    </xf>
    <xf numFmtId="49" fontId="1" fillId="0" borderId="0" xfId="2" applyNumberFormat="1" applyFont="1" applyFill="1" applyBorder="1" applyAlignment="1" applyProtection="1">
      <alignment horizontal="left"/>
      <protection hidden="1"/>
    </xf>
    <xf numFmtId="0" fontId="1" fillId="0" borderId="0" xfId="2" applyFont="1" applyFill="1" applyBorder="1" applyAlignment="1" applyProtection="1">
      <alignment horizontal="left"/>
      <protection hidden="1"/>
    </xf>
    <xf numFmtId="0" fontId="1" fillId="0" borderId="0" xfId="2" quotePrefix="1" applyFont="1" applyFill="1" applyAlignment="1" applyProtection="1">
      <alignment horizontal="left"/>
      <protection locked="0"/>
    </xf>
    <xf numFmtId="0" fontId="40" fillId="0" borderId="0" xfId="0" applyFont="1" applyAlignment="1">
      <alignment wrapText="1"/>
    </xf>
    <xf numFmtId="0" fontId="40" fillId="0" borderId="0" xfId="0" applyFont="1"/>
    <xf numFmtId="49" fontId="40" fillId="0" borderId="0" xfId="0" applyNumberFormat="1" applyFont="1" applyAlignment="1">
      <alignment wrapText="1"/>
    </xf>
    <xf numFmtId="49" fontId="40" fillId="0" borderId="0" xfId="0" applyNumberFormat="1" applyFont="1"/>
    <xf numFmtId="49" fontId="40" fillId="0" borderId="0" xfId="0" quotePrefix="1" applyNumberFormat="1" applyFont="1" applyAlignment="1">
      <alignment wrapText="1"/>
    </xf>
    <xf numFmtId="0" fontId="1" fillId="0" borderId="0" xfId="2" applyFont="1" applyFill="1" applyAlignment="1" applyProtection="1">
      <alignment horizontal="left"/>
      <protection locked="0"/>
    </xf>
    <xf numFmtId="43" fontId="15" fillId="10" borderId="64" xfId="2" applyNumberFormat="1" applyFont="1" applyFill="1" applyBorder="1" applyAlignment="1" applyProtection="1">
      <alignment horizontal="left"/>
      <protection hidden="1"/>
    </xf>
    <xf numFmtId="170" fontId="14" fillId="10" borderId="30" xfId="5" applyNumberFormat="1" applyFont="1" applyFill="1" applyBorder="1" applyAlignment="1" applyProtection="1">
      <alignment horizontal="left"/>
      <protection hidden="1"/>
    </xf>
    <xf numFmtId="170" fontId="14" fillId="0" borderId="30" xfId="5" applyNumberFormat="1" applyFont="1" applyFill="1" applyBorder="1" applyAlignment="1" applyProtection="1">
      <alignment horizontal="left"/>
      <protection hidden="1"/>
    </xf>
    <xf numFmtId="43" fontId="14" fillId="0" borderId="0" xfId="6" applyFont="1" applyFill="1" applyBorder="1" applyAlignment="1" applyProtection="1">
      <alignment horizontal="left"/>
      <protection locked="0"/>
    </xf>
    <xf numFmtId="170" fontId="14" fillId="6" borderId="0" xfId="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12" borderId="2" xfId="0" applyFill="1" applyBorder="1" applyProtection="1">
      <protection hidden="1"/>
    </xf>
    <xf numFmtId="170" fontId="4" fillId="0" borderId="0" xfId="0" applyNumberFormat="1" applyFont="1" applyProtection="1">
      <protection hidden="1"/>
    </xf>
    <xf numFmtId="164" fontId="4" fillId="0" borderId="0" xfId="1" applyNumberFormat="1" applyFont="1" applyProtection="1">
      <protection hidden="1"/>
    </xf>
    <xf numFmtId="164" fontId="4" fillId="8" borderId="0" xfId="1" applyNumberFormat="1" applyFont="1" applyFill="1" applyProtection="1">
      <protection hidden="1"/>
    </xf>
    <xf numFmtId="164" fontId="4" fillId="0" borderId="0" xfId="1" applyNumberFormat="1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2" borderId="6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43" fontId="14" fillId="7" borderId="32" xfId="6" quotePrefix="1" applyFont="1" applyFill="1" applyBorder="1" applyAlignment="1" applyProtection="1">
      <alignment horizontal="center" vertical="center" wrapText="1"/>
      <protection hidden="1"/>
    </xf>
    <xf numFmtId="43" fontId="14" fillId="7" borderId="34" xfId="6" quotePrefix="1" applyFont="1" applyFill="1" applyBorder="1" applyAlignment="1" applyProtection="1">
      <alignment horizontal="center" vertical="center" wrapText="1"/>
      <protection hidden="1"/>
    </xf>
    <xf numFmtId="0" fontId="14" fillId="2" borderId="18" xfId="2" quotePrefix="1" applyFont="1" applyFill="1" applyBorder="1" applyAlignment="1" applyProtection="1">
      <alignment horizontal="center" vertical="center" wrapText="1"/>
      <protection hidden="1"/>
    </xf>
    <xf numFmtId="0" fontId="14" fillId="9" borderId="19" xfId="2" quotePrefix="1" applyFont="1" applyFill="1" applyBorder="1" applyAlignment="1" applyProtection="1">
      <alignment horizontal="center" vertical="center" wrapText="1"/>
      <protection hidden="1"/>
    </xf>
    <xf numFmtId="0" fontId="14" fillId="2" borderId="36" xfId="2" quotePrefix="1" applyFont="1" applyFill="1" applyBorder="1" applyAlignment="1" applyProtection="1">
      <alignment horizontal="center" vertical="center" wrapText="1"/>
      <protection hidden="1"/>
    </xf>
    <xf numFmtId="0" fontId="14" fillId="0" borderId="47" xfId="2" applyFont="1" applyFill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</cellXfs>
  <cellStyles count="78">
    <cellStyle name="Comma" xfId="1" builtinId="3"/>
    <cellStyle name="Comma 2" xfId="6"/>
    <cellStyle name="Comma 2 2" xfId="8"/>
    <cellStyle name="Comma 2 2 2" xfId="9"/>
    <cellStyle name="Comma 2 3" xfId="10"/>
    <cellStyle name="Comma 3" xfId="11"/>
    <cellStyle name="Comma 4" xfId="12"/>
    <cellStyle name="Comma 5" xfId="13"/>
    <cellStyle name="Comma 5 2" xfId="14"/>
    <cellStyle name="Currency" xfId="3" builtinId="4"/>
    <cellStyle name="Currency 2" xfId="5"/>
    <cellStyle name="Currency 2 2" xfId="15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/>
    <cellStyle name="Normal 2" xfId="16"/>
    <cellStyle name="Normal 2 2" xfId="2"/>
    <cellStyle name="Normal 3" xfId="7"/>
    <cellStyle name="Normal 4" xfId="17"/>
    <cellStyle name="Normal 4 2" xfId="18"/>
    <cellStyle name="Percent" xfId="4" builtinId="5"/>
    <cellStyle name="Percent 2" xfId="19"/>
  </cellStyles>
  <dxfs count="26">
    <dxf>
      <fill>
        <patternFill>
          <bgColor rgb="FF66CCFF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$E$5" fmlaRange="'Calculations - HIDE'!$B$15:$B$19" val="0"/>
</file>

<file path=xl/ctrlProps/ctrlProp2.xml><?xml version="1.0" encoding="utf-8"?>
<formControlPr xmlns="http://schemas.microsoft.com/office/spreadsheetml/2009/9/main" objectType="List" dx="16" fmlaLink="$F$20" fmlaRange="'Calculations - HIDE'!$B$36:$B$41" sel="6" val="3"/>
</file>

<file path=xl/ctrlProps/ctrlProp3.xml><?xml version="1.0" encoding="utf-8"?>
<formControlPr xmlns="http://schemas.microsoft.com/office/spreadsheetml/2009/9/main" objectType="List" dx="16" fmlaLink="$G$20" fmlaRange="'Calculations - HIDE'!$B$36:$B$41" sel="6" val="3"/>
</file>

<file path=xl/ctrlProps/ctrlProp4.xml><?xml version="1.0" encoding="utf-8"?>
<formControlPr xmlns="http://schemas.microsoft.com/office/spreadsheetml/2009/9/main" objectType="List" dx="16" fmlaLink="$H$20" fmlaRange="'Calculations - HIDE'!$B$36:$B$41" sel="6" val="3"/>
</file>

<file path=xl/ctrlProps/ctrlProp5.xml><?xml version="1.0" encoding="utf-8"?>
<formControlPr xmlns="http://schemas.microsoft.com/office/spreadsheetml/2009/9/main" objectType="List" dx="16" fmlaLink="$I$20" fmlaRange="'Calculations - HIDE'!$B$36:$B$41" sel="6" val="3"/>
</file>

<file path=xl/ctrlProps/ctrlProp6.xml><?xml version="1.0" encoding="utf-8"?>
<formControlPr xmlns="http://schemas.microsoft.com/office/spreadsheetml/2009/9/main" objectType="List" dx="16" fmlaLink="$J$20" fmlaRange="'Calculations - HIDE'!$B$36:$B$41" sel="6" val="3"/>
</file>

<file path=xl/ctrlProps/ctrlProp7.xml><?xml version="1.0" encoding="utf-8"?>
<formControlPr xmlns="http://schemas.microsoft.com/office/spreadsheetml/2009/9/main" objectType="List" dx="16" fmlaLink="$K$20" fmlaRange="'Calculations - HIDE'!$B$36:$B$41" sel="6" val="3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371475</xdr:colOff>
      <xdr:row>35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67627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1209675</xdr:colOff>
          <xdr:row>6</xdr:row>
          <xdr:rowOff>66675</xdr:rowOff>
        </xdr:to>
        <xdr:sp macro="" textlink="">
          <xdr:nvSpPr>
            <xdr:cNvPr id="2142" name="List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9525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2179" name="List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2494" name="List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1219200</xdr:colOff>
          <xdr:row>22</xdr:row>
          <xdr:rowOff>0</xdr:rowOff>
        </xdr:to>
        <xdr:sp macro="" textlink="">
          <xdr:nvSpPr>
            <xdr:cNvPr id="2496" name="List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2498" name="List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2500" name="List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9525</xdr:rowOff>
        </xdr:from>
        <xdr:to>
          <xdr:col>10</xdr:col>
          <xdr:colOff>1266825</xdr:colOff>
          <xdr:row>22</xdr:row>
          <xdr:rowOff>0</xdr:rowOff>
        </xdr:to>
        <xdr:sp macro="" textlink="">
          <xdr:nvSpPr>
            <xdr:cNvPr id="2502" name="List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Scenario%20too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FY11-12%20Budget%20Form%20(ES,K8,MS)_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acobs\Library\Caches\TemporaryItems\Outlook%20Temp\Job%20Code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ing Too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TIME ACTUAL RATES"/>
      <sheetName val="LISTS"/>
      <sheetName val="PART TIME ACTUAL RATES"/>
      <sheetName val="CONFI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K179"/>
  <sheetViews>
    <sheetView showGridLines="0" tabSelected="1" workbookViewId="0">
      <selection activeCell="D3" sqref="D3:F3"/>
    </sheetView>
  </sheetViews>
  <sheetFormatPr defaultColWidth="8.85546875" defaultRowHeight="12.75" x14ac:dyDescent="0.2"/>
  <cols>
    <col min="1" max="1" width="1.42578125" style="1" customWidth="1"/>
    <col min="2" max="2" width="4.28515625" style="1" customWidth="1"/>
    <col min="3" max="3" width="16.28515625" style="1" bestFit="1" customWidth="1"/>
    <col min="4" max="4" width="8.85546875" style="1"/>
    <col min="5" max="5" width="5.28515625" style="1" customWidth="1"/>
    <col min="6" max="6" width="18.85546875" style="1" customWidth="1"/>
    <col min="7" max="9" width="18.42578125" style="1" customWidth="1"/>
    <col min="10" max="10" width="18.7109375" style="1" customWidth="1"/>
    <col min="11" max="11" width="19.140625" style="1" customWidth="1"/>
    <col min="12" max="16384" width="8.85546875" style="1"/>
  </cols>
  <sheetData>
    <row r="1" spans="2:11" s="2" customFormat="1" ht="6" customHeight="1" x14ac:dyDescent="0.2">
      <c r="B1" s="377"/>
      <c r="C1" s="1"/>
      <c r="D1" s="377"/>
      <c r="E1" s="377"/>
      <c r="F1" s="377"/>
      <c r="G1" s="410"/>
      <c r="K1" s="410"/>
    </row>
    <row r="2" spans="2:11" s="2" customFormat="1" ht="24" customHeight="1" x14ac:dyDescent="0.25">
      <c r="B2" s="413"/>
      <c r="C2" s="3"/>
      <c r="D2" s="3"/>
      <c r="E2" s="414"/>
      <c r="F2" s="415"/>
      <c r="G2" s="410"/>
      <c r="H2" s="500" t="s">
        <v>969</v>
      </c>
      <c r="K2" s="410"/>
    </row>
    <row r="3" spans="2:11" s="2" customFormat="1" x14ac:dyDescent="0.2">
      <c r="B3" s="416" t="s">
        <v>0</v>
      </c>
      <c r="C3" s="4"/>
      <c r="D3" s="603" t="s">
        <v>1049</v>
      </c>
      <c r="E3" s="604"/>
      <c r="F3" s="605"/>
      <c r="G3" s="410"/>
      <c r="K3" s="410"/>
    </row>
    <row r="4" spans="2:11" s="2" customFormat="1" ht="21" x14ac:dyDescent="0.35">
      <c r="B4" s="416"/>
      <c r="C4" s="4"/>
      <c r="D4" s="4"/>
      <c r="E4" s="417"/>
      <c r="F4" s="418"/>
      <c r="G4" s="411"/>
      <c r="I4" s="482" t="s">
        <v>948</v>
      </c>
      <c r="K4" s="410"/>
    </row>
    <row r="5" spans="2:11" s="466" customFormat="1" ht="15" x14ac:dyDescent="0.25">
      <c r="B5" s="467" t="s">
        <v>151</v>
      </c>
      <c r="C5" s="479"/>
      <c r="D5" s="479"/>
      <c r="E5" s="468">
        <v>1</v>
      </c>
      <c r="F5" s="469"/>
      <c r="I5" s="483" t="s">
        <v>949</v>
      </c>
    </row>
    <row r="6" spans="2:11" s="466" customFormat="1" x14ac:dyDescent="0.2">
      <c r="B6" s="470" t="s">
        <v>150</v>
      </c>
      <c r="C6" s="479"/>
      <c r="D6" s="479"/>
      <c r="E6" s="471"/>
      <c r="F6" s="469"/>
      <c r="I6" s="484" t="s">
        <v>1040</v>
      </c>
    </row>
    <row r="7" spans="2:11" s="466" customFormat="1" x14ac:dyDescent="0.2">
      <c r="B7" s="467"/>
      <c r="C7" s="479"/>
      <c r="D7" s="479"/>
      <c r="E7" s="506"/>
      <c r="F7" s="469"/>
      <c r="G7" s="481"/>
      <c r="I7" s="484" t="s">
        <v>950</v>
      </c>
    </row>
    <row r="8" spans="2:11" s="466" customFormat="1" x14ac:dyDescent="0.2">
      <c r="B8" s="467" t="s">
        <v>994</v>
      </c>
      <c r="C8" s="479"/>
      <c r="D8" s="479"/>
      <c r="E8" s="7" t="s">
        <v>996</v>
      </c>
      <c r="F8" s="469"/>
      <c r="G8" s="481"/>
      <c r="I8" s="484"/>
    </row>
    <row r="9" spans="2:11" s="466" customFormat="1" x14ac:dyDescent="0.2">
      <c r="B9" s="470" t="s">
        <v>997</v>
      </c>
      <c r="C9" s="480"/>
      <c r="D9" s="480"/>
      <c r="E9" s="472"/>
      <c r="F9" s="473"/>
      <c r="G9" s="481"/>
      <c r="I9" s="484"/>
    </row>
    <row r="10" spans="2:11" s="2" customFormat="1" x14ac:dyDescent="0.2">
      <c r="B10" s="422"/>
      <c r="C10" s="422"/>
      <c r="D10" s="422"/>
      <c r="E10" s="422"/>
      <c r="F10" s="423"/>
      <c r="G10" s="422"/>
      <c r="H10" s="410"/>
      <c r="I10" s="410"/>
      <c r="J10" s="410"/>
      <c r="K10" s="410"/>
    </row>
    <row r="11" spans="2:11" s="2" customFormat="1" ht="19.5" customHeight="1" x14ac:dyDescent="0.2">
      <c r="B11" s="425"/>
      <c r="C11" s="426"/>
      <c r="D11" s="426"/>
      <c r="E11" s="426"/>
      <c r="F11" s="427" t="s">
        <v>158</v>
      </c>
      <c r="G11" s="427" t="s">
        <v>159</v>
      </c>
      <c r="H11" s="427" t="s">
        <v>160</v>
      </c>
      <c r="I11" s="427" t="s">
        <v>161</v>
      </c>
      <c r="J11" s="427" t="s">
        <v>162</v>
      </c>
      <c r="K11" s="428" t="s">
        <v>163</v>
      </c>
    </row>
    <row r="12" spans="2:11" s="2" customFormat="1" x14ac:dyDescent="0.2">
      <c r="B12" s="416"/>
      <c r="C12" s="429"/>
      <c r="D12" s="429"/>
      <c r="E12" s="429"/>
      <c r="F12" s="417"/>
      <c r="G12" s="417"/>
      <c r="H12" s="417"/>
      <c r="I12" s="417"/>
      <c r="J12" s="417"/>
      <c r="K12" s="430"/>
    </row>
    <row r="13" spans="2:11" s="2" customFormat="1" x14ac:dyDescent="0.2">
      <c r="B13" s="416"/>
      <c r="C13" s="429" t="s">
        <v>172</v>
      </c>
      <c r="D13" s="429"/>
      <c r="E13" s="429"/>
      <c r="F13" s="182">
        <v>0</v>
      </c>
      <c r="G13" s="182">
        <v>1.4999999999999999E-2</v>
      </c>
      <c r="H13" s="182">
        <v>0.02</v>
      </c>
      <c r="I13" s="510">
        <v>1.4999999999999999E-2</v>
      </c>
      <c r="J13" s="510">
        <v>0.01</v>
      </c>
      <c r="K13" s="510">
        <v>0.01</v>
      </c>
    </row>
    <row r="14" spans="2:11" s="2" customFormat="1" ht="5.25" customHeight="1" x14ac:dyDescent="0.2">
      <c r="B14" s="416"/>
      <c r="C14" s="429"/>
      <c r="D14" s="429"/>
      <c r="E14" s="429"/>
      <c r="F14" s="417"/>
      <c r="G14" s="417"/>
      <c r="H14" s="417"/>
      <c r="I14" s="417"/>
      <c r="J14" s="417"/>
      <c r="K14" s="430"/>
    </row>
    <row r="15" spans="2:11" s="2" customFormat="1" x14ac:dyDescent="0.2">
      <c r="B15" s="416"/>
      <c r="C15" s="429" t="s">
        <v>38</v>
      </c>
      <c r="D15" s="429"/>
      <c r="E15" s="429"/>
      <c r="F15" s="501" t="s">
        <v>165</v>
      </c>
      <c r="G15" s="8">
        <v>0.94</v>
      </c>
      <c r="H15" s="8">
        <v>0.94</v>
      </c>
      <c r="I15" s="8">
        <v>0.94</v>
      </c>
      <c r="J15" s="8">
        <v>0.94</v>
      </c>
      <c r="K15" s="8">
        <v>0.94</v>
      </c>
    </row>
    <row r="16" spans="2:11" s="2" customFormat="1" ht="8.25" customHeight="1" x14ac:dyDescent="0.2">
      <c r="B16" s="416"/>
      <c r="C16" s="429"/>
      <c r="D16" s="429"/>
      <c r="E16" s="429"/>
      <c r="F16" s="417"/>
      <c r="G16" s="417"/>
      <c r="H16" s="417"/>
      <c r="I16" s="417"/>
      <c r="J16" s="417"/>
      <c r="K16" s="430"/>
    </row>
    <row r="17" spans="2:11" s="2" customFormat="1" hidden="1" x14ac:dyDescent="0.2">
      <c r="B17" s="416"/>
      <c r="C17" s="429" t="s">
        <v>342</v>
      </c>
      <c r="D17" s="429"/>
      <c r="E17" s="429"/>
      <c r="F17" s="431">
        <v>2</v>
      </c>
      <c r="G17" s="431">
        <v>2</v>
      </c>
      <c r="H17" s="431">
        <v>2</v>
      </c>
      <c r="I17" s="431">
        <v>2</v>
      </c>
      <c r="J17" s="431">
        <v>2</v>
      </c>
      <c r="K17" s="431">
        <v>2</v>
      </c>
    </row>
    <row r="18" spans="2:11" s="2" customFormat="1" hidden="1" x14ac:dyDescent="0.2">
      <c r="B18" s="416"/>
      <c r="C18" s="429"/>
      <c r="D18" s="429"/>
      <c r="E18" s="429"/>
      <c r="F18" s="417"/>
      <c r="G18" s="417"/>
      <c r="H18" s="417"/>
      <c r="I18" s="417"/>
      <c r="J18" s="417"/>
      <c r="K18" s="430"/>
    </row>
    <row r="19" spans="2:11" s="2" customFormat="1" hidden="1" x14ac:dyDescent="0.2">
      <c r="B19" s="416"/>
      <c r="C19" s="429"/>
      <c r="D19" s="429"/>
      <c r="E19" s="429"/>
      <c r="F19" s="417"/>
      <c r="G19" s="417"/>
      <c r="H19" s="417"/>
      <c r="I19" s="417"/>
      <c r="J19" s="417"/>
      <c r="K19" s="430"/>
    </row>
    <row r="20" spans="2:11" s="439" customFormat="1" x14ac:dyDescent="0.2">
      <c r="B20" s="436"/>
      <c r="C20" s="437" t="s">
        <v>343</v>
      </c>
      <c r="D20" s="437"/>
      <c r="E20" s="437"/>
      <c r="F20" s="438">
        <v>6</v>
      </c>
      <c r="G20" s="438">
        <v>6</v>
      </c>
      <c r="H20" s="438">
        <v>6</v>
      </c>
      <c r="I20" s="438">
        <v>6</v>
      </c>
      <c r="J20" s="438">
        <v>6</v>
      </c>
      <c r="K20" s="438">
        <v>6</v>
      </c>
    </row>
    <row r="21" spans="2:11" s="439" customFormat="1" x14ac:dyDescent="0.2">
      <c r="B21" s="436"/>
      <c r="C21" s="440" t="s">
        <v>150</v>
      </c>
      <c r="D21" s="437"/>
      <c r="E21" s="437"/>
      <c r="F21" s="441"/>
      <c r="G21" s="441"/>
      <c r="H21" s="441"/>
      <c r="I21" s="441"/>
      <c r="J21" s="441"/>
      <c r="K21" s="442"/>
    </row>
    <row r="22" spans="2:11" s="439" customFormat="1" ht="8.25" customHeight="1" x14ac:dyDescent="0.2">
      <c r="B22" s="436"/>
      <c r="C22" s="437"/>
      <c r="D22" s="437"/>
      <c r="E22" s="437"/>
      <c r="F22" s="443"/>
      <c r="G22" s="443"/>
      <c r="H22" s="443"/>
      <c r="I22" s="443"/>
      <c r="J22" s="443"/>
      <c r="K22" s="444"/>
    </row>
    <row r="23" spans="2:11" s="2" customFormat="1" ht="6.75" customHeight="1" x14ac:dyDescent="0.2">
      <c r="B23" s="416"/>
      <c r="C23" s="429"/>
      <c r="D23" s="429"/>
      <c r="E23" s="429"/>
      <c r="F23" s="417"/>
      <c r="G23" s="417"/>
      <c r="H23" s="417"/>
      <c r="I23" s="417"/>
      <c r="J23" s="417"/>
      <c r="K23" s="430"/>
    </row>
    <row r="24" spans="2:11" s="2" customFormat="1" x14ac:dyDescent="0.2">
      <c r="B24" s="416"/>
      <c r="C24" s="429" t="s">
        <v>32</v>
      </c>
      <c r="D24" s="429"/>
      <c r="E24" s="429"/>
      <c r="F24" s="501" t="s">
        <v>165</v>
      </c>
      <c r="G24" s="7">
        <v>281</v>
      </c>
      <c r="H24" s="7">
        <v>286</v>
      </c>
      <c r="I24" s="7">
        <v>287</v>
      </c>
      <c r="J24" s="7">
        <v>287</v>
      </c>
      <c r="K24" s="7">
        <v>287</v>
      </c>
    </row>
    <row r="25" spans="2:11" s="2" customFormat="1" x14ac:dyDescent="0.2">
      <c r="B25" s="416"/>
      <c r="C25" s="432" t="s">
        <v>27</v>
      </c>
      <c r="D25" s="429"/>
      <c r="E25" s="429"/>
      <c r="F25" s="501" t="s">
        <v>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2:11" s="2" customFormat="1" x14ac:dyDescent="0.2">
      <c r="B26" s="416"/>
      <c r="C26" s="432" t="s">
        <v>28</v>
      </c>
      <c r="D26" s="429"/>
      <c r="E26" s="429"/>
      <c r="F26" s="501" t="s">
        <v>165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2:11" s="2" customFormat="1" x14ac:dyDescent="0.2">
      <c r="B27" s="416"/>
      <c r="C27" s="432" t="s">
        <v>974</v>
      </c>
      <c r="D27" s="429"/>
      <c r="E27" s="429"/>
      <c r="F27" s="501" t="s">
        <v>165</v>
      </c>
      <c r="G27" s="7">
        <v>151</v>
      </c>
      <c r="H27" s="7">
        <v>151</v>
      </c>
      <c r="I27" s="7">
        <v>151</v>
      </c>
      <c r="J27" s="7">
        <v>151</v>
      </c>
      <c r="K27" s="7">
        <v>151</v>
      </c>
    </row>
    <row r="28" spans="2:11" s="2" customFormat="1" ht="8.25" customHeight="1" x14ac:dyDescent="0.2">
      <c r="B28" s="419"/>
      <c r="C28" s="429"/>
      <c r="D28" s="433"/>
      <c r="E28" s="433"/>
      <c r="F28" s="420"/>
      <c r="G28" s="420"/>
      <c r="H28" s="420"/>
      <c r="I28" s="420"/>
      <c r="J28" s="420"/>
      <c r="K28" s="434"/>
    </row>
    <row r="29" spans="2:11" s="2" customFormat="1" ht="5.25" customHeight="1" x14ac:dyDescent="0.2">
      <c r="B29" s="435"/>
      <c r="C29" s="424"/>
      <c r="D29" s="422"/>
      <c r="E29" s="422"/>
      <c r="F29" s="423"/>
      <c r="G29" s="422"/>
      <c r="H29" s="411"/>
      <c r="I29" s="411"/>
      <c r="J29" s="411"/>
      <c r="K29" s="412"/>
    </row>
    <row r="30" spans="2:11" s="2" customFormat="1" ht="7.5" customHeight="1" x14ac:dyDescent="0.2">
      <c r="B30" s="601"/>
      <c r="C30" s="602"/>
      <c r="D30" s="602"/>
      <c r="E30" s="602"/>
      <c r="F30" s="602"/>
      <c r="G30" s="414"/>
      <c r="H30" s="414"/>
      <c r="I30" s="414"/>
      <c r="J30" s="414"/>
      <c r="K30" s="415"/>
    </row>
    <row r="31" spans="2:11" s="2" customFormat="1" x14ac:dyDescent="0.2">
      <c r="B31" s="416"/>
      <c r="C31" s="429" t="s">
        <v>41</v>
      </c>
      <c r="D31" s="429"/>
      <c r="E31" s="429"/>
      <c r="F31" s="501" t="s">
        <v>165</v>
      </c>
      <c r="G31" s="600">
        <v>48</v>
      </c>
      <c r="H31" s="600">
        <v>48</v>
      </c>
      <c r="I31" s="600">
        <v>48</v>
      </c>
      <c r="J31" s="600">
        <v>48</v>
      </c>
      <c r="K31" s="600">
        <v>48</v>
      </c>
    </row>
    <row r="32" spans="2:11" s="2" customFormat="1" hidden="1" x14ac:dyDescent="0.2">
      <c r="B32" s="416"/>
      <c r="C32" s="429" t="s">
        <v>42</v>
      </c>
      <c r="D32" s="429"/>
      <c r="E32" s="429"/>
      <c r="F32" s="501" t="s">
        <v>165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1" s="2" customFormat="1" x14ac:dyDescent="0.2">
      <c r="B33" s="416"/>
      <c r="C33" s="429" t="s">
        <v>1009</v>
      </c>
      <c r="D33" s="429"/>
      <c r="E33" s="429"/>
      <c r="F33" s="501" t="s">
        <v>165</v>
      </c>
      <c r="G33" s="600">
        <v>498</v>
      </c>
      <c r="H33" s="600">
        <v>507</v>
      </c>
      <c r="I33" s="600">
        <v>510</v>
      </c>
      <c r="J33" s="600">
        <v>510</v>
      </c>
      <c r="K33" s="600">
        <v>510</v>
      </c>
    </row>
    <row r="34" spans="2:11" s="2" customFormat="1" x14ac:dyDescent="0.2">
      <c r="B34" s="416"/>
      <c r="C34" s="429" t="s">
        <v>45</v>
      </c>
      <c r="D34" s="429"/>
      <c r="E34" s="429"/>
      <c r="F34" s="501" t="s">
        <v>165</v>
      </c>
      <c r="G34" s="600">
        <v>0</v>
      </c>
      <c r="H34" s="600">
        <v>0</v>
      </c>
      <c r="I34" s="600">
        <v>0</v>
      </c>
      <c r="J34" s="600">
        <v>0</v>
      </c>
      <c r="K34" s="600">
        <v>0</v>
      </c>
    </row>
    <row r="35" spans="2:11" s="2" customFormat="1" x14ac:dyDescent="0.2">
      <c r="B35" s="416"/>
      <c r="C35" s="429" t="s">
        <v>46</v>
      </c>
      <c r="D35" s="429"/>
      <c r="E35" s="429"/>
      <c r="F35" s="501" t="s">
        <v>165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2:11" s="2" customFormat="1" ht="13.5" thickBot="1" x14ac:dyDescent="0.25">
      <c r="B36" s="416"/>
      <c r="C36" s="429" t="s">
        <v>40</v>
      </c>
      <c r="D36" s="429"/>
      <c r="E36" s="429"/>
      <c r="F36" s="519" t="s">
        <v>165</v>
      </c>
      <c r="G36" s="175">
        <f>G31+G32+G33+G34+G35</f>
        <v>546</v>
      </c>
      <c r="H36" s="175">
        <f t="shared" ref="H36:K36" si="0">H31+H32+H33+H34+H35</f>
        <v>555</v>
      </c>
      <c r="I36" s="175">
        <f t="shared" si="0"/>
        <v>558</v>
      </c>
      <c r="J36" s="175">
        <f t="shared" si="0"/>
        <v>558</v>
      </c>
      <c r="K36" s="175">
        <f t="shared" si="0"/>
        <v>558</v>
      </c>
    </row>
    <row r="37" spans="2:11" s="2" customFormat="1" ht="8.25" customHeight="1" thickTop="1" x14ac:dyDescent="0.2">
      <c r="B37" s="416"/>
      <c r="C37" s="429"/>
      <c r="D37" s="429"/>
      <c r="E37" s="429"/>
      <c r="F37" s="417"/>
      <c r="G37" s="417"/>
      <c r="H37" s="417"/>
      <c r="I37" s="417"/>
      <c r="J37" s="417"/>
      <c r="K37" s="430"/>
    </row>
    <row r="38" spans="2:11" s="2" customFormat="1" x14ac:dyDescent="0.2">
      <c r="B38" s="416"/>
      <c r="C38" s="429" t="s">
        <v>43</v>
      </c>
      <c r="D38" s="429"/>
      <c r="E38" s="429"/>
      <c r="F38" s="501" t="s">
        <v>165</v>
      </c>
      <c r="G38" s="7">
        <v>2</v>
      </c>
      <c r="H38" s="7">
        <v>2</v>
      </c>
      <c r="I38" s="7">
        <v>2</v>
      </c>
      <c r="J38" s="7">
        <v>2</v>
      </c>
      <c r="K38" s="7">
        <v>2</v>
      </c>
    </row>
    <row r="39" spans="2:11" s="2" customFormat="1" ht="3.75" customHeight="1" x14ac:dyDescent="0.2">
      <c r="B39" s="416"/>
      <c r="C39" s="429"/>
      <c r="D39" s="429"/>
      <c r="E39" s="429"/>
      <c r="F39" s="417"/>
      <c r="G39" s="506"/>
      <c r="H39" s="506"/>
      <c r="I39" s="506"/>
      <c r="J39" s="506"/>
      <c r="K39" s="506"/>
    </row>
    <row r="40" spans="2:11" s="2" customFormat="1" x14ac:dyDescent="0.2">
      <c r="B40" s="416"/>
      <c r="C40" s="429" t="s">
        <v>153</v>
      </c>
      <c r="D40" s="429"/>
      <c r="E40" s="429"/>
      <c r="F40" s="501" t="s">
        <v>165</v>
      </c>
      <c r="G40" s="7">
        <v>11</v>
      </c>
      <c r="H40" s="7">
        <v>11</v>
      </c>
      <c r="I40" s="7">
        <v>11</v>
      </c>
      <c r="J40" s="7">
        <v>11</v>
      </c>
      <c r="K40" s="7">
        <v>11</v>
      </c>
    </row>
    <row r="41" spans="2:11" s="2" customFormat="1" ht="3.75" customHeight="1" x14ac:dyDescent="0.2">
      <c r="B41" s="416"/>
      <c r="C41" s="429"/>
      <c r="D41" s="429"/>
      <c r="E41" s="429"/>
      <c r="F41" s="417"/>
      <c r="G41" s="506"/>
      <c r="H41" s="506"/>
      <c r="I41" s="506"/>
      <c r="J41" s="506"/>
      <c r="K41" s="506"/>
    </row>
    <row r="42" spans="2:11" s="2" customFormat="1" x14ac:dyDescent="0.2">
      <c r="B42" s="416"/>
      <c r="C42" s="429" t="s">
        <v>44</v>
      </c>
      <c r="D42" s="429"/>
      <c r="E42" s="429"/>
      <c r="F42" s="501" t="s">
        <v>165</v>
      </c>
      <c r="G42" s="7">
        <v>42</v>
      </c>
      <c r="H42" s="7">
        <v>42</v>
      </c>
      <c r="I42" s="7">
        <v>42</v>
      </c>
      <c r="J42" s="7">
        <v>42</v>
      </c>
      <c r="K42" s="7">
        <v>42</v>
      </c>
    </row>
    <row r="43" spans="2:11" s="2" customFormat="1" ht="6" customHeight="1" x14ac:dyDescent="0.2">
      <c r="B43" s="416"/>
      <c r="C43" s="429"/>
      <c r="D43" s="429"/>
      <c r="E43" s="429"/>
      <c r="F43" s="417"/>
      <c r="G43" s="506"/>
      <c r="H43" s="506"/>
      <c r="I43" s="506"/>
      <c r="J43" s="506"/>
      <c r="K43" s="506"/>
    </row>
    <row r="44" spans="2:11" s="2" customFormat="1" x14ac:dyDescent="0.2">
      <c r="B44" s="416"/>
      <c r="C44" s="429" t="s">
        <v>333</v>
      </c>
      <c r="D44" s="429"/>
      <c r="E44" s="429"/>
      <c r="F44" s="501" t="s">
        <v>165</v>
      </c>
      <c r="G44" s="600">
        <v>4</v>
      </c>
      <c r="H44" s="600">
        <v>4</v>
      </c>
      <c r="I44" s="600">
        <v>4</v>
      </c>
      <c r="J44" s="600">
        <v>4</v>
      </c>
      <c r="K44" s="600">
        <v>4</v>
      </c>
    </row>
    <row r="45" spans="2:11" s="2" customFormat="1" x14ac:dyDescent="0.2">
      <c r="B45" s="416"/>
      <c r="C45" s="429" t="s">
        <v>334</v>
      </c>
      <c r="D45" s="429"/>
      <c r="E45" s="429"/>
      <c r="F45" s="501" t="s">
        <v>165</v>
      </c>
      <c r="G45" s="600">
        <v>0</v>
      </c>
      <c r="H45" s="600">
        <v>0</v>
      </c>
      <c r="I45" s="600">
        <v>0</v>
      </c>
      <c r="J45" s="600">
        <v>0</v>
      </c>
      <c r="K45" s="600">
        <v>0</v>
      </c>
    </row>
    <row r="46" spans="2:11" s="2" customFormat="1" ht="7.5" customHeight="1" x14ac:dyDescent="0.2">
      <c r="B46" s="419"/>
      <c r="C46" s="433"/>
      <c r="D46" s="433"/>
      <c r="E46" s="433"/>
      <c r="F46" s="420"/>
      <c r="G46" s="433"/>
      <c r="H46" s="433"/>
      <c r="I46" s="433"/>
      <c r="J46" s="433"/>
      <c r="K46" s="421"/>
    </row>
    <row r="178" spans="3:3" x14ac:dyDescent="0.2">
      <c r="C178" s="1" t="s">
        <v>995</v>
      </c>
    </row>
    <row r="179" spans="3:3" x14ac:dyDescent="0.2">
      <c r="C179" s="1" t="s">
        <v>996</v>
      </c>
    </row>
  </sheetData>
  <sheetProtection selectLockedCells="1" selectUnlockedCells="1"/>
  <mergeCells count="2">
    <mergeCell ref="B30:F30"/>
    <mergeCell ref="D3:F3"/>
  </mergeCells>
  <phoneticPr fontId="26" type="noConversion"/>
  <dataValidations count="1">
    <dataValidation type="list" allowBlank="1" showInputMessage="1" showErrorMessage="1" sqref="E8">
      <formula1>$C$178:$C$179</formula1>
    </dataValidation>
  </dataValidations>
  <pageMargins left="0.7" right="0.7" top="0.75" bottom="0.75" header="0.3" footer="0.3"/>
  <pageSetup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4" name="List Box 94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1209675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" name="List Box 131">
              <controlPr locked="0" defaultSize="0" autoLine="0" autoPict="0">
                <anchor mov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6" name="List Box 446">
              <controlPr locked="0" defaultSize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7" name="List Box 448">
              <controlPr locked="0" defaultSize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1219200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8" name="List Box 450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9" name="List Box 452">
              <controlPr locked="0" defaultSize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10" name="List Box 454">
              <controlPr locked="0" defaultSize="0" autoLine="0" autoPict="0">
                <anchor moveWithCells="1">
                  <from>
                    <xdr:col>10</xdr:col>
                    <xdr:colOff>0</xdr:colOff>
                    <xdr:row>19</xdr:row>
                    <xdr:rowOff>9525</xdr:rowOff>
                  </from>
                  <to>
                    <xdr:col>10</xdr:col>
                    <xdr:colOff>1266825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EF3F0F11-F843-44F7-8743-541A6EB20532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6" id="{5B3107C9-A89D-4C59-BFEE-334F4264396A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5" id="{66307816-29EE-4258-B0E2-3952AC7E3955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m:sqref>F31:K31</xm:sqref>
        </x14:conditionalFormatting>
        <x14:conditionalFormatting xmlns:xm="http://schemas.microsoft.com/office/excel/2006/main">
          <x14:cfRule type="expression" priority="19" id="{F8D93574-BAFD-4544-A895-8554F0CC66BB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0" id="{EFDB730D-57B8-4420-863D-6B7DE33F2C20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1" id="{D125DD38-BF3A-4499-818D-860923D24110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F33:K33</xm:sqref>
        </x14:conditionalFormatting>
        <x14:conditionalFormatting xmlns:xm="http://schemas.microsoft.com/office/excel/2006/main">
          <x14:cfRule type="expression" priority="18" id="{308AD34E-2039-4FF2-B07B-9F0C3B8C3516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1" id="{8D9AA44B-0FEF-41B9-A1BB-4853B66C553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0" id="{9725D913-9228-455B-9B42-A71BC669F185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m:sqref>F34:K34</xm:sqref>
        </x14:conditionalFormatting>
        <x14:conditionalFormatting xmlns:xm="http://schemas.microsoft.com/office/excel/2006/main">
          <x14:cfRule type="expression" priority="14" id="{50DEBAD9-22C4-41EE-8493-CF8F400C80CF}">
            <xm:f>'Calculations - HIDE'!$AK$15&gt;1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3" id="{ACC765E2-9406-4F09-89A9-C857622A0BD8}">
            <xm:f>'Calculations - HIDE'!$AK$16&gt;1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12" id="{3BA09D7E-0208-4535-B616-1AC4ED8A1BB9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9" id="{F89FD157-DA2F-4B26-B9AF-E94B7BE5F537}">
            <xm:f>'Calculations - HIDE'!$AK$15=1</xm:f>
            <x14:dxf>
              <fill>
                <patternFill>
                  <bgColor theme="1" tint="0.34998626667073579"/>
                </patternFill>
              </fill>
            </x14:dxf>
          </x14:cfRule>
          <xm:sqref>F35:K35</xm:sqref>
        </x14:conditionalFormatting>
        <x14:conditionalFormatting xmlns:xm="http://schemas.microsoft.com/office/excel/2006/main">
          <x14:cfRule type="expression" priority="8" id="{ED78C334-80EF-487E-9CFC-B878755485CC}">
            <xm:f>'Calculations - HIDE'!$AK$18&lt;1</xm:f>
            <x14:dxf>
              <fill>
                <patternFill>
                  <bgColor theme="1" tint="0.34998626667073579"/>
                </patternFill>
              </fill>
            </x14:dxf>
          </x14:cfRule>
          <xm:sqref>F25:K26</xm:sqref>
        </x14:conditionalFormatting>
        <x14:conditionalFormatting xmlns:xm="http://schemas.microsoft.com/office/excel/2006/main">
          <x14:cfRule type="expression" priority="7" id="{B15503FE-0A2D-48C9-B5E2-7816CE41E9AC}">
            <xm:f>'Calculations - HIDE'!$AK$19&gt;0</xm:f>
            <x14:dxf>
              <fill>
                <patternFill>
                  <bgColor theme="1" tint="0.34998626667073579"/>
                </patternFill>
              </fill>
            </x14:dxf>
          </x14:cfRule>
          <xm:sqref>F40:K40</xm:sqref>
        </x14:conditionalFormatting>
        <x14:conditionalFormatting xmlns:xm="http://schemas.microsoft.com/office/excel/2006/main">
          <x14:cfRule type="expression" priority="4" id="{F6B5AB5C-85D4-4058-A58A-0BC13AD91832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5" id="{94E38153-3250-4B7C-93BC-4A2B0F0E5915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6" id="{F1CB3F6F-0AD6-4946-9787-7A5BCE214C19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F45:K45</xm:sqref>
        </x14:conditionalFormatting>
        <x14:conditionalFormatting xmlns:xm="http://schemas.microsoft.com/office/excel/2006/main">
          <x14:cfRule type="expression" priority="1" id="{BCE54261-2224-48DE-AACF-AE6EB5A0E470}">
            <xm:f>'Calculations - HIDE'!$AK$17&gt;1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2" id="{36122936-44C7-4286-8771-7844792C8804}">
            <xm:f>'Calculations - HIDE'!$AK$18&gt;1</xm:f>
            <x14:dxf>
              <fill>
                <patternFill>
                  <bgColor theme="1" tint="0.34998626667073579"/>
                </patternFill>
              </fill>
            </x14:dxf>
          </x14:cfRule>
          <x14:cfRule type="expression" priority="3" id="{F37B01EC-9B4B-4EB9-93D8-594F035643A7}">
            <xm:f>'Calculations - HIDE'!$AK$19&gt;1</xm:f>
            <x14:dxf>
              <fill>
                <patternFill>
                  <bgColor theme="1" tint="0.34998626667073579"/>
                </patternFill>
              </fill>
            </x14:dxf>
          </x14:cfRule>
          <xm:sqref>F44:K44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B1:Y67"/>
  <sheetViews>
    <sheetView showGridLines="0" zoomScale="90" zoomScaleNormal="90" zoomScalePageLayoutView="90" workbookViewId="0">
      <selection activeCell="F18" sqref="F18"/>
    </sheetView>
  </sheetViews>
  <sheetFormatPr defaultColWidth="8.85546875" defaultRowHeight="12.75" outlineLevelCol="1" x14ac:dyDescent="0.2"/>
  <cols>
    <col min="1" max="1" width="1" style="377" customWidth="1"/>
    <col min="2" max="2" width="10" style="377" customWidth="1"/>
    <col min="3" max="3" width="9.140625" style="377" customWidth="1"/>
    <col min="4" max="4" width="16.28515625" style="377" bestFit="1" customWidth="1"/>
    <col min="5" max="5" width="5.85546875" style="377" customWidth="1"/>
    <col min="6" max="6" width="24.85546875" style="377" customWidth="1"/>
    <col min="7" max="7" width="18.28515625" style="377" customWidth="1"/>
    <col min="8" max="8" width="14.85546875" style="377" customWidth="1"/>
    <col min="9" max="14" width="12.28515625" style="377" customWidth="1"/>
    <col min="15" max="15" width="8.85546875" style="377"/>
    <col min="16" max="18" width="0" style="377" hidden="1" customWidth="1" outlineLevel="1"/>
    <col min="19" max="23" width="12.42578125" style="377" hidden="1" customWidth="1" outlineLevel="1"/>
    <col min="24" max="24" width="0" style="377" hidden="1" customWidth="1" outlineLevel="1"/>
    <col min="25" max="25" width="8.85546875" style="377" collapsed="1"/>
    <col min="26" max="16384" width="8.85546875" style="377"/>
  </cols>
  <sheetData>
    <row r="1" spans="2:24" ht="21" x14ac:dyDescent="0.35">
      <c r="G1" s="500" t="s">
        <v>969</v>
      </c>
      <c r="H1" s="408"/>
      <c r="J1" s="485" t="s">
        <v>951</v>
      </c>
    </row>
    <row r="2" spans="2:24" ht="15" x14ac:dyDescent="0.25">
      <c r="F2" s="13"/>
      <c r="H2" s="13"/>
      <c r="J2" s="486" t="s">
        <v>952</v>
      </c>
    </row>
    <row r="3" spans="2:24" x14ac:dyDescent="0.2">
      <c r="F3" s="410"/>
      <c r="H3" s="410"/>
      <c r="J3" s="487" t="s">
        <v>953</v>
      </c>
    </row>
    <row r="4" spans="2:24" x14ac:dyDescent="0.2">
      <c r="J4" s="487" t="s">
        <v>1036</v>
      </c>
    </row>
    <row r="5" spans="2:24" s="378" customFormat="1" ht="18.75" x14ac:dyDescent="0.3">
      <c r="B5" s="379" t="str">
        <f>'Start Here - Data Entry '!D3&amp;" - REVENUE"</f>
        <v>Oakland - REVENUE</v>
      </c>
      <c r="C5" s="380"/>
      <c r="D5" s="380"/>
      <c r="E5" s="474"/>
      <c r="F5" s="475"/>
      <c r="G5" s="380"/>
      <c r="H5" s="475"/>
      <c r="I5" s="380"/>
      <c r="J5" s="488" t="s">
        <v>968</v>
      </c>
      <c r="K5" s="380"/>
      <c r="L5" s="380"/>
      <c r="M5" s="380"/>
      <c r="N5" s="380"/>
    </row>
    <row r="6" spans="2:24" ht="18.75" x14ac:dyDescent="0.3">
      <c r="B6" s="381"/>
      <c r="C6" s="381"/>
      <c r="D6" s="381"/>
      <c r="E6" s="381"/>
      <c r="F6" s="381"/>
      <c r="G6" s="381"/>
      <c r="H6" s="381"/>
      <c r="I6" s="292"/>
      <c r="J6" s="292"/>
      <c r="K6" s="292"/>
      <c r="L6" s="292"/>
      <c r="M6" s="292"/>
      <c r="N6" s="292"/>
      <c r="S6" s="378"/>
      <c r="T6" s="378"/>
      <c r="U6" s="378"/>
      <c r="V6" s="378"/>
      <c r="W6" s="378"/>
      <c r="X6" s="378"/>
    </row>
    <row r="7" spans="2:24" ht="20.25" customHeight="1" x14ac:dyDescent="0.2">
      <c r="B7" s="181"/>
      <c r="C7" s="348"/>
      <c r="D7" s="382"/>
      <c r="E7" s="382"/>
      <c r="F7" s="382"/>
      <c r="G7" s="382" t="s">
        <v>166</v>
      </c>
      <c r="H7" s="382"/>
      <c r="I7" s="170"/>
      <c r="J7" s="348"/>
      <c r="K7" s="348"/>
      <c r="L7" s="348"/>
      <c r="M7" s="348"/>
      <c r="N7" s="349"/>
    </row>
    <row r="8" spans="2:24" ht="15" x14ac:dyDescent="0.25">
      <c r="B8" s="383"/>
      <c r="C8" s="384"/>
      <c r="D8" s="384"/>
      <c r="E8" s="384"/>
      <c r="F8" s="385"/>
      <c r="G8" s="384"/>
      <c r="H8" s="384"/>
      <c r="I8" s="386" t="s">
        <v>158</v>
      </c>
      <c r="J8" s="386" t="s">
        <v>159</v>
      </c>
      <c r="K8" s="386" t="s">
        <v>160</v>
      </c>
      <c r="L8" s="386" t="s">
        <v>161</v>
      </c>
      <c r="M8" s="386" t="s">
        <v>162</v>
      </c>
      <c r="N8" s="387" t="s">
        <v>163</v>
      </c>
      <c r="P8" s="592"/>
      <c r="Q8" s="592"/>
      <c r="R8" s="593" t="s">
        <v>1008</v>
      </c>
      <c r="S8" s="593">
        <v>1</v>
      </c>
      <c r="T8" s="593">
        <v>2</v>
      </c>
      <c r="U8" s="593">
        <v>3</v>
      </c>
      <c r="V8" s="593">
        <v>4</v>
      </c>
      <c r="W8" s="593">
        <v>5</v>
      </c>
    </row>
    <row r="9" spans="2:24" ht="15" x14ac:dyDescent="0.25">
      <c r="B9" s="388" t="s">
        <v>167</v>
      </c>
      <c r="C9" s="171"/>
      <c r="D9" s="171"/>
      <c r="E9" s="171"/>
      <c r="F9" s="389"/>
      <c r="G9" s="390"/>
      <c r="H9" s="171"/>
      <c r="I9" s="406">
        <v>0</v>
      </c>
      <c r="J9" s="406">
        <v>0</v>
      </c>
      <c r="K9" s="406">
        <v>0</v>
      </c>
      <c r="L9" s="406">
        <v>0</v>
      </c>
      <c r="M9" s="406">
        <v>0</v>
      </c>
      <c r="N9" s="407">
        <v>0</v>
      </c>
      <c r="P9" s="429" t="s">
        <v>41</v>
      </c>
      <c r="Q9" s="429"/>
      <c r="R9" s="429"/>
      <c r="S9" s="594">
        <v>80</v>
      </c>
      <c r="T9" s="594">
        <v>80</v>
      </c>
      <c r="U9" s="594">
        <v>80</v>
      </c>
      <c r="V9" s="594">
        <v>80</v>
      </c>
      <c r="W9" s="594">
        <v>80</v>
      </c>
    </row>
    <row r="10" spans="2:24" ht="15" x14ac:dyDescent="0.25">
      <c r="B10" s="388" t="s">
        <v>169</v>
      </c>
      <c r="C10" s="171"/>
      <c r="D10" s="171"/>
      <c r="E10" s="171"/>
      <c r="F10" s="389"/>
      <c r="G10" s="390"/>
      <c r="H10" s="171"/>
      <c r="I10" s="406">
        <v>0</v>
      </c>
      <c r="J10" s="406">
        <v>0</v>
      </c>
      <c r="K10" s="406">
        <v>0</v>
      </c>
      <c r="L10" s="406">
        <v>0</v>
      </c>
      <c r="M10" s="406">
        <v>0</v>
      </c>
      <c r="N10" s="407">
        <v>0</v>
      </c>
      <c r="P10" s="429" t="s">
        <v>1009</v>
      </c>
      <c r="Q10" s="429"/>
      <c r="R10" s="429"/>
      <c r="S10" s="595">
        <v>300</v>
      </c>
      <c r="T10" s="595">
        <v>350</v>
      </c>
      <c r="U10" s="595">
        <v>395</v>
      </c>
      <c r="V10" s="595">
        <v>350</v>
      </c>
      <c r="W10" s="595">
        <v>415</v>
      </c>
    </row>
    <row r="11" spans="2:24" ht="13.5" thickBot="1" x14ac:dyDescent="0.25">
      <c r="B11" s="388" t="s">
        <v>170</v>
      </c>
      <c r="C11" s="171"/>
      <c r="D11" s="171"/>
      <c r="E11" s="171"/>
      <c r="F11" s="391"/>
      <c r="G11" s="390"/>
      <c r="H11" s="171"/>
      <c r="I11" s="406">
        <v>0</v>
      </c>
      <c r="J11" s="406">
        <v>0</v>
      </c>
      <c r="K11" s="406">
        <v>0</v>
      </c>
      <c r="L11" s="406">
        <v>0</v>
      </c>
      <c r="M11" s="406">
        <v>0</v>
      </c>
      <c r="N11" s="407">
        <v>0</v>
      </c>
      <c r="P11" s="429" t="s">
        <v>40</v>
      </c>
      <c r="Q11" s="429"/>
      <c r="R11" s="429"/>
      <c r="S11" s="175">
        <f>SUM(S9:S10)</f>
        <v>380</v>
      </c>
      <c r="T11" s="175">
        <f>SUM(T9:T10)</f>
        <v>430</v>
      </c>
      <c r="U11" s="175">
        <f>SUM(U9:U10)</f>
        <v>475</v>
      </c>
      <c r="V11" s="175">
        <f>SUM(V9:V10)</f>
        <v>430</v>
      </c>
      <c r="W11" s="175">
        <f>SUM(W9:W10)</f>
        <v>495</v>
      </c>
    </row>
    <row r="12" spans="2:24" ht="13.5" thickTop="1" x14ac:dyDescent="0.2">
      <c r="B12" s="388" t="s">
        <v>171</v>
      </c>
      <c r="C12" s="171"/>
      <c r="D12" s="171"/>
      <c r="E12" s="171"/>
      <c r="F12" s="389"/>
      <c r="G12" s="390"/>
      <c r="H12" s="171"/>
      <c r="I12" s="406">
        <v>0</v>
      </c>
      <c r="J12" s="406">
        <v>40000</v>
      </c>
      <c r="K12" s="406">
        <v>0</v>
      </c>
      <c r="L12" s="406">
        <v>0</v>
      </c>
      <c r="M12" s="406">
        <v>0</v>
      </c>
      <c r="N12" s="536">
        <v>0</v>
      </c>
    </row>
    <row r="13" spans="2:24" x14ac:dyDescent="0.2">
      <c r="B13" s="392" t="s">
        <v>61</v>
      </c>
      <c r="C13" s="393"/>
      <c r="D13" s="393"/>
      <c r="E13" s="393"/>
      <c r="F13" s="393"/>
      <c r="G13" s="393"/>
      <c r="H13" s="393"/>
      <c r="I13" s="361">
        <f t="shared" ref="I13:N13" si="0">SUM(I9:I12)</f>
        <v>0</v>
      </c>
      <c r="J13" s="361">
        <f t="shared" si="0"/>
        <v>40000</v>
      </c>
      <c r="K13" s="361">
        <f t="shared" si="0"/>
        <v>0</v>
      </c>
      <c r="L13" s="361">
        <f t="shared" si="0"/>
        <v>0</v>
      </c>
      <c r="M13" s="361">
        <f t="shared" si="0"/>
        <v>0</v>
      </c>
      <c r="N13" s="362">
        <f t="shared" si="0"/>
        <v>0</v>
      </c>
    </row>
    <row r="14" spans="2:24" x14ac:dyDescent="0.2">
      <c r="B14" s="394"/>
      <c r="C14" s="180"/>
      <c r="D14" s="180"/>
      <c r="E14" s="180"/>
      <c r="F14" s="180"/>
      <c r="G14" s="180"/>
      <c r="H14" s="180"/>
      <c r="I14" s="169"/>
      <c r="J14" s="169"/>
      <c r="K14" s="169"/>
      <c r="L14" s="169"/>
      <c r="M14" s="169"/>
      <c r="N14" s="342"/>
      <c r="S14" s="596">
        <f>J13</f>
        <v>40000</v>
      </c>
      <c r="T14" s="596">
        <f t="shared" ref="T14:W14" si="1">K13</f>
        <v>0</v>
      </c>
      <c r="U14" s="596">
        <f t="shared" si="1"/>
        <v>0</v>
      </c>
      <c r="V14" s="596">
        <f t="shared" si="1"/>
        <v>0</v>
      </c>
      <c r="W14" s="596">
        <f t="shared" si="1"/>
        <v>0</v>
      </c>
    </row>
    <row r="15" spans="2:24" x14ac:dyDescent="0.2">
      <c r="B15" s="395" t="s">
        <v>47</v>
      </c>
      <c r="C15" s="396"/>
      <c r="D15" s="396"/>
      <c r="E15" s="396"/>
      <c r="F15" s="396"/>
      <c r="G15" s="396"/>
      <c r="H15" s="396"/>
      <c r="I15" s="395"/>
      <c r="J15" s="395"/>
      <c r="K15" s="395"/>
      <c r="L15" s="395"/>
      <c r="M15" s="395"/>
      <c r="N15" s="397"/>
    </row>
    <row r="16" spans="2:24" ht="12.75" customHeight="1" x14ac:dyDescent="0.2">
      <c r="B16" s="383" t="s">
        <v>19</v>
      </c>
      <c r="C16" s="384"/>
      <c r="D16" s="384"/>
      <c r="E16" s="384"/>
      <c r="F16" s="385" t="s">
        <v>332</v>
      </c>
      <c r="G16" s="384" t="s">
        <v>65</v>
      </c>
      <c r="H16" s="384"/>
      <c r="I16" s="386" t="s">
        <v>158</v>
      </c>
      <c r="J16" s="386" t="s">
        <v>159</v>
      </c>
      <c r="K16" s="386" t="s">
        <v>160</v>
      </c>
      <c r="L16" s="386" t="s">
        <v>161</v>
      </c>
      <c r="M16" s="386" t="s">
        <v>162</v>
      </c>
      <c r="N16" s="387" t="s">
        <v>163</v>
      </c>
    </row>
    <row r="17" spans="2:24" x14ac:dyDescent="0.2">
      <c r="B17" s="388" t="s">
        <v>66</v>
      </c>
      <c r="C17" s="390"/>
      <c r="D17" s="390"/>
      <c r="E17" s="171"/>
      <c r="F17" s="389">
        <f>F18+F20</f>
        <v>4016</v>
      </c>
      <c r="G17" s="390"/>
      <c r="H17" s="171"/>
      <c r="I17" s="357">
        <v>0</v>
      </c>
      <c r="J17" s="357">
        <f t="shared" ref="J17:N17" si="2">SUM(J18:J20)</f>
        <v>2027214</v>
      </c>
      <c r="K17" s="357">
        <f t="shared" si="2"/>
        <v>2063358</v>
      </c>
      <c r="L17" s="357">
        <f t="shared" si="2"/>
        <v>2075406</v>
      </c>
      <c r="M17" s="357">
        <f t="shared" si="2"/>
        <v>2075406</v>
      </c>
      <c r="N17" s="358">
        <f t="shared" si="2"/>
        <v>2075406</v>
      </c>
    </row>
    <row r="18" spans="2:24" x14ac:dyDescent="0.2">
      <c r="B18" s="398" t="s">
        <v>48</v>
      </c>
      <c r="C18" s="171"/>
      <c r="D18" s="171"/>
      <c r="E18" s="171"/>
      <c r="F18" s="399">
        <v>3964</v>
      </c>
      <c r="G18" s="390" t="s">
        <v>88</v>
      </c>
      <c r="H18" s="171"/>
      <c r="I18" s="359">
        <v>0</v>
      </c>
      <c r="J18" s="359">
        <f>'Calculations - HIDE'!$K12+7800+1990</f>
        <v>1983862</v>
      </c>
      <c r="K18" s="359">
        <f>'Calculations - HIDE'!$Q12+7800+1990</f>
        <v>2019538</v>
      </c>
      <c r="L18" s="359">
        <f>'Calculations - HIDE'!$W12+7800+1990</f>
        <v>2031430</v>
      </c>
      <c r="M18" s="359">
        <f>'Calculations - HIDE'!$AC12+7800+1990</f>
        <v>2031430</v>
      </c>
      <c r="N18" s="360">
        <f>'Calculations - HIDE'!$AI12+7800+1990</f>
        <v>2031430</v>
      </c>
      <c r="S18" s="597">
        <f>3924*S10</f>
        <v>1177200</v>
      </c>
      <c r="T18" s="597">
        <f t="shared" ref="T18:W18" si="3">3924*T10</f>
        <v>1373400</v>
      </c>
      <c r="U18" s="597">
        <f t="shared" si="3"/>
        <v>1549980</v>
      </c>
      <c r="V18" s="597">
        <f t="shared" si="3"/>
        <v>1373400</v>
      </c>
      <c r="W18" s="597">
        <f t="shared" si="3"/>
        <v>1628460</v>
      </c>
      <c r="X18" s="597"/>
    </row>
    <row r="19" spans="2:24" x14ac:dyDescent="0.2">
      <c r="B19" s="398" t="s">
        <v>49</v>
      </c>
      <c r="C19" s="171"/>
      <c r="D19" s="171"/>
      <c r="E19" s="171"/>
      <c r="F19" s="399">
        <v>7480</v>
      </c>
      <c r="G19" s="390" t="s">
        <v>88</v>
      </c>
      <c r="H19" s="171"/>
      <c r="I19" s="359">
        <v>0</v>
      </c>
      <c r="J19" s="359">
        <f>SUM('Calculations - HIDE'!$K15:$K19)</f>
        <v>14960</v>
      </c>
      <c r="K19" s="359">
        <f>SUM('Calculations - HIDE'!$Q15:$Q19)</f>
        <v>14960</v>
      </c>
      <c r="L19" s="359">
        <f>SUM('Calculations - HIDE'!$W15:$W19)</f>
        <v>14960</v>
      </c>
      <c r="M19" s="359">
        <f>SUM('Calculations - HIDE'!$AC15:$AC19)</f>
        <v>14960</v>
      </c>
      <c r="N19" s="360">
        <f>SUM('Calculations - HIDE'!$AI15:$AI19)</f>
        <v>14960</v>
      </c>
      <c r="S19" s="597">
        <f>2*7480</f>
        <v>14960</v>
      </c>
      <c r="T19" s="597">
        <f t="shared" ref="T19:W19" si="4">2*7480</f>
        <v>14960</v>
      </c>
      <c r="U19" s="597">
        <f t="shared" si="4"/>
        <v>14960</v>
      </c>
      <c r="V19" s="597">
        <f t="shared" si="4"/>
        <v>14960</v>
      </c>
      <c r="W19" s="597">
        <f t="shared" si="4"/>
        <v>14960</v>
      </c>
      <c r="X19" s="597"/>
    </row>
    <row r="20" spans="2:24" x14ac:dyDescent="0.2">
      <c r="B20" s="398" t="s">
        <v>50</v>
      </c>
      <c r="C20" s="171"/>
      <c r="D20" s="171"/>
      <c r="E20" s="171"/>
      <c r="F20" s="399">
        <f>'Calculations - HIDE'!C21</f>
        <v>52</v>
      </c>
      <c r="G20" s="390" t="s">
        <v>92</v>
      </c>
      <c r="H20" s="171"/>
      <c r="I20" s="359">
        <v>0</v>
      </c>
      <c r="J20" s="359">
        <f>'Calculations - HIDE'!$K21</f>
        <v>28392</v>
      </c>
      <c r="K20" s="359">
        <f>'Calculations - HIDE'!$Q21</f>
        <v>28860</v>
      </c>
      <c r="L20" s="359">
        <f>'Calculations - HIDE'!$W21</f>
        <v>29016</v>
      </c>
      <c r="M20" s="359">
        <f>'Calculations - HIDE'!$AC21</f>
        <v>29016</v>
      </c>
      <c r="N20" s="360">
        <f>'Calculations - HIDE'!$AI21</f>
        <v>29016</v>
      </c>
      <c r="S20" s="597">
        <f>52*S11</f>
        <v>19760</v>
      </c>
      <c r="T20" s="597">
        <f t="shared" ref="T20:W20" si="5">52*T11</f>
        <v>22360</v>
      </c>
      <c r="U20" s="597">
        <f t="shared" si="5"/>
        <v>24700</v>
      </c>
      <c r="V20" s="597">
        <f t="shared" si="5"/>
        <v>22360</v>
      </c>
      <c r="W20" s="597">
        <f t="shared" si="5"/>
        <v>25740</v>
      </c>
      <c r="X20" s="597"/>
    </row>
    <row r="21" spans="2:24" x14ac:dyDescent="0.2">
      <c r="B21" s="388" t="s">
        <v>51</v>
      </c>
      <c r="C21" s="171"/>
      <c r="D21" s="171"/>
      <c r="E21" s="171"/>
      <c r="F21" s="389">
        <f>VLOOKUP('Start Here - Data Entry '!$E$5,'Calculations - HIDE'!A25:C29,3,FALSE)</f>
        <v>461</v>
      </c>
      <c r="G21" s="390" t="s">
        <v>88</v>
      </c>
      <c r="H21" s="171"/>
      <c r="I21" s="357">
        <v>0</v>
      </c>
      <c r="J21" s="357">
        <v>218053</v>
      </c>
      <c r="K21" s="357">
        <f>SUM('Calculations - HIDE'!$Q25:$Q29)</f>
        <v>219703.38</v>
      </c>
      <c r="L21" s="357">
        <f>SUM('Calculations - HIDE'!$W25:$W29)</f>
        <v>221003.4</v>
      </c>
      <c r="M21" s="357">
        <f>SUM('Calculations - HIDE'!$AC25:$AC29)</f>
        <v>221003.4</v>
      </c>
      <c r="N21" s="358">
        <f>SUM('Calculations - HIDE'!$AI25:$AI29)</f>
        <v>221003.4</v>
      </c>
      <c r="S21" s="598">
        <f>461*(S11*0.95)</f>
        <v>166421</v>
      </c>
      <c r="T21" s="598">
        <f>461*(T11*0.93)</f>
        <v>184353.90000000002</v>
      </c>
      <c r="U21" s="598">
        <f>461*(U11*0.89)</f>
        <v>194887.75</v>
      </c>
      <c r="V21" s="598">
        <f>461*(V11*0.85)</f>
        <v>168495.5</v>
      </c>
      <c r="W21" s="598">
        <f>461*(W11*0.85)</f>
        <v>193965.75</v>
      </c>
      <c r="X21" s="597"/>
    </row>
    <row r="22" spans="2:24" x14ac:dyDescent="0.2">
      <c r="B22" s="388" t="s">
        <v>52</v>
      </c>
      <c r="C22" s="171"/>
      <c r="D22" s="171"/>
      <c r="E22" s="171"/>
      <c r="F22" s="400">
        <f>SUM('Calculations - HIDE'!C31:C32)</f>
        <v>100000</v>
      </c>
      <c r="G22" s="390" t="s">
        <v>111</v>
      </c>
      <c r="H22" s="171"/>
      <c r="I22" s="357">
        <v>0</v>
      </c>
      <c r="J22" s="357">
        <v>250000</v>
      </c>
      <c r="K22" s="357">
        <v>250000</v>
      </c>
      <c r="L22" s="357">
        <v>250000</v>
      </c>
      <c r="M22" s="357">
        <v>250000</v>
      </c>
      <c r="N22" s="357">
        <v>250000</v>
      </c>
      <c r="S22" s="597"/>
      <c r="T22" s="597"/>
      <c r="U22" s="597"/>
      <c r="V22" s="597"/>
      <c r="W22" s="597"/>
      <c r="X22" s="597"/>
    </row>
    <row r="23" spans="2:24" x14ac:dyDescent="0.2">
      <c r="B23" s="388" t="s">
        <v>999</v>
      </c>
      <c r="C23" s="171"/>
      <c r="D23" s="171"/>
      <c r="E23" s="171"/>
      <c r="F23" s="389">
        <v>2791</v>
      </c>
      <c r="G23" s="390" t="s">
        <v>88</v>
      </c>
      <c r="H23" s="171"/>
      <c r="I23" s="357">
        <v>0</v>
      </c>
      <c r="J23" s="357"/>
      <c r="K23" s="357">
        <f>IF('Start Here - Data Entry '!$E$8="no",0,'Calculations - HIDE'!Q243)</f>
        <v>0</v>
      </c>
      <c r="L23" s="357">
        <f>IF('Start Here - Data Entry '!$E$8="no",0,'Calculations - HIDE'!W243)</f>
        <v>0</v>
      </c>
      <c r="M23" s="357">
        <f>IF('Start Here - Data Entry '!$E$8="no",0,'Calculations - HIDE'!AC243)</f>
        <v>0</v>
      </c>
      <c r="N23" s="358">
        <f>IF('Start Here - Data Entry '!$E$8="no",0,'Calculations - HIDE'!AI243)</f>
        <v>0</v>
      </c>
      <c r="S23" s="597"/>
      <c r="T23" s="597"/>
      <c r="U23" s="597"/>
      <c r="V23" s="597"/>
      <c r="W23" s="597"/>
      <c r="X23" s="597"/>
    </row>
    <row r="24" spans="2:24" x14ac:dyDescent="0.2">
      <c r="B24" s="388" t="s">
        <v>53</v>
      </c>
      <c r="C24" s="171"/>
      <c r="D24" s="171"/>
      <c r="E24" s="171"/>
      <c r="F24" s="389">
        <f>VLOOKUP('Start Here - Data Entry '!$F$20,'Calculations - HIDE'!A36:C41,3,FALSE)</f>
        <v>0</v>
      </c>
      <c r="G24" s="390" t="s">
        <v>88</v>
      </c>
      <c r="H24" s="171"/>
      <c r="I24" s="357">
        <v>0</v>
      </c>
      <c r="J24" s="357">
        <f>SUM('Calculations - HIDE'!K36:K41)</f>
        <v>0</v>
      </c>
      <c r="K24" s="357">
        <f>SUM('Calculations - HIDE'!Q36:Q41)</f>
        <v>0</v>
      </c>
      <c r="L24" s="357">
        <f>SUM('Calculations - HIDE'!W36:W41)</f>
        <v>0</v>
      </c>
      <c r="M24" s="357">
        <f>SUM('Calculations - HIDE'!AC36:AC41)</f>
        <v>0</v>
      </c>
      <c r="N24" s="358">
        <f>SUM('Calculations - HIDE'!AI36:AI41)</f>
        <v>0</v>
      </c>
      <c r="S24" s="597"/>
      <c r="T24" s="597"/>
      <c r="U24" s="597"/>
      <c r="V24" s="597"/>
      <c r="W24" s="597"/>
      <c r="X24" s="597"/>
    </row>
    <row r="25" spans="2:24" x14ac:dyDescent="0.2">
      <c r="B25" s="388" t="s">
        <v>54</v>
      </c>
      <c r="C25" s="171"/>
      <c r="D25" s="171"/>
      <c r="E25" s="171"/>
      <c r="F25" s="389" t="str">
        <f>".25 FTE &amp; $"&amp;'Calculations - HIDE'!C44&amp;" per"</f>
        <v>.25 FTE &amp; $120 per</v>
      </c>
      <c r="G25" s="390" t="s">
        <v>89</v>
      </c>
      <c r="H25" s="171"/>
      <c r="I25" s="357">
        <v>0</v>
      </c>
      <c r="J25" s="357">
        <f>SUM('Calculations - HIDE'!$K44:$K45)</f>
        <v>17862</v>
      </c>
      <c r="K25" s="357">
        <f>SUM('Calculations - HIDE'!$Q44:$Q45)</f>
        <v>18192.84</v>
      </c>
      <c r="L25" s="357">
        <f>SUM('Calculations - HIDE'!$W44:$W45)</f>
        <v>18445.9326</v>
      </c>
      <c r="M25" s="357">
        <f>SUM('Calculations - HIDE'!$AC44:$AC45)</f>
        <v>18617.191926</v>
      </c>
      <c r="N25" s="358">
        <f>SUM('Calculations - HIDE'!$AI44:$AI45)</f>
        <v>18790.163845259998</v>
      </c>
      <c r="S25" s="597">
        <f>(120*'Start Here - Data Entry '!G40)+(0.25*66128)</f>
        <v>17852</v>
      </c>
      <c r="T25" s="597">
        <f>(120*'Start Here - Data Entry '!H40)+(0.25*66128)</f>
        <v>17852</v>
      </c>
      <c r="U25" s="597">
        <f>(120*'Start Here - Data Entry '!I40)+(0.25*66128)</f>
        <v>17852</v>
      </c>
      <c r="V25" s="597">
        <f>(120*'Start Here - Data Entry '!J40)+(0.25*66128)</f>
        <v>17852</v>
      </c>
      <c r="W25" s="597">
        <f>(120*'Start Here - Data Entry '!K40)+(0.25*66128)</f>
        <v>17852</v>
      </c>
      <c r="X25" s="597"/>
    </row>
    <row r="26" spans="2:24" x14ac:dyDescent="0.2">
      <c r="B26" s="388" t="s">
        <v>69</v>
      </c>
      <c r="C26" s="171"/>
      <c r="D26" s="171"/>
      <c r="E26" s="171"/>
      <c r="F26" s="389"/>
      <c r="G26" s="390" t="s">
        <v>111</v>
      </c>
      <c r="H26" s="171"/>
      <c r="I26" s="357">
        <v>0</v>
      </c>
      <c r="J26" s="357">
        <v>76055</v>
      </c>
      <c r="K26" s="357">
        <f>SUM('Calculations - HIDE'!$Q50:$Q55)</f>
        <v>76734</v>
      </c>
      <c r="L26" s="357">
        <f>SUM('Calculations - HIDE'!$W50:$W55)</f>
        <v>76734</v>
      </c>
      <c r="M26" s="357">
        <f>SUM('Calculations - HIDE'!$AC50:$AC55)</f>
        <v>76734</v>
      </c>
      <c r="N26" s="358">
        <f>SUM('Calculations - HIDE'!$AI50:$AI55)</f>
        <v>76734</v>
      </c>
      <c r="S26" s="598"/>
      <c r="T26" s="598"/>
      <c r="U26" s="598"/>
      <c r="V26" s="598"/>
      <c r="W26" s="598"/>
      <c r="X26" s="597"/>
    </row>
    <row r="27" spans="2:24" x14ac:dyDescent="0.2">
      <c r="B27" s="388" t="s">
        <v>993</v>
      </c>
      <c r="C27" s="171"/>
      <c r="D27" s="171"/>
      <c r="E27" s="171"/>
      <c r="F27" s="389">
        <f>'Calculations - HIDE'!C242</f>
        <v>400</v>
      </c>
      <c r="G27" s="390" t="s">
        <v>998</v>
      </c>
      <c r="H27" s="171"/>
      <c r="I27" s="357">
        <v>0</v>
      </c>
      <c r="J27" s="357">
        <f>'Calculations - HIDE'!K242</f>
        <v>60400</v>
      </c>
      <c r="K27" s="357">
        <f>'Calculations - HIDE'!Q242</f>
        <v>60400</v>
      </c>
      <c r="L27" s="357">
        <f>'Calculations - HIDE'!W242</f>
        <v>60400</v>
      </c>
      <c r="M27" s="357">
        <f>'Calculations - HIDE'!AC242</f>
        <v>60400</v>
      </c>
      <c r="N27" s="358">
        <f>'Calculations - HIDE'!AI242</f>
        <v>60400</v>
      </c>
      <c r="S27" s="597">
        <f>400*'Start Here - Data Entry '!G27</f>
        <v>60400</v>
      </c>
      <c r="T27" s="597">
        <f>400*'Start Here - Data Entry '!H27</f>
        <v>60400</v>
      </c>
      <c r="U27" s="597">
        <f>400*'Start Here - Data Entry '!I27</f>
        <v>60400</v>
      </c>
      <c r="V27" s="597">
        <f>400*'Start Here - Data Entry '!J27</f>
        <v>60400</v>
      </c>
      <c r="W27" s="597">
        <f>400*'Start Here - Data Entry '!K27</f>
        <v>60400</v>
      </c>
      <c r="X27" s="597"/>
    </row>
    <row r="28" spans="2:24" x14ac:dyDescent="0.2">
      <c r="B28" s="392" t="s">
        <v>1035</v>
      </c>
      <c r="C28" s="393"/>
      <c r="D28" s="393"/>
      <c r="E28" s="393"/>
      <c r="F28" s="401"/>
      <c r="G28" s="393"/>
      <c r="H28" s="393"/>
      <c r="I28" s="507">
        <f>SUM(I18:I27)</f>
        <v>0</v>
      </c>
      <c r="J28" s="361">
        <f t="shared" ref="J28:N28" si="6">SUM(J18:J27)</f>
        <v>2649584</v>
      </c>
      <c r="K28" s="361">
        <f t="shared" si="6"/>
        <v>2688388.2199999997</v>
      </c>
      <c r="L28" s="361">
        <f t="shared" si="6"/>
        <v>2701989.3325999998</v>
      </c>
      <c r="M28" s="361">
        <f t="shared" si="6"/>
        <v>2702160.5919260001</v>
      </c>
      <c r="N28" s="362">
        <f t="shared" si="6"/>
        <v>2702333.5638452601</v>
      </c>
      <c r="S28" s="362">
        <f t="shared" ref="S28:W28" si="7">SUM(S18:S27)</f>
        <v>1456593</v>
      </c>
      <c r="T28" s="362">
        <f t="shared" si="7"/>
        <v>1673325.9</v>
      </c>
      <c r="U28" s="362">
        <f t="shared" si="7"/>
        <v>1862779.75</v>
      </c>
      <c r="V28" s="362">
        <f t="shared" si="7"/>
        <v>1657467.5</v>
      </c>
      <c r="W28" s="362">
        <f t="shared" si="7"/>
        <v>1941377.75</v>
      </c>
      <c r="X28" s="597"/>
    </row>
    <row r="29" spans="2:24" x14ac:dyDescent="0.2">
      <c r="B29" s="394"/>
      <c r="C29" s="180"/>
      <c r="D29" s="180"/>
      <c r="E29" s="180"/>
      <c r="F29" s="180"/>
      <c r="G29" s="180"/>
      <c r="H29" s="180"/>
      <c r="I29" s="169"/>
      <c r="J29" s="169"/>
      <c r="K29" s="169"/>
      <c r="L29" s="169"/>
      <c r="M29" s="169"/>
      <c r="N29" s="342"/>
      <c r="S29" s="597"/>
      <c r="T29" s="597"/>
      <c r="U29" s="597"/>
      <c r="V29" s="597"/>
      <c r="W29" s="597"/>
      <c r="X29" s="597"/>
    </row>
    <row r="30" spans="2:24" x14ac:dyDescent="0.2">
      <c r="B30" s="170" t="s">
        <v>55</v>
      </c>
      <c r="C30" s="382"/>
      <c r="D30" s="382"/>
      <c r="E30" s="382"/>
      <c r="F30" s="382"/>
      <c r="G30" s="382"/>
      <c r="H30" s="382"/>
      <c r="I30" s="170"/>
      <c r="J30" s="170"/>
      <c r="K30" s="170"/>
      <c r="L30" s="170"/>
      <c r="M30" s="170"/>
      <c r="N30" s="343"/>
      <c r="S30" s="597"/>
      <c r="T30" s="597"/>
      <c r="U30" s="597"/>
      <c r="V30" s="597"/>
      <c r="W30" s="597"/>
      <c r="X30" s="597"/>
    </row>
    <row r="31" spans="2:24" x14ac:dyDescent="0.2">
      <c r="B31" s="388" t="s">
        <v>56</v>
      </c>
      <c r="C31" s="171"/>
      <c r="D31" s="171"/>
      <c r="E31" s="171"/>
      <c r="F31" s="389">
        <f>'Calculations - HIDE'!C97</f>
        <v>69</v>
      </c>
      <c r="G31" s="390" t="s">
        <v>90</v>
      </c>
      <c r="H31" s="171"/>
      <c r="I31" s="357">
        <v>0</v>
      </c>
      <c r="J31" s="357">
        <f>'Calculations - HIDE'!$K97</f>
        <v>34362</v>
      </c>
      <c r="K31" s="357">
        <f>'Calculations - HIDE'!$K97</f>
        <v>34362</v>
      </c>
      <c r="L31" s="357">
        <f>'Calculations - HIDE'!$K97</f>
        <v>34362</v>
      </c>
      <c r="M31" s="357">
        <f>'Calculations - HIDE'!$K97</f>
        <v>34362</v>
      </c>
      <c r="N31" s="357">
        <f>'Calculations - HIDE'!$K97</f>
        <v>34362</v>
      </c>
      <c r="S31" s="597">
        <f>69*S10</f>
        <v>20700</v>
      </c>
      <c r="T31" s="597">
        <f t="shared" ref="T31:W31" si="8">69*T10</f>
        <v>24150</v>
      </c>
      <c r="U31" s="597">
        <f t="shared" si="8"/>
        <v>27255</v>
      </c>
      <c r="V31" s="597">
        <f t="shared" si="8"/>
        <v>24150</v>
      </c>
      <c r="W31" s="597">
        <f t="shared" si="8"/>
        <v>28635</v>
      </c>
      <c r="X31" s="597"/>
    </row>
    <row r="32" spans="2:24" x14ac:dyDescent="0.2">
      <c r="B32" s="388" t="s">
        <v>57</v>
      </c>
      <c r="C32" s="171"/>
      <c r="D32" s="171"/>
      <c r="E32" s="171"/>
      <c r="F32" s="389">
        <f>'Calculations - HIDE'!C98</f>
        <v>22</v>
      </c>
      <c r="G32" s="390" t="s">
        <v>91</v>
      </c>
      <c r="H32" s="171"/>
      <c r="I32" s="357">
        <v>0</v>
      </c>
      <c r="J32" s="357">
        <f>'Calculations - HIDE'!$K98</f>
        <v>12012</v>
      </c>
      <c r="K32" s="357">
        <f>'Calculations - HIDE'!$K98</f>
        <v>12012</v>
      </c>
      <c r="L32" s="357">
        <f>'Calculations - HIDE'!$K98</f>
        <v>12012</v>
      </c>
      <c r="M32" s="357">
        <f>'Calculations - HIDE'!$K98</f>
        <v>12012</v>
      </c>
      <c r="N32" s="357">
        <f>'Calculations - HIDE'!$K98</f>
        <v>12012</v>
      </c>
      <c r="S32" s="597">
        <f>22*S11</f>
        <v>8360</v>
      </c>
      <c r="T32" s="597">
        <f t="shared" ref="T32:W32" si="9">22*T11</f>
        <v>9460</v>
      </c>
      <c r="U32" s="597">
        <f t="shared" si="9"/>
        <v>10450</v>
      </c>
      <c r="V32" s="597">
        <f t="shared" si="9"/>
        <v>9460</v>
      </c>
      <c r="W32" s="597">
        <f t="shared" si="9"/>
        <v>10890</v>
      </c>
      <c r="X32" s="597"/>
    </row>
    <row r="33" spans="2:24" x14ac:dyDescent="0.2">
      <c r="B33" s="388" t="s">
        <v>58</v>
      </c>
      <c r="C33" s="171"/>
      <c r="D33" s="171"/>
      <c r="E33" s="171"/>
      <c r="F33" s="389" t="str">
        <f>"FTE (see table) + $7 per"</f>
        <v>FTE (see table) + $7 per</v>
      </c>
      <c r="G33" s="390" t="s">
        <v>112</v>
      </c>
      <c r="H33" s="171"/>
      <c r="I33" s="357">
        <v>0</v>
      </c>
      <c r="J33" s="357">
        <f>'Calculations - HIDE'!$K99+'Calculations - HIDE'!$K106</f>
        <v>69654</v>
      </c>
      <c r="K33" s="357">
        <f>'Calculations - HIDE'!$K99+'Calculations - HIDE'!$K106</f>
        <v>69654</v>
      </c>
      <c r="L33" s="357">
        <f>'Calculations - HIDE'!$K99+'Calculations - HIDE'!$K106</f>
        <v>69654</v>
      </c>
      <c r="M33" s="357">
        <f>'Calculations - HIDE'!$K99+'Calculations - HIDE'!$K106</f>
        <v>69654</v>
      </c>
      <c r="N33" s="357">
        <f>'Calculations - HIDE'!$K99+'Calculations - HIDE'!$K106</f>
        <v>69654</v>
      </c>
      <c r="S33" s="598"/>
      <c r="T33" s="598"/>
      <c r="U33" s="598"/>
      <c r="V33" s="598"/>
      <c r="W33" s="598"/>
      <c r="X33" s="597"/>
    </row>
    <row r="34" spans="2:24" x14ac:dyDescent="0.2">
      <c r="B34" s="388" t="s">
        <v>59</v>
      </c>
      <c r="C34" s="171"/>
      <c r="D34" s="171"/>
      <c r="E34" s="171"/>
      <c r="F34" s="389">
        <f>'Calculations - HIDE'!C107</f>
        <v>10</v>
      </c>
      <c r="G34" s="390" t="s">
        <v>113</v>
      </c>
      <c r="H34" s="171"/>
      <c r="I34" s="357">
        <v>0</v>
      </c>
      <c r="J34" s="357">
        <f>'Calculations - HIDE'!$K107</f>
        <v>4980</v>
      </c>
      <c r="K34" s="357">
        <f>'Calculations - HIDE'!$K107</f>
        <v>4980</v>
      </c>
      <c r="L34" s="357">
        <f>'Calculations - HIDE'!$K107</f>
        <v>4980</v>
      </c>
      <c r="M34" s="357">
        <f>'Calculations - HIDE'!$K107</f>
        <v>4980</v>
      </c>
      <c r="N34" s="357">
        <f>'Calculations - HIDE'!$K107</f>
        <v>4980</v>
      </c>
      <c r="S34" s="597">
        <f>10*S10</f>
        <v>3000</v>
      </c>
      <c r="T34" s="597">
        <f t="shared" ref="T34:W34" si="10">10*T10</f>
        <v>3500</v>
      </c>
      <c r="U34" s="597">
        <f t="shared" si="10"/>
        <v>3950</v>
      </c>
      <c r="V34" s="597">
        <f t="shared" si="10"/>
        <v>3500</v>
      </c>
      <c r="W34" s="597">
        <f t="shared" si="10"/>
        <v>4150</v>
      </c>
      <c r="X34" s="597"/>
    </row>
    <row r="35" spans="2:24" x14ac:dyDescent="0.2">
      <c r="B35" s="388" t="s">
        <v>60</v>
      </c>
      <c r="C35" s="171"/>
      <c r="D35" s="171"/>
      <c r="E35" s="171"/>
      <c r="F35" s="389">
        <f>'Calculations - HIDE'!C108</f>
        <v>6</v>
      </c>
      <c r="G35" s="390" t="s">
        <v>962</v>
      </c>
      <c r="H35" s="171"/>
      <c r="I35" s="357">
        <v>0</v>
      </c>
      <c r="J35" s="357">
        <f>'Calculations - HIDE'!$K108</f>
        <v>3276</v>
      </c>
      <c r="K35" s="357">
        <f>'Calculations - HIDE'!$K108</f>
        <v>3276</v>
      </c>
      <c r="L35" s="357">
        <f>'Calculations - HIDE'!$K108</f>
        <v>3276</v>
      </c>
      <c r="M35" s="357">
        <f>'Calculations - HIDE'!$K108</f>
        <v>3276</v>
      </c>
      <c r="N35" s="357">
        <f>'Calculations - HIDE'!$K108</f>
        <v>3276</v>
      </c>
      <c r="S35" s="597">
        <f>6*S11</f>
        <v>2280</v>
      </c>
      <c r="T35" s="597">
        <f t="shared" ref="T35:W35" si="11">6*T11</f>
        <v>2580</v>
      </c>
      <c r="U35" s="597">
        <f t="shared" si="11"/>
        <v>2850</v>
      </c>
      <c r="V35" s="597">
        <f t="shared" si="11"/>
        <v>2580</v>
      </c>
      <c r="W35" s="597">
        <f t="shared" si="11"/>
        <v>2970</v>
      </c>
      <c r="X35" s="597"/>
    </row>
    <row r="36" spans="2:24" x14ac:dyDescent="0.2">
      <c r="B36" s="388" t="s">
        <v>1011</v>
      </c>
      <c r="C36" s="171"/>
      <c r="D36" s="171"/>
      <c r="E36" s="171"/>
      <c r="F36" s="389" t="s">
        <v>1012</v>
      </c>
      <c r="G36" s="390" t="s">
        <v>1013</v>
      </c>
      <c r="H36" s="171"/>
      <c r="I36" s="357">
        <v>0</v>
      </c>
      <c r="J36" s="357">
        <v>35814</v>
      </c>
      <c r="K36" s="357">
        <v>35815</v>
      </c>
      <c r="L36" s="357">
        <v>35816</v>
      </c>
      <c r="M36" s="357">
        <v>35817</v>
      </c>
      <c r="N36" s="357">
        <v>35818</v>
      </c>
      <c r="S36" s="597"/>
      <c r="T36" s="597"/>
      <c r="U36" s="597"/>
      <c r="V36" s="597"/>
      <c r="W36" s="597"/>
      <c r="X36" s="597"/>
    </row>
    <row r="37" spans="2:24" x14ac:dyDescent="0.2">
      <c r="B37" s="388" t="s">
        <v>1022</v>
      </c>
      <c r="C37" s="171"/>
      <c r="D37" s="171"/>
      <c r="E37" s="171"/>
      <c r="F37" s="389" t="s">
        <v>1023</v>
      </c>
      <c r="G37" s="390" t="s">
        <v>112</v>
      </c>
      <c r="H37" s="171"/>
      <c r="I37" s="357"/>
      <c r="J37" s="357">
        <f>'Calculations - HIDE'!K117+'Calculations - HIDE'!K124</f>
        <v>0</v>
      </c>
      <c r="K37" s="357">
        <f>'Calculations - HIDE'!L117+'Calculations - HIDE'!L124</f>
        <v>0</v>
      </c>
      <c r="L37" s="357">
        <f>'Calculations - HIDE'!M117+'Calculations - HIDE'!M124</f>
        <v>0</v>
      </c>
      <c r="M37" s="357">
        <v>0</v>
      </c>
      <c r="N37" s="357">
        <v>0</v>
      </c>
      <c r="S37" s="597"/>
      <c r="T37" s="597"/>
      <c r="U37" s="597"/>
      <c r="V37" s="597"/>
      <c r="W37" s="597"/>
      <c r="X37" s="597"/>
    </row>
    <row r="38" spans="2:24" x14ac:dyDescent="0.2">
      <c r="B38" s="388" t="s">
        <v>1014</v>
      </c>
      <c r="C38" s="171"/>
      <c r="D38" s="171"/>
      <c r="E38" s="171"/>
      <c r="F38" s="389">
        <v>50</v>
      </c>
      <c r="G38" s="390" t="s">
        <v>1015</v>
      </c>
      <c r="H38" s="171"/>
      <c r="I38" s="357">
        <v>0</v>
      </c>
      <c r="J38" s="357">
        <f>'Calculations - HIDE'!$K$125</f>
        <v>24570</v>
      </c>
      <c r="K38" s="357">
        <f>'Calculations - HIDE'!$K$125</f>
        <v>24570</v>
      </c>
      <c r="L38" s="357">
        <f>'Calculations - HIDE'!$K$125</f>
        <v>24570</v>
      </c>
      <c r="M38" s="357">
        <f>'Calculations - HIDE'!$K$125</f>
        <v>24570</v>
      </c>
      <c r="N38" s="357">
        <f>'Calculations - HIDE'!$K$125</f>
        <v>24570</v>
      </c>
      <c r="S38" s="597"/>
      <c r="T38" s="597"/>
      <c r="U38" s="597"/>
      <c r="V38" s="597"/>
      <c r="W38" s="597"/>
      <c r="X38" s="597"/>
    </row>
    <row r="39" spans="2:24" x14ac:dyDescent="0.2">
      <c r="B39" s="388" t="s">
        <v>1016</v>
      </c>
      <c r="C39" s="171"/>
      <c r="D39" s="171"/>
      <c r="E39" s="171"/>
      <c r="F39" s="389" t="s">
        <v>1017</v>
      </c>
      <c r="G39" s="390" t="s">
        <v>1016</v>
      </c>
      <c r="H39" s="171"/>
      <c r="I39" s="365">
        <v>0</v>
      </c>
      <c r="J39" s="365">
        <f>'Calculations - HIDE'!$K$126</f>
        <v>0</v>
      </c>
      <c r="K39" s="365">
        <f>'Calculations - HIDE'!$Q$126</f>
        <v>0</v>
      </c>
      <c r="L39" s="365">
        <f>'Calculations - HIDE'!$W$126</f>
        <v>0</v>
      </c>
      <c r="M39" s="365">
        <f>'Calculations - HIDE'!$AC$126</f>
        <v>0</v>
      </c>
      <c r="N39" s="537">
        <f>'Calculations - HIDE'!$AI$126</f>
        <v>0</v>
      </c>
      <c r="S39" s="597"/>
      <c r="T39" s="597"/>
      <c r="U39" s="597"/>
      <c r="V39" s="597"/>
      <c r="W39" s="597"/>
      <c r="X39" s="597"/>
    </row>
    <row r="40" spans="2:24" x14ac:dyDescent="0.2">
      <c r="B40" s="392" t="s">
        <v>1034</v>
      </c>
      <c r="C40" s="393"/>
      <c r="D40" s="393"/>
      <c r="E40" s="393"/>
      <c r="F40" s="401"/>
      <c r="G40" s="393"/>
      <c r="H40" s="393"/>
      <c r="I40" s="361">
        <v>0</v>
      </c>
      <c r="J40" s="361">
        <f>SUM(J31:J39)</f>
        <v>184668</v>
      </c>
      <c r="K40" s="361">
        <f t="shared" ref="K40:N40" si="12">SUM(K31:K39)</f>
        <v>184669</v>
      </c>
      <c r="L40" s="361">
        <f t="shared" si="12"/>
        <v>184670</v>
      </c>
      <c r="M40" s="361">
        <f t="shared" si="12"/>
        <v>184671</v>
      </c>
      <c r="N40" s="361">
        <f t="shared" si="12"/>
        <v>184672</v>
      </c>
      <c r="S40" s="362">
        <f t="shared" ref="S40:W40" si="13">SUM(S31:S35)</f>
        <v>34340</v>
      </c>
      <c r="T40" s="362">
        <f t="shared" si="13"/>
        <v>39690</v>
      </c>
      <c r="U40" s="362">
        <f t="shared" si="13"/>
        <v>44505</v>
      </c>
      <c r="V40" s="362">
        <f t="shared" si="13"/>
        <v>39690</v>
      </c>
      <c r="W40" s="362">
        <f t="shared" si="13"/>
        <v>46645</v>
      </c>
      <c r="X40" s="597"/>
    </row>
    <row r="41" spans="2:24" x14ac:dyDescent="0.2">
      <c r="B41" s="394"/>
      <c r="C41" s="180"/>
      <c r="D41" s="180"/>
      <c r="E41" s="180"/>
      <c r="F41" s="180"/>
      <c r="G41" s="180"/>
      <c r="H41" s="180"/>
      <c r="I41" s="169"/>
      <c r="J41" s="169"/>
      <c r="K41" s="169"/>
      <c r="L41" s="169"/>
      <c r="M41" s="169"/>
      <c r="N41" s="342"/>
      <c r="S41" s="597"/>
      <c r="T41" s="597"/>
      <c r="U41" s="597"/>
      <c r="V41" s="597"/>
      <c r="W41" s="597"/>
      <c r="X41" s="597"/>
    </row>
    <row r="42" spans="2:24" x14ac:dyDescent="0.2">
      <c r="B42" s="170" t="s">
        <v>61</v>
      </c>
      <c r="C42" s="382"/>
      <c r="D42" s="382"/>
      <c r="E42" s="382"/>
      <c r="F42" s="382"/>
      <c r="G42" s="382"/>
      <c r="H42" s="382"/>
      <c r="I42" s="170"/>
      <c r="J42" s="170"/>
      <c r="K42" s="170"/>
      <c r="L42" s="170"/>
      <c r="M42" s="170"/>
      <c r="N42" s="343"/>
      <c r="S42" s="597"/>
      <c r="T42" s="597"/>
      <c r="U42" s="597"/>
      <c r="V42" s="597"/>
      <c r="W42" s="597"/>
      <c r="X42" s="597"/>
    </row>
    <row r="43" spans="2:24" x14ac:dyDescent="0.2">
      <c r="B43" s="388" t="s">
        <v>62</v>
      </c>
      <c r="C43" s="171"/>
      <c r="D43" s="171"/>
      <c r="E43" s="171"/>
      <c r="F43" s="508" t="s">
        <v>1007</v>
      </c>
      <c r="G43" s="390" t="s">
        <v>93</v>
      </c>
      <c r="H43" s="171"/>
      <c r="I43" s="357">
        <v>0</v>
      </c>
      <c r="J43" s="357">
        <f>196295+39</f>
        <v>196334</v>
      </c>
      <c r="K43" s="357">
        <f t="shared" ref="K43:N43" si="14">196295+39</f>
        <v>196334</v>
      </c>
      <c r="L43" s="357">
        <f t="shared" si="14"/>
        <v>196334</v>
      </c>
      <c r="M43" s="357">
        <f t="shared" si="14"/>
        <v>196334</v>
      </c>
      <c r="N43" s="357">
        <f t="shared" si="14"/>
        <v>196334</v>
      </c>
      <c r="S43" s="597">
        <f>415*(S10*0.95)</f>
        <v>118275</v>
      </c>
      <c r="T43" s="597">
        <f>415*(T10*0.93)</f>
        <v>135082.5</v>
      </c>
      <c r="U43" s="597">
        <f>415*(U10*0.89)</f>
        <v>145893.25</v>
      </c>
      <c r="V43" s="597">
        <f>415*(V10*0.85)</f>
        <v>123462.5</v>
      </c>
      <c r="W43" s="597">
        <f>415*(W10*0.85)</f>
        <v>146391.25</v>
      </c>
      <c r="X43" s="597"/>
    </row>
    <row r="44" spans="2:24" x14ac:dyDescent="0.2">
      <c r="B44" s="388" t="s">
        <v>63</v>
      </c>
      <c r="C44" s="171"/>
      <c r="D44" s="171"/>
      <c r="E44" s="171"/>
      <c r="F44" s="391">
        <f>'Calculations - HIDE'!C152</f>
        <v>7.96</v>
      </c>
      <c r="G44" s="390" t="s">
        <v>94</v>
      </c>
      <c r="H44" s="171"/>
      <c r="I44" s="357">
        <v>0</v>
      </c>
      <c r="J44" s="357">
        <f>'Calculations - HIDE'!$K152</f>
        <v>3726.2351999999996</v>
      </c>
      <c r="K44" s="357">
        <f>'Calculations - HIDE'!$K152</f>
        <v>3726.2351999999996</v>
      </c>
      <c r="L44" s="357">
        <f>'Calculations - HIDE'!$K152</f>
        <v>3726.2351999999996</v>
      </c>
      <c r="M44" s="357">
        <f>'Calculations - HIDE'!$K152</f>
        <v>3726.2351999999996</v>
      </c>
      <c r="N44" s="357">
        <f>'Calculations - HIDE'!$K152</f>
        <v>3726.2351999999996</v>
      </c>
      <c r="S44" s="597">
        <f>7.96*(S11*0.95)</f>
        <v>2873.56</v>
      </c>
      <c r="T44" s="597">
        <f>7.96*(T11*0.93)</f>
        <v>3183.2040000000002</v>
      </c>
      <c r="U44" s="597">
        <f>461*(U11*0.89)</f>
        <v>194887.75</v>
      </c>
      <c r="V44" s="597">
        <f>461*(V11*0.85)</f>
        <v>168495.5</v>
      </c>
      <c r="W44" s="597">
        <f>461*(W11*0.85)</f>
        <v>193965.75</v>
      </c>
      <c r="X44" s="597"/>
    </row>
    <row r="45" spans="2:24" hidden="1" x14ac:dyDescent="0.2">
      <c r="B45" s="388" t="s">
        <v>64</v>
      </c>
      <c r="C45" s="171"/>
      <c r="D45" s="171"/>
      <c r="E45" s="171"/>
      <c r="F45" s="389">
        <v>20</v>
      </c>
      <c r="G45" s="390" t="s">
        <v>95</v>
      </c>
      <c r="H45" s="171"/>
      <c r="I45" s="357">
        <v>0</v>
      </c>
      <c r="J45" s="357">
        <f>'Calculations - HIDE'!$K153</f>
        <v>0</v>
      </c>
      <c r="K45" s="357">
        <f>'Calculations - HIDE'!$Q153</f>
        <v>0</v>
      </c>
      <c r="L45" s="357">
        <f>'Calculations - HIDE'!$W153</f>
        <v>0</v>
      </c>
      <c r="M45" s="357">
        <f>'Calculations - HIDE'!$AC153</f>
        <v>0</v>
      </c>
      <c r="N45" s="358">
        <f>'Calculations - HIDE'!$AI153</f>
        <v>0</v>
      </c>
      <c r="S45" s="597">
        <f>20*S10</f>
        <v>6000</v>
      </c>
      <c r="T45" s="597">
        <f t="shared" ref="T45:W45" si="15">20*T10</f>
        <v>7000</v>
      </c>
      <c r="U45" s="597">
        <f t="shared" si="15"/>
        <v>7900</v>
      </c>
      <c r="V45" s="597">
        <f t="shared" si="15"/>
        <v>7000</v>
      </c>
      <c r="W45" s="597">
        <f t="shared" si="15"/>
        <v>8300</v>
      </c>
      <c r="X45" s="597"/>
    </row>
    <row r="46" spans="2:24" x14ac:dyDescent="0.2">
      <c r="B46" s="392" t="s">
        <v>61</v>
      </c>
      <c r="C46" s="393"/>
      <c r="D46" s="393"/>
      <c r="E46" s="393"/>
      <c r="F46" s="393"/>
      <c r="G46" s="393"/>
      <c r="H46" s="393"/>
      <c r="I46" s="361">
        <v>0</v>
      </c>
      <c r="J46" s="361">
        <f t="shared" ref="J46:N46" si="16">SUM(J43:J45)</f>
        <v>200060.2352</v>
      </c>
      <c r="K46" s="361">
        <f t="shared" si="16"/>
        <v>200060.2352</v>
      </c>
      <c r="L46" s="361">
        <f t="shared" si="16"/>
        <v>200060.2352</v>
      </c>
      <c r="M46" s="361">
        <f t="shared" si="16"/>
        <v>200060.2352</v>
      </c>
      <c r="N46" s="362">
        <f t="shared" si="16"/>
        <v>200060.2352</v>
      </c>
      <c r="S46" s="362">
        <f t="shared" ref="S46:W46" si="17">SUM(S43:S45)</f>
        <v>127148.56</v>
      </c>
      <c r="T46" s="362">
        <f t="shared" si="17"/>
        <v>145265.704</v>
      </c>
      <c r="U46" s="362">
        <f t="shared" si="17"/>
        <v>348681</v>
      </c>
      <c r="V46" s="362">
        <f t="shared" si="17"/>
        <v>298958</v>
      </c>
      <c r="W46" s="362">
        <f t="shared" si="17"/>
        <v>348657</v>
      </c>
      <c r="X46" s="597"/>
    </row>
    <row r="47" spans="2:24" x14ac:dyDescent="0.2">
      <c r="B47" s="394"/>
      <c r="C47" s="180"/>
      <c r="D47" s="180"/>
      <c r="E47" s="180"/>
      <c r="F47" s="180"/>
      <c r="G47" s="180"/>
      <c r="H47" s="180"/>
      <c r="I47" s="169"/>
      <c r="J47" s="169"/>
      <c r="K47" s="169"/>
      <c r="L47" s="169"/>
      <c r="M47" s="169"/>
      <c r="N47" s="342"/>
      <c r="S47" s="597"/>
      <c r="T47" s="597"/>
      <c r="U47" s="597"/>
      <c r="V47" s="597"/>
      <c r="W47" s="597"/>
      <c r="X47" s="597"/>
    </row>
    <row r="48" spans="2:24" x14ac:dyDescent="0.2">
      <c r="B48" s="170" t="s">
        <v>339</v>
      </c>
      <c r="C48" s="382"/>
      <c r="D48" s="382"/>
      <c r="E48" s="382"/>
      <c r="F48" s="382"/>
      <c r="G48" s="382"/>
      <c r="H48" s="382"/>
      <c r="I48" s="170"/>
      <c r="J48" s="170"/>
      <c r="K48" s="170"/>
      <c r="L48" s="170"/>
      <c r="M48" s="170"/>
      <c r="N48" s="343"/>
      <c r="S48" s="597"/>
      <c r="T48" s="597"/>
      <c r="U48" s="597"/>
      <c r="V48" s="597"/>
      <c r="W48" s="597"/>
      <c r="X48" s="597"/>
    </row>
    <row r="49" spans="2:24" hidden="1" x14ac:dyDescent="0.2">
      <c r="B49" s="388" t="s">
        <v>337</v>
      </c>
      <c r="C49" s="171"/>
      <c r="D49" s="171"/>
      <c r="E49" s="171"/>
      <c r="F49" s="171"/>
      <c r="G49" s="390" t="s">
        <v>340</v>
      </c>
      <c r="H49" s="171"/>
      <c r="I49" s="363">
        <v>0</v>
      </c>
      <c r="J49" s="363">
        <f>'Start Here - Data Entry '!G45*'Calculations - HIDE'!K7</f>
        <v>0</v>
      </c>
      <c r="K49" s="363">
        <f>'Start Here - Data Entry '!H45*'Calculations - HIDE'!Q7</f>
        <v>0</v>
      </c>
      <c r="L49" s="363">
        <f>'Start Here - Data Entry '!I45*'Calculations - HIDE'!W7</f>
        <v>0</v>
      </c>
      <c r="M49" s="363">
        <f>'Start Here - Data Entry '!J45*'Calculations - HIDE'!AC7</f>
        <v>0</v>
      </c>
      <c r="N49" s="364">
        <f>'Start Here - Data Entry '!K45*'Calculations - HIDE'!AI7</f>
        <v>0</v>
      </c>
      <c r="S49" s="597"/>
      <c r="T49" s="597"/>
      <c r="U49" s="597"/>
      <c r="V49" s="597"/>
      <c r="W49" s="597"/>
      <c r="X49" s="597"/>
    </row>
    <row r="50" spans="2:24" x14ac:dyDescent="0.2">
      <c r="B50" s="388" t="s">
        <v>338</v>
      </c>
      <c r="C50" s="171"/>
      <c r="D50" s="171"/>
      <c r="E50" s="171"/>
      <c r="F50" s="171">
        <v>3233</v>
      </c>
      <c r="G50" s="390" t="s">
        <v>341</v>
      </c>
      <c r="H50" s="171"/>
      <c r="I50" s="365">
        <v>0</v>
      </c>
      <c r="J50" s="365">
        <v>272070</v>
      </c>
      <c r="K50" s="365">
        <v>272070</v>
      </c>
      <c r="L50" s="365">
        <v>272070</v>
      </c>
      <c r="M50" s="365">
        <v>272070</v>
      </c>
      <c r="N50" s="537">
        <v>272070</v>
      </c>
      <c r="S50" s="597">
        <f>3233*S9</f>
        <v>258640</v>
      </c>
      <c r="T50" s="597">
        <f t="shared" ref="T50:W50" si="18">3233*T9</f>
        <v>258640</v>
      </c>
      <c r="U50" s="597">
        <f t="shared" si="18"/>
        <v>258640</v>
      </c>
      <c r="V50" s="597">
        <f t="shared" si="18"/>
        <v>258640</v>
      </c>
      <c r="W50" s="597">
        <f t="shared" si="18"/>
        <v>258640</v>
      </c>
      <c r="X50" s="597"/>
    </row>
    <row r="51" spans="2:24" ht="4.5" customHeight="1" x14ac:dyDescent="0.2">
      <c r="B51" s="388"/>
      <c r="C51" s="171"/>
      <c r="D51" s="171"/>
      <c r="E51" s="171"/>
      <c r="F51" s="402"/>
      <c r="G51" s="171"/>
      <c r="H51" s="171"/>
      <c r="I51" s="172"/>
      <c r="J51" s="172"/>
      <c r="K51" s="172"/>
      <c r="L51" s="172"/>
      <c r="M51" s="172"/>
      <c r="N51" s="344"/>
      <c r="S51" s="597"/>
      <c r="T51" s="597"/>
      <c r="U51" s="597"/>
      <c r="V51" s="597"/>
      <c r="W51" s="597"/>
      <c r="X51" s="597"/>
    </row>
    <row r="52" spans="2:24" x14ac:dyDescent="0.2">
      <c r="B52" s="388"/>
      <c r="C52" s="171"/>
      <c r="D52" s="171"/>
      <c r="E52" s="171"/>
      <c r="F52" s="171" t="s">
        <v>1037</v>
      </c>
      <c r="G52" s="171"/>
      <c r="H52" s="171"/>
      <c r="I52" s="172"/>
      <c r="J52" s="172"/>
      <c r="K52" s="172"/>
      <c r="L52" s="172"/>
      <c r="M52" s="172"/>
      <c r="N52" s="344"/>
      <c r="S52" s="597"/>
      <c r="T52" s="597"/>
      <c r="U52" s="597"/>
      <c r="V52" s="597"/>
      <c r="W52" s="597"/>
      <c r="X52" s="597"/>
    </row>
    <row r="53" spans="2:24" ht="3.75" customHeight="1" x14ac:dyDescent="0.2">
      <c r="B53" s="388"/>
      <c r="C53" s="171"/>
      <c r="D53" s="171"/>
      <c r="E53" s="171"/>
      <c r="F53" s="171"/>
      <c r="G53" s="171"/>
      <c r="H53" s="171"/>
      <c r="I53" s="172"/>
      <c r="J53" s="172"/>
      <c r="K53" s="172"/>
      <c r="L53" s="172"/>
      <c r="M53" s="172"/>
      <c r="N53" s="344"/>
      <c r="S53" s="597"/>
      <c r="T53" s="597"/>
      <c r="U53" s="597"/>
      <c r="V53" s="597"/>
      <c r="W53" s="597"/>
      <c r="X53" s="597"/>
    </row>
    <row r="54" spans="2:24" x14ac:dyDescent="0.2">
      <c r="B54" s="392" t="s">
        <v>1033</v>
      </c>
      <c r="C54" s="168"/>
      <c r="D54" s="168"/>
      <c r="E54" s="168"/>
      <c r="F54" s="168"/>
      <c r="G54" s="168"/>
      <c r="H54" s="168"/>
      <c r="I54" s="361">
        <f t="shared" ref="I54:N54" si="19">SUM(I49:I50)</f>
        <v>0</v>
      </c>
      <c r="J54" s="361">
        <f t="shared" si="19"/>
        <v>272070</v>
      </c>
      <c r="K54" s="361">
        <f t="shared" si="19"/>
        <v>272070</v>
      </c>
      <c r="L54" s="361">
        <f t="shared" si="19"/>
        <v>272070</v>
      </c>
      <c r="M54" s="361">
        <f t="shared" si="19"/>
        <v>272070</v>
      </c>
      <c r="N54" s="362">
        <f t="shared" si="19"/>
        <v>272070</v>
      </c>
      <c r="S54" s="362">
        <f t="shared" ref="S54:W54" si="20">SUM(S49:S50)</f>
        <v>258640</v>
      </c>
      <c r="T54" s="362">
        <f t="shared" si="20"/>
        <v>258640</v>
      </c>
      <c r="U54" s="362">
        <f t="shared" si="20"/>
        <v>258640</v>
      </c>
      <c r="V54" s="362">
        <f t="shared" si="20"/>
        <v>258640</v>
      </c>
      <c r="W54" s="362">
        <f t="shared" si="20"/>
        <v>258640</v>
      </c>
      <c r="X54" s="597"/>
    </row>
    <row r="55" spans="2:24" x14ac:dyDescent="0.2">
      <c r="B55" s="40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345"/>
      <c r="S55" s="597"/>
      <c r="T55" s="597"/>
      <c r="U55" s="597"/>
      <c r="V55" s="597"/>
      <c r="W55" s="597"/>
      <c r="X55" s="597"/>
    </row>
    <row r="56" spans="2:24" x14ac:dyDescent="0.2">
      <c r="B56" s="170" t="s">
        <v>110</v>
      </c>
      <c r="C56" s="382"/>
      <c r="D56" s="382"/>
      <c r="E56" s="382"/>
      <c r="F56" s="382"/>
      <c r="G56" s="382"/>
      <c r="H56" s="382"/>
      <c r="I56" s="170"/>
      <c r="J56" s="170"/>
      <c r="K56" s="170"/>
      <c r="L56" s="170"/>
      <c r="M56" s="170"/>
      <c r="N56" s="343"/>
      <c r="S56" s="597"/>
      <c r="T56" s="597"/>
      <c r="U56" s="597"/>
      <c r="V56" s="597"/>
      <c r="W56" s="597"/>
      <c r="X56" s="597"/>
    </row>
    <row r="57" spans="2:24" x14ac:dyDescent="0.2">
      <c r="B57" s="388" t="s">
        <v>971</v>
      </c>
      <c r="C57" s="171"/>
      <c r="D57" s="171"/>
      <c r="E57" s="171"/>
      <c r="F57" s="171"/>
      <c r="G57" s="171"/>
      <c r="H57" s="171"/>
      <c r="I57" s="174">
        <v>0</v>
      </c>
      <c r="J57" s="174">
        <f>'Calculations - HIDE'!$K168</f>
        <v>1</v>
      </c>
      <c r="K57" s="174">
        <f>'Calculations - HIDE'!$Q168</f>
        <v>1</v>
      </c>
      <c r="L57" s="174">
        <f>'Calculations - HIDE'!$W168</f>
        <v>1</v>
      </c>
      <c r="M57" s="174">
        <f>'Calculations - HIDE'!$AC168</f>
        <v>1</v>
      </c>
      <c r="N57" s="346">
        <f>'Calculations - HIDE'!$AI168</f>
        <v>1</v>
      </c>
      <c r="S57" s="597"/>
      <c r="T57" s="597"/>
      <c r="U57" s="597"/>
      <c r="V57" s="597"/>
      <c r="W57" s="597"/>
      <c r="X57" s="597"/>
    </row>
    <row r="58" spans="2:24" x14ac:dyDescent="0.2">
      <c r="B58" s="388" t="s">
        <v>972</v>
      </c>
      <c r="C58" s="171"/>
      <c r="D58" s="171"/>
      <c r="E58" s="171"/>
      <c r="F58" s="171"/>
      <c r="G58" s="171"/>
      <c r="H58" s="171"/>
      <c r="I58" s="174">
        <v>0</v>
      </c>
      <c r="J58" s="174">
        <f>'Calculations - HIDE'!$K100</f>
        <v>1</v>
      </c>
      <c r="K58" s="174">
        <f>'Calculations - HIDE'!$Q100</f>
        <v>1</v>
      </c>
      <c r="L58" s="174">
        <f>'Calculations - HIDE'!$W100</f>
        <v>1</v>
      </c>
      <c r="M58" s="174">
        <f>'Calculations - HIDE'!$AC100</f>
        <v>1</v>
      </c>
      <c r="N58" s="346">
        <f>'Calculations - HIDE'!$AI100</f>
        <v>1</v>
      </c>
      <c r="S58" s="597"/>
      <c r="T58" s="597"/>
      <c r="U58" s="597"/>
      <c r="V58" s="597"/>
      <c r="W58" s="597"/>
      <c r="X58" s="597"/>
    </row>
    <row r="59" spans="2:24" x14ac:dyDescent="0.2">
      <c r="B59" s="388" t="s">
        <v>973</v>
      </c>
      <c r="C59" s="171"/>
      <c r="D59" s="171"/>
      <c r="E59" s="171"/>
      <c r="F59" s="171"/>
      <c r="G59" s="171"/>
      <c r="H59" s="171"/>
      <c r="I59" s="174">
        <v>0</v>
      </c>
      <c r="J59" s="174">
        <f>'Calculations - HIDE'!$K192</f>
        <v>2</v>
      </c>
      <c r="K59" s="174">
        <f>'Calculations - HIDE'!$Q192</f>
        <v>2</v>
      </c>
      <c r="L59" s="174">
        <f>'Calculations - HIDE'!$W192</f>
        <v>2</v>
      </c>
      <c r="M59" s="174">
        <f>'Calculations - HIDE'!$AC192</f>
        <v>2</v>
      </c>
      <c r="N59" s="346">
        <f>'Calculations - HIDE'!$AI192</f>
        <v>2</v>
      </c>
      <c r="S59" s="597"/>
      <c r="T59" s="597"/>
      <c r="U59" s="597"/>
      <c r="V59" s="597"/>
      <c r="W59" s="597"/>
      <c r="X59" s="597"/>
    </row>
    <row r="60" spans="2:24" x14ac:dyDescent="0.2">
      <c r="B60" s="388" t="s">
        <v>1038</v>
      </c>
      <c r="C60" s="171"/>
      <c r="D60" s="171"/>
      <c r="E60" s="171"/>
      <c r="F60" s="171"/>
      <c r="G60" s="171"/>
      <c r="H60" s="171"/>
      <c r="I60" s="174">
        <v>0</v>
      </c>
      <c r="J60" s="174">
        <f>'Calculations - HIDE'!$K214</f>
        <v>0.4</v>
      </c>
      <c r="K60" s="174">
        <f>'Calculations - HIDE'!$Q214</f>
        <v>0.4</v>
      </c>
      <c r="L60" s="174">
        <f>'Calculations - HIDE'!$W214</f>
        <v>0.4</v>
      </c>
      <c r="M60" s="174">
        <f>'Calculations - HIDE'!$AC214</f>
        <v>0.4</v>
      </c>
      <c r="N60" s="346">
        <f>'Calculations - HIDE'!$AI214</f>
        <v>0.4</v>
      </c>
      <c r="S60" s="597"/>
      <c r="T60" s="597"/>
      <c r="U60" s="597"/>
      <c r="V60" s="597"/>
      <c r="W60" s="597"/>
      <c r="X60" s="597"/>
    </row>
    <row r="61" spans="2:24" x14ac:dyDescent="0.2">
      <c r="B61" s="388" t="s">
        <v>1039</v>
      </c>
      <c r="C61" s="171"/>
      <c r="D61" s="171"/>
      <c r="E61" s="171"/>
      <c r="F61" s="171"/>
      <c r="G61" s="171"/>
      <c r="H61" s="171"/>
      <c r="I61" s="174">
        <v>0</v>
      </c>
      <c r="J61" s="174">
        <f>'Calculations - HIDE'!$K239</f>
        <v>0.6</v>
      </c>
      <c r="K61" s="174">
        <f>'Calculations - HIDE'!$Q239</f>
        <v>0.6</v>
      </c>
      <c r="L61" s="174">
        <f>'Calculations - HIDE'!$W239</f>
        <v>0.6</v>
      </c>
      <c r="M61" s="174">
        <f>'Calculations - HIDE'!$AC239</f>
        <v>0.6</v>
      </c>
      <c r="N61" s="346">
        <f>'Calculations - HIDE'!$AI239</f>
        <v>0.6</v>
      </c>
      <c r="S61" s="597"/>
      <c r="T61" s="597"/>
      <c r="U61" s="597"/>
      <c r="V61" s="597"/>
      <c r="W61" s="597"/>
      <c r="X61" s="597"/>
    </row>
    <row r="62" spans="2:24" x14ac:dyDescent="0.2">
      <c r="B62" s="392" t="s">
        <v>970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341"/>
      <c r="S62" s="597"/>
      <c r="T62" s="597"/>
      <c r="U62" s="597"/>
      <c r="V62" s="597"/>
      <c r="W62" s="597"/>
      <c r="X62" s="597"/>
    </row>
    <row r="63" spans="2:24" x14ac:dyDescent="0.2">
      <c r="B63" s="40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345"/>
      <c r="S63" s="597"/>
      <c r="T63" s="597"/>
      <c r="U63" s="597"/>
      <c r="V63" s="597"/>
      <c r="W63" s="597"/>
      <c r="X63" s="597"/>
    </row>
    <row r="64" spans="2:24" x14ac:dyDescent="0.2">
      <c r="B64" s="392" t="s">
        <v>328</v>
      </c>
      <c r="C64" s="168"/>
      <c r="D64" s="168"/>
      <c r="E64" s="168"/>
      <c r="F64" s="168"/>
      <c r="G64" s="168"/>
      <c r="H64" s="168"/>
      <c r="I64" s="361">
        <f t="shared" ref="I64:N64" si="21">I28+I40+I46+I54</f>
        <v>0</v>
      </c>
      <c r="J64" s="361">
        <f>J28+J40+J46+J54</f>
        <v>3306382.2352</v>
      </c>
      <c r="K64" s="361">
        <f t="shared" si="21"/>
        <v>3345187.4551999997</v>
      </c>
      <c r="L64" s="361">
        <f t="shared" si="21"/>
        <v>3358789.5677999998</v>
      </c>
      <c r="M64" s="361">
        <f t="shared" si="21"/>
        <v>3358961.8271260001</v>
      </c>
      <c r="N64" s="362">
        <f t="shared" si="21"/>
        <v>3359135.7990452601</v>
      </c>
      <c r="S64" s="362">
        <f t="shared" ref="S64:W64" si="22">S28+S40+S46+S54</f>
        <v>1876721.56</v>
      </c>
      <c r="T64" s="362">
        <f t="shared" si="22"/>
        <v>2116921.6039999998</v>
      </c>
      <c r="U64" s="362">
        <f t="shared" si="22"/>
        <v>2514605.75</v>
      </c>
      <c r="V64" s="362">
        <f t="shared" si="22"/>
        <v>2254755.5</v>
      </c>
      <c r="W64" s="362">
        <f t="shared" si="22"/>
        <v>2595319.75</v>
      </c>
      <c r="X64" s="597"/>
    </row>
    <row r="65" spans="2:24" x14ac:dyDescent="0.2">
      <c r="B65" s="40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345"/>
      <c r="S65" s="597"/>
      <c r="T65" s="597"/>
      <c r="U65" s="597"/>
      <c r="V65" s="597"/>
      <c r="W65" s="597"/>
      <c r="X65" s="597"/>
    </row>
    <row r="66" spans="2:24" s="404" customFormat="1" ht="23.25" customHeight="1" x14ac:dyDescent="0.25">
      <c r="B66" s="405" t="s">
        <v>329</v>
      </c>
      <c r="C66" s="340"/>
      <c r="D66" s="340"/>
      <c r="E66" s="340"/>
      <c r="F66" s="340"/>
      <c r="G66" s="340"/>
      <c r="H66" s="340"/>
      <c r="I66" s="366">
        <f t="shared" ref="I66:N66" si="23">I64+I13</f>
        <v>0</v>
      </c>
      <c r="J66" s="366">
        <f t="shared" si="23"/>
        <v>3346382.2352</v>
      </c>
      <c r="K66" s="366">
        <f t="shared" si="23"/>
        <v>3345187.4551999997</v>
      </c>
      <c r="L66" s="366">
        <f t="shared" si="23"/>
        <v>3358789.5677999998</v>
      </c>
      <c r="M66" s="366">
        <f t="shared" si="23"/>
        <v>3358961.8271260001</v>
      </c>
      <c r="N66" s="367">
        <f t="shared" si="23"/>
        <v>3359135.7990452601</v>
      </c>
      <c r="S66" s="367">
        <f t="shared" ref="S66:W66" si="24">S64+S13</f>
        <v>1876721.56</v>
      </c>
      <c r="T66" s="367">
        <f t="shared" si="24"/>
        <v>2116921.6039999998</v>
      </c>
      <c r="U66" s="367">
        <f t="shared" si="24"/>
        <v>2514605.75</v>
      </c>
      <c r="V66" s="367">
        <f t="shared" si="24"/>
        <v>2254755.5</v>
      </c>
      <c r="W66" s="367">
        <f t="shared" si="24"/>
        <v>2595319.75</v>
      </c>
      <c r="X66" s="599"/>
    </row>
    <row r="67" spans="2:24" ht="9.75" customHeight="1" x14ac:dyDescent="0.2">
      <c r="S67" s="597"/>
      <c r="T67" s="597"/>
      <c r="U67" s="597"/>
      <c r="V67" s="597"/>
      <c r="W67" s="597"/>
      <c r="X67" s="597"/>
    </row>
  </sheetData>
  <pageMargins left="0.64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2:AF330"/>
  <sheetViews>
    <sheetView showGridLines="0" topLeftCell="C1" zoomScale="70" zoomScaleNormal="70" zoomScalePageLayoutView="125" workbookViewId="0">
      <selection activeCell="AC28" sqref="AC28"/>
    </sheetView>
  </sheetViews>
  <sheetFormatPr defaultColWidth="8.85546875" defaultRowHeight="12.75" outlineLevelRow="1" outlineLevelCol="1" x14ac:dyDescent="0.2"/>
  <cols>
    <col min="1" max="1" width="12.42578125" style="554" hidden="1" customWidth="1" outlineLevel="1"/>
    <col min="2" max="2" width="1.7109375" style="555" hidden="1" customWidth="1" outlineLevel="1"/>
    <col min="3" max="3" width="43.42578125" style="556" customWidth="1" collapsed="1"/>
    <col min="4" max="4" width="15.140625" style="555" hidden="1" customWidth="1"/>
    <col min="5" max="5" width="17.85546875" style="555" hidden="1" customWidth="1"/>
    <col min="6" max="6" width="16.42578125" style="555" hidden="1" customWidth="1"/>
    <col min="7" max="7" width="19.140625" style="186" customWidth="1"/>
    <col min="8" max="12" width="11.7109375" style="187" hidden="1" customWidth="1" outlineLevel="1"/>
    <col min="13" max="13" width="1.42578125" style="555" customWidth="1" collapsed="1"/>
    <col min="14" max="14" width="14.85546875" style="188" customWidth="1"/>
    <col min="15" max="15" width="13.140625" style="368" customWidth="1"/>
    <col min="16" max="16" width="2.140625" style="555" customWidth="1"/>
    <col min="17" max="17" width="14.85546875" style="188" customWidth="1"/>
    <col min="18" max="18" width="14.42578125" style="368" customWidth="1"/>
    <col min="19" max="19" width="1.42578125" style="555" customWidth="1"/>
    <col min="20" max="20" width="14.85546875" style="188" customWidth="1"/>
    <col min="21" max="21" width="14.140625" style="368" customWidth="1"/>
    <col min="22" max="22" width="1.42578125" style="555" customWidth="1"/>
    <col min="23" max="23" width="14.85546875" style="188" customWidth="1"/>
    <col min="24" max="24" width="16.85546875" style="368" customWidth="1"/>
    <col min="25" max="25" width="1.42578125" style="555" customWidth="1"/>
    <col min="26" max="26" width="14.85546875" style="188" customWidth="1"/>
    <col min="27" max="27" width="15.42578125" style="368" customWidth="1"/>
    <col min="28" max="28" width="1.42578125" style="555" customWidth="1"/>
    <col min="29" max="29" width="14.85546875" style="188" customWidth="1"/>
    <col min="30" max="30" width="17" style="368" customWidth="1"/>
    <col min="31" max="16384" width="8.85546875" style="556"/>
  </cols>
  <sheetData>
    <row r="2" spans="1:30" s="538" customFormat="1" ht="21" x14ac:dyDescent="0.35">
      <c r="F2" s="539"/>
      <c r="I2" s="539"/>
      <c r="N2" s="539"/>
      <c r="R2" s="540" t="s">
        <v>969</v>
      </c>
      <c r="Y2" s="539" t="s">
        <v>954</v>
      </c>
    </row>
    <row r="3" spans="1:30" s="538" customFormat="1" ht="15" x14ac:dyDescent="0.25">
      <c r="F3" s="541"/>
      <c r="I3" s="541"/>
      <c r="N3" s="541"/>
      <c r="Y3" s="541" t="s">
        <v>955</v>
      </c>
    </row>
    <row r="4" spans="1:30" s="538" customFormat="1" x14ac:dyDescent="0.2">
      <c r="F4" s="542"/>
      <c r="I4" s="542"/>
      <c r="N4" s="542"/>
      <c r="X4" s="543"/>
      <c r="Y4" s="543" t="s">
        <v>957</v>
      </c>
    </row>
    <row r="5" spans="1:30" s="544" customFormat="1" x14ac:dyDescent="0.2">
      <c r="A5" s="543"/>
      <c r="C5" s="538"/>
      <c r="D5" s="538"/>
      <c r="E5" s="538"/>
      <c r="F5" s="542"/>
      <c r="G5" s="538"/>
      <c r="H5" s="545"/>
      <c r="I5" s="545"/>
      <c r="J5" s="545"/>
      <c r="K5" s="545"/>
      <c r="L5" s="545"/>
      <c r="M5" s="538"/>
      <c r="N5" s="545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5" t="s">
        <v>958</v>
      </c>
      <c r="AA5" s="546"/>
      <c r="AB5" s="546"/>
      <c r="AC5" s="546"/>
      <c r="AD5" s="546"/>
    </row>
    <row r="6" spans="1:30" s="548" customFormat="1" ht="18.75" x14ac:dyDescent="0.3">
      <c r="A6" s="547"/>
      <c r="C6" s="549" t="str">
        <f>'Start Here - Data Entry '!D3&amp;" - REVENUE"</f>
        <v>Oakland - REVENUE</v>
      </c>
      <c r="D6" s="538"/>
      <c r="E6" s="538"/>
      <c r="F6" s="542"/>
      <c r="G6" s="550"/>
      <c r="H6" s="551"/>
      <c r="I6" s="552"/>
      <c r="J6" s="551"/>
      <c r="K6" s="551"/>
      <c r="L6" s="551"/>
      <c r="M6" s="551"/>
      <c r="N6" s="552"/>
      <c r="O6" s="553"/>
      <c r="P6" s="553"/>
      <c r="Q6" s="553"/>
      <c r="R6" s="553"/>
      <c r="S6" s="553"/>
      <c r="T6" s="553"/>
      <c r="U6" s="553"/>
      <c r="V6" s="553"/>
      <c r="W6" s="553"/>
      <c r="X6" s="553"/>
      <c r="Y6" s="552" t="s">
        <v>956</v>
      </c>
      <c r="Z6" s="553"/>
      <c r="AA6" s="553"/>
      <c r="AB6" s="553"/>
      <c r="AC6" s="553"/>
      <c r="AD6" s="553"/>
    </row>
    <row r="7" spans="1:30" ht="13.5" thickBot="1" x14ac:dyDescent="0.25">
      <c r="C7" s="538"/>
      <c r="D7" s="538"/>
      <c r="E7" s="538"/>
      <c r="F7" s="542"/>
      <c r="G7" s="538"/>
    </row>
    <row r="8" spans="1:30" ht="21.75" hidden="1" customHeight="1" outlineLevel="1" x14ac:dyDescent="0.2">
      <c r="C8" s="608" t="s">
        <v>173</v>
      </c>
      <c r="D8" s="609"/>
      <c r="E8" s="609"/>
      <c r="F8" s="609"/>
      <c r="G8" s="610"/>
    </row>
    <row r="9" spans="1:30" ht="15" hidden="1" outlineLevel="1" x14ac:dyDescent="0.25">
      <c r="C9" s="191" t="s">
        <v>174</v>
      </c>
      <c r="D9" s="557"/>
      <c r="E9" s="558"/>
      <c r="F9" s="558"/>
      <c r="G9" s="189"/>
      <c r="H9" s="559"/>
      <c r="I9" s="559"/>
      <c r="J9" s="559"/>
      <c r="K9" s="559"/>
      <c r="L9" s="559"/>
      <c r="M9" s="560"/>
      <c r="N9" s="495">
        <v>0</v>
      </c>
      <c r="O9" s="496"/>
      <c r="P9" s="561"/>
      <c r="Q9" s="497">
        <f>VALUE('Calculations - HIDE'!$K$214)</f>
        <v>0.4</v>
      </c>
      <c r="R9" s="496"/>
      <c r="S9" s="561"/>
      <c r="T9" s="495">
        <f>'Calculations - HIDE'!$Q$214</f>
        <v>0.4</v>
      </c>
      <c r="U9" s="496"/>
      <c r="V9" s="561"/>
      <c r="W9" s="495">
        <f>'Calculations - HIDE'!$W$214</f>
        <v>0.4</v>
      </c>
      <c r="X9" s="496"/>
      <c r="Y9" s="561"/>
      <c r="Z9" s="495">
        <f>'Calculations - HIDE'!$AC$214</f>
        <v>0.4</v>
      </c>
      <c r="AA9" s="496"/>
      <c r="AB9" s="561"/>
      <c r="AC9" s="495">
        <f>'Calculations - HIDE'!$AI$214</f>
        <v>0.4</v>
      </c>
      <c r="AD9" s="496"/>
    </row>
    <row r="10" spans="1:30" ht="15" hidden="1" outlineLevel="1" x14ac:dyDescent="0.25">
      <c r="C10" s="191" t="s">
        <v>175</v>
      </c>
      <c r="D10" s="557"/>
      <c r="E10" s="558"/>
      <c r="F10" s="558"/>
      <c r="G10" s="189"/>
      <c r="H10" s="559"/>
      <c r="I10" s="559"/>
      <c r="J10" s="559"/>
      <c r="K10" s="559"/>
      <c r="L10" s="559"/>
      <c r="M10" s="560"/>
      <c r="N10" s="495">
        <v>0</v>
      </c>
      <c r="O10" s="496"/>
      <c r="P10" s="561"/>
      <c r="Q10" s="497">
        <f>'Calculations - HIDE'!$K$239</f>
        <v>0.6</v>
      </c>
      <c r="R10" s="496"/>
      <c r="S10" s="561"/>
      <c r="T10" s="495">
        <f>'Calculations - HIDE'!$Q$239</f>
        <v>0.6</v>
      </c>
      <c r="U10" s="496"/>
      <c r="V10" s="561"/>
      <c r="W10" s="495">
        <f>'Calculations - HIDE'!$W$239</f>
        <v>0.6</v>
      </c>
      <c r="X10" s="496"/>
      <c r="Y10" s="561"/>
      <c r="Z10" s="495">
        <f>'Calculations - HIDE'!$AC$239</f>
        <v>0.6</v>
      </c>
      <c r="AA10" s="496"/>
      <c r="AB10" s="561"/>
      <c r="AC10" s="495">
        <f>'Calculations - HIDE'!$AI$239</f>
        <v>0.6</v>
      </c>
      <c r="AD10" s="496"/>
    </row>
    <row r="11" spans="1:30" ht="15" hidden="1" outlineLevel="1" x14ac:dyDescent="0.25">
      <c r="C11" s="191" t="s">
        <v>176</v>
      </c>
      <c r="D11" s="557"/>
      <c r="E11" s="558"/>
      <c r="F11" s="558"/>
      <c r="G11" s="189"/>
      <c r="H11" s="559"/>
      <c r="I11" s="559"/>
      <c r="J11" s="559"/>
      <c r="K11" s="559"/>
      <c r="L11" s="559"/>
      <c r="M11" s="560"/>
      <c r="N11" s="495">
        <v>0</v>
      </c>
      <c r="O11" s="496"/>
      <c r="P11" s="561"/>
      <c r="Q11" s="498">
        <f>'Calculations - HIDE'!$K$192</f>
        <v>2</v>
      </c>
      <c r="R11" s="496"/>
      <c r="S11" s="561"/>
      <c r="T11" s="495">
        <f>'Calculations - HIDE'!$Q$192</f>
        <v>2</v>
      </c>
      <c r="U11" s="496"/>
      <c r="V11" s="561"/>
      <c r="W11" s="495">
        <f>'Calculations - HIDE'!$W$192</f>
        <v>2</v>
      </c>
      <c r="X11" s="496"/>
      <c r="Y11" s="561"/>
      <c r="Z11" s="495">
        <f>'Calculations - HIDE'!$AC$192</f>
        <v>2</v>
      </c>
      <c r="AA11" s="496"/>
      <c r="AB11" s="561"/>
      <c r="AC11" s="495">
        <f>'Calculations - HIDE'!$AI$192</f>
        <v>2</v>
      </c>
      <c r="AD11" s="496"/>
    </row>
    <row r="12" spans="1:30" ht="15" hidden="1" outlineLevel="1" x14ac:dyDescent="0.25">
      <c r="C12" s="191" t="s">
        <v>177</v>
      </c>
      <c r="D12" s="557"/>
      <c r="E12" s="558"/>
      <c r="F12" s="558"/>
      <c r="G12" s="189"/>
      <c r="H12" s="559"/>
      <c r="I12" s="559"/>
      <c r="J12" s="559"/>
      <c r="K12" s="559"/>
      <c r="L12" s="559"/>
      <c r="M12" s="560"/>
      <c r="N12" s="495">
        <v>0</v>
      </c>
      <c r="O12" s="496"/>
      <c r="P12" s="561"/>
      <c r="Q12" s="495">
        <f>VALUE(Q13+Q14)</f>
        <v>2</v>
      </c>
      <c r="R12" s="496"/>
      <c r="S12" s="561"/>
      <c r="T12" s="495">
        <f>T13+T14</f>
        <v>2</v>
      </c>
      <c r="U12" s="496"/>
      <c r="V12" s="561"/>
      <c r="W12" s="495">
        <f>W13+W14</f>
        <v>2</v>
      </c>
      <c r="X12" s="496"/>
      <c r="Y12" s="561"/>
      <c r="Z12" s="495">
        <f>Z13+Z14</f>
        <v>2</v>
      </c>
      <c r="AA12" s="496"/>
      <c r="AB12" s="561"/>
      <c r="AC12" s="495">
        <f>AC13+AC14</f>
        <v>2</v>
      </c>
      <c r="AD12" s="496"/>
    </row>
    <row r="13" spans="1:30" ht="22.5" hidden="1" customHeight="1" outlineLevel="1" x14ac:dyDescent="0.25">
      <c r="C13" s="192" t="s">
        <v>178</v>
      </c>
      <c r="D13" s="557"/>
      <c r="E13" s="558"/>
      <c r="F13" s="558"/>
      <c r="G13" s="193"/>
      <c r="H13" s="559"/>
      <c r="I13" s="559"/>
      <c r="J13" s="559"/>
      <c r="K13" s="559"/>
      <c r="L13" s="559"/>
      <c r="M13" s="560"/>
      <c r="N13" s="495">
        <v>0</v>
      </c>
      <c r="O13" s="496"/>
      <c r="P13" s="561"/>
      <c r="Q13" s="499">
        <f>VALUE('Calculations - HIDE'!$K$168)</f>
        <v>1</v>
      </c>
      <c r="R13" s="496"/>
      <c r="S13" s="561"/>
      <c r="T13" s="495">
        <f>'Calculations - HIDE'!$Q$168</f>
        <v>1</v>
      </c>
      <c r="U13" s="496"/>
      <c r="V13" s="561"/>
      <c r="W13" s="495">
        <f>'Calculations - HIDE'!$W$168</f>
        <v>1</v>
      </c>
      <c r="X13" s="496"/>
      <c r="Y13" s="561"/>
      <c r="Z13" s="495">
        <f>'Calculations - HIDE'!$AC$168</f>
        <v>1</v>
      </c>
      <c r="AA13" s="496"/>
      <c r="AB13" s="561"/>
      <c r="AC13" s="495">
        <f>'Calculations - HIDE'!$AI$168</f>
        <v>1</v>
      </c>
      <c r="AD13" s="496"/>
    </row>
    <row r="14" spans="1:30" ht="15.75" hidden="1" customHeight="1" outlineLevel="1" thickBot="1" x14ac:dyDescent="0.3">
      <c r="C14" s="194" t="s">
        <v>179</v>
      </c>
      <c r="D14" s="562"/>
      <c r="E14" s="563"/>
      <c r="F14" s="563"/>
      <c r="G14" s="564"/>
      <c r="H14" s="559"/>
      <c r="I14" s="559"/>
      <c r="J14" s="559"/>
      <c r="K14" s="559"/>
      <c r="L14" s="559"/>
      <c r="M14" s="560"/>
      <c r="N14" s="495">
        <v>0</v>
      </c>
      <c r="O14" s="496"/>
      <c r="P14" s="561"/>
      <c r="Q14" s="497">
        <f>VALUE('Calculations - HIDE'!$K$100)</f>
        <v>1</v>
      </c>
      <c r="R14" s="496"/>
      <c r="S14" s="561"/>
      <c r="T14" s="495">
        <f>'Calculations - HIDE'!$Q$100</f>
        <v>1</v>
      </c>
      <c r="U14" s="496"/>
      <c r="V14" s="561"/>
      <c r="W14" s="495">
        <f>'Calculations - HIDE'!$W$100</f>
        <v>1</v>
      </c>
      <c r="X14" s="496"/>
      <c r="Y14" s="561"/>
      <c r="Z14" s="495">
        <f>'Calculations - HIDE'!$AC$100</f>
        <v>1</v>
      </c>
      <c r="AA14" s="496"/>
      <c r="AB14" s="561"/>
      <c r="AC14" s="495">
        <f>'Calculations - HIDE'!$AI$100</f>
        <v>1</v>
      </c>
      <c r="AD14" s="496"/>
    </row>
    <row r="15" spans="1:30" collapsed="1" x14ac:dyDescent="0.2">
      <c r="D15" s="611" t="s">
        <v>158</v>
      </c>
      <c r="E15" s="611"/>
      <c r="F15" s="611"/>
    </row>
    <row r="16" spans="1:30" s="567" customFormat="1" ht="78.75" customHeight="1" x14ac:dyDescent="0.2">
      <c r="A16" s="195" t="s">
        <v>180</v>
      </c>
      <c r="B16" s="565"/>
      <c r="C16" s="196" t="s">
        <v>181</v>
      </c>
      <c r="D16" s="352" t="s">
        <v>182</v>
      </c>
      <c r="E16" s="352" t="s">
        <v>183</v>
      </c>
      <c r="F16" s="352" t="s">
        <v>184</v>
      </c>
      <c r="G16" s="197" t="s">
        <v>185</v>
      </c>
      <c r="H16" s="198" t="s">
        <v>186</v>
      </c>
      <c r="I16" s="198" t="s">
        <v>187</v>
      </c>
      <c r="J16" s="198" t="s">
        <v>188</v>
      </c>
      <c r="K16" s="198" t="s">
        <v>189</v>
      </c>
      <c r="L16" s="198" t="s">
        <v>190</v>
      </c>
      <c r="M16" s="565"/>
      <c r="N16" s="199" t="s">
        <v>191</v>
      </c>
      <c r="O16" s="369" t="s">
        <v>192</v>
      </c>
      <c r="P16" s="566"/>
      <c r="Q16" s="199" t="s">
        <v>193</v>
      </c>
      <c r="R16" s="369" t="s">
        <v>194</v>
      </c>
      <c r="S16" s="566"/>
      <c r="T16" s="199" t="s">
        <v>195</v>
      </c>
      <c r="U16" s="369" t="s">
        <v>196</v>
      </c>
      <c r="V16" s="566"/>
      <c r="W16" s="199" t="s">
        <v>197</v>
      </c>
      <c r="X16" s="369" t="s">
        <v>198</v>
      </c>
      <c r="Y16" s="566"/>
      <c r="Z16" s="199" t="s">
        <v>199</v>
      </c>
      <c r="AA16" s="369" t="s">
        <v>200</v>
      </c>
      <c r="AB16" s="566"/>
      <c r="AC16" s="199" t="s">
        <v>201</v>
      </c>
      <c r="AD16" s="369" t="s">
        <v>202</v>
      </c>
    </row>
    <row r="17" spans="1:30" s="571" customFormat="1" x14ac:dyDescent="0.2">
      <c r="A17" s="554"/>
      <c r="B17" s="568"/>
      <c r="C17" s="569"/>
      <c r="D17" s="570"/>
      <c r="E17" s="568"/>
      <c r="F17" s="568"/>
      <c r="G17" s="200"/>
      <c r="H17" s="201"/>
      <c r="I17" s="201"/>
      <c r="J17" s="201"/>
      <c r="K17" s="201"/>
      <c r="L17" s="201"/>
      <c r="M17" s="569"/>
      <c r="N17" s="202"/>
      <c r="O17" s="370"/>
      <c r="P17" s="569"/>
      <c r="Q17" s="202"/>
      <c r="R17" s="370"/>
      <c r="S17" s="569"/>
      <c r="T17" s="202"/>
      <c r="U17" s="370"/>
      <c r="V17" s="569"/>
      <c r="W17" s="202"/>
      <c r="X17" s="370"/>
      <c r="Y17" s="569"/>
      <c r="Z17" s="202"/>
      <c r="AA17" s="370"/>
      <c r="AB17" s="569"/>
      <c r="AC17" s="202"/>
      <c r="AD17" s="370"/>
    </row>
    <row r="18" spans="1:30" s="571" customFormat="1" x14ac:dyDescent="0.2">
      <c r="A18" s="554"/>
      <c r="B18" s="568"/>
      <c r="C18" s="203" t="s">
        <v>203</v>
      </c>
      <c r="D18" s="204"/>
      <c r="E18" s="204"/>
      <c r="F18" s="204"/>
      <c r="G18" s="205"/>
      <c r="H18" s="206"/>
      <c r="I18" s="206"/>
      <c r="J18" s="206"/>
      <c r="K18" s="206"/>
      <c r="L18" s="206"/>
      <c r="M18" s="568"/>
      <c r="N18" s="356"/>
      <c r="O18" s="371"/>
      <c r="P18" s="568"/>
      <c r="Q18" s="606"/>
      <c r="R18" s="607"/>
      <c r="S18" s="568"/>
      <c r="T18" s="606"/>
      <c r="U18" s="607"/>
      <c r="V18" s="568"/>
      <c r="W18" s="606"/>
      <c r="X18" s="607"/>
      <c r="Y18" s="568"/>
      <c r="Z18" s="606"/>
      <c r="AA18" s="607"/>
      <c r="AB18" s="568"/>
      <c r="AC18" s="606"/>
      <c r="AD18" s="607"/>
    </row>
    <row r="19" spans="1:30" s="571" customFormat="1" ht="14.25" x14ac:dyDescent="0.2">
      <c r="A19" s="554"/>
      <c r="B19" s="568"/>
      <c r="C19" s="207" t="s">
        <v>204</v>
      </c>
      <c r="D19" s="208">
        <v>13.25</v>
      </c>
      <c r="E19" s="209">
        <f>ROUND(D19*0.21,2)</f>
        <v>2.78</v>
      </c>
      <c r="F19" s="209">
        <f>ROUND(D19*0.21,2)</f>
        <v>2.78</v>
      </c>
      <c r="G19" s="209">
        <f>D19+E19</f>
        <v>16.03</v>
      </c>
      <c r="H19" s="210">
        <f>G19*(1+'Start Here - Data Entry '!$F$13)</f>
        <v>16.03</v>
      </c>
      <c r="I19" s="210">
        <f>H19*(1+'Start Here - Data Entry '!$G$13)</f>
        <v>16.27045</v>
      </c>
      <c r="J19" s="210">
        <f>I19*(1+'Start Here - Data Entry '!$H$13)</f>
        <v>16.595859000000001</v>
      </c>
      <c r="K19" s="210">
        <f>J19*(1+'Start Here - Data Entry '!$I$13)</f>
        <v>16.844796885000001</v>
      </c>
      <c r="L19" s="210">
        <f>K19*(1+'Start Here - Data Entry '!$J$13)</f>
        <v>17.013244853850001</v>
      </c>
      <c r="M19" s="568"/>
      <c r="N19" s="211">
        <v>0</v>
      </c>
      <c r="O19" s="372">
        <f>ROUND(N19*$G19,0)</f>
        <v>0</v>
      </c>
      <c r="P19" s="572"/>
      <c r="Q19" s="211">
        <v>18304.669999999998</v>
      </c>
      <c r="R19" s="372">
        <f>ROUND(Q19*$H19,0)</f>
        <v>293424</v>
      </c>
      <c r="S19" s="572"/>
      <c r="T19" s="211">
        <v>18304.669999999998</v>
      </c>
      <c r="U19" s="372">
        <f>ROUND(T19*$I19,0)</f>
        <v>297825</v>
      </c>
      <c r="V19" s="572"/>
      <c r="W19" s="211">
        <v>18304.669999999998</v>
      </c>
      <c r="X19" s="372">
        <f>ROUND(W19*$J19,0)</f>
        <v>303782</v>
      </c>
      <c r="Y19" s="572"/>
      <c r="Z19" s="211">
        <v>18304.669999999998</v>
      </c>
      <c r="AA19" s="372">
        <f>ROUND(Z19*$K19,0)</f>
        <v>308338</v>
      </c>
      <c r="AB19" s="572"/>
      <c r="AC19" s="211">
        <v>18304.669999999998</v>
      </c>
      <c r="AD19" s="372">
        <f>ROUND(AC19*$L19,0)</f>
        <v>311422</v>
      </c>
    </row>
    <row r="20" spans="1:30" s="571" customFormat="1" ht="14.25" x14ac:dyDescent="0.2">
      <c r="A20" s="554"/>
      <c r="B20" s="568"/>
      <c r="C20" s="207" t="s">
        <v>204</v>
      </c>
      <c r="D20" s="208">
        <v>13.25</v>
      </c>
      <c r="E20" s="209">
        <f t="shared" ref="E20:E22" si="0">ROUND(D20*0.21,2)</f>
        <v>2.78</v>
      </c>
      <c r="F20" s="209">
        <f t="shared" ref="F20:F22" si="1">ROUND(D20*0.21,2)</f>
        <v>2.78</v>
      </c>
      <c r="G20" s="209">
        <f t="shared" ref="G20:G22" si="2">D20+E20</f>
        <v>16.03</v>
      </c>
      <c r="H20" s="210">
        <f>G20*(1+'Start Here - Data Entry '!$F$13)</f>
        <v>16.03</v>
      </c>
      <c r="I20" s="210">
        <f>H20*(1+'Start Here - Data Entry '!$G$13)</f>
        <v>16.27045</v>
      </c>
      <c r="J20" s="210">
        <f>I20*(1+'Start Here - Data Entry '!$H$13)</f>
        <v>16.595859000000001</v>
      </c>
      <c r="K20" s="210">
        <f>J20*(1+'Start Here - Data Entry '!$I$13)</f>
        <v>16.844796885000001</v>
      </c>
      <c r="L20" s="210">
        <f>K20*(1+'Start Here - Data Entry '!$J$13)</f>
        <v>17.013244853850001</v>
      </c>
      <c r="M20" s="568"/>
      <c r="N20" s="211">
        <v>0</v>
      </c>
      <c r="O20" s="372">
        <f t="shared" ref="O20:O22" si="3">ROUND(N20*$G20,0)</f>
        <v>0</v>
      </c>
      <c r="P20" s="572"/>
      <c r="Q20" s="211">
        <v>0</v>
      </c>
      <c r="R20" s="372">
        <f t="shared" ref="R20:R22" si="4">ROUND(Q20*$H20,0)</f>
        <v>0</v>
      </c>
      <c r="S20" s="572"/>
      <c r="T20" s="211">
        <v>0</v>
      </c>
      <c r="U20" s="372">
        <f t="shared" ref="U20:U22" si="5">ROUND(T20*$I20,0)</f>
        <v>0</v>
      </c>
      <c r="V20" s="572"/>
      <c r="W20" s="211">
        <v>0</v>
      </c>
      <c r="X20" s="372">
        <f t="shared" ref="X20:X22" si="6">ROUND(W20*$J20,0)</f>
        <v>0</v>
      </c>
      <c r="Y20" s="572"/>
      <c r="Z20" s="211">
        <v>0</v>
      </c>
      <c r="AA20" s="372">
        <f t="shared" ref="AA20:AA22" si="7">ROUND(Z20*$K20,0)</f>
        <v>0</v>
      </c>
      <c r="AB20" s="572"/>
      <c r="AC20" s="211">
        <v>0</v>
      </c>
      <c r="AD20" s="372">
        <f t="shared" ref="AD20:AD22" si="8">ROUND(AC20*$L20,0)</f>
        <v>0</v>
      </c>
    </row>
    <row r="21" spans="1:30" s="571" customFormat="1" ht="14.25" x14ac:dyDescent="0.2">
      <c r="A21" s="554"/>
      <c r="B21" s="568"/>
      <c r="C21" s="212" t="s">
        <v>204</v>
      </c>
      <c r="D21" s="213">
        <v>13.25</v>
      </c>
      <c r="E21" s="214">
        <f t="shared" si="0"/>
        <v>2.78</v>
      </c>
      <c r="F21" s="214">
        <f t="shared" si="1"/>
        <v>2.78</v>
      </c>
      <c r="G21" s="214">
        <f t="shared" si="2"/>
        <v>16.03</v>
      </c>
      <c r="H21" s="210">
        <f>G21*(1+'Start Here - Data Entry '!$F$13)</f>
        <v>16.03</v>
      </c>
      <c r="I21" s="210">
        <f>H21*(1+'Start Here - Data Entry '!$G$13)</f>
        <v>16.27045</v>
      </c>
      <c r="J21" s="210">
        <f>I21*(1+'Start Here - Data Entry '!$H$13)</f>
        <v>16.595859000000001</v>
      </c>
      <c r="K21" s="210">
        <f>J21*(1+'Start Here - Data Entry '!$I$13)</f>
        <v>16.844796885000001</v>
      </c>
      <c r="L21" s="210">
        <f>K21*(1+'Start Here - Data Entry '!$J$13)</f>
        <v>17.013244853850001</v>
      </c>
      <c r="M21" s="568"/>
      <c r="N21" s="211">
        <v>0</v>
      </c>
      <c r="O21" s="372">
        <f t="shared" si="3"/>
        <v>0</v>
      </c>
      <c r="P21" s="572"/>
      <c r="Q21" s="211">
        <v>0</v>
      </c>
      <c r="R21" s="372">
        <f t="shared" si="4"/>
        <v>0</v>
      </c>
      <c r="S21" s="572"/>
      <c r="T21" s="211">
        <v>0</v>
      </c>
      <c r="U21" s="372">
        <f t="shared" si="5"/>
        <v>0</v>
      </c>
      <c r="V21" s="572"/>
      <c r="W21" s="211">
        <v>0</v>
      </c>
      <c r="X21" s="372">
        <f t="shared" si="6"/>
        <v>0</v>
      </c>
      <c r="Y21" s="572"/>
      <c r="Z21" s="211">
        <v>0</v>
      </c>
      <c r="AA21" s="372">
        <f t="shared" si="7"/>
        <v>0</v>
      </c>
      <c r="AB21" s="572"/>
      <c r="AC21" s="211">
        <v>0</v>
      </c>
      <c r="AD21" s="372">
        <f t="shared" si="8"/>
        <v>0</v>
      </c>
    </row>
    <row r="22" spans="1:30" s="571" customFormat="1" ht="15" thickBot="1" x14ac:dyDescent="0.25">
      <c r="A22" s="554"/>
      <c r="B22" s="568"/>
      <c r="C22" s="215" t="s">
        <v>204</v>
      </c>
      <c r="D22" s="213">
        <v>13.25</v>
      </c>
      <c r="E22" s="216">
        <f t="shared" si="0"/>
        <v>2.78</v>
      </c>
      <c r="F22" s="216">
        <f t="shared" si="1"/>
        <v>2.78</v>
      </c>
      <c r="G22" s="216">
        <f t="shared" si="2"/>
        <v>16.03</v>
      </c>
      <c r="H22" s="210">
        <f>G22*(1+'Start Here - Data Entry '!$F$13)</f>
        <v>16.03</v>
      </c>
      <c r="I22" s="210">
        <f>H22*(1+'Start Here - Data Entry '!$G$13)</f>
        <v>16.27045</v>
      </c>
      <c r="J22" s="210">
        <f>I22*(1+'Start Here - Data Entry '!$H$13)</f>
        <v>16.595859000000001</v>
      </c>
      <c r="K22" s="210">
        <f>J22*(1+'Start Here - Data Entry '!$I$13)</f>
        <v>16.844796885000001</v>
      </c>
      <c r="L22" s="210">
        <f>K22*(1+'Start Here - Data Entry '!$J$13)</f>
        <v>17.013244853850001</v>
      </c>
      <c r="M22" s="568"/>
      <c r="N22" s="217">
        <v>0</v>
      </c>
      <c r="O22" s="373">
        <f t="shared" si="3"/>
        <v>0</v>
      </c>
      <c r="P22" s="572"/>
      <c r="Q22" s="217">
        <v>0</v>
      </c>
      <c r="R22" s="373">
        <f t="shared" si="4"/>
        <v>0</v>
      </c>
      <c r="S22" s="572"/>
      <c r="T22" s="217">
        <v>0</v>
      </c>
      <c r="U22" s="373">
        <f t="shared" si="5"/>
        <v>0</v>
      </c>
      <c r="V22" s="572"/>
      <c r="W22" s="217">
        <v>0</v>
      </c>
      <c r="X22" s="373">
        <f t="shared" si="6"/>
        <v>0</v>
      </c>
      <c r="Y22" s="572"/>
      <c r="Z22" s="217">
        <v>0</v>
      </c>
      <c r="AA22" s="373">
        <f t="shared" si="7"/>
        <v>0</v>
      </c>
      <c r="AB22" s="572"/>
      <c r="AC22" s="217">
        <v>0</v>
      </c>
      <c r="AD22" s="373">
        <f t="shared" si="8"/>
        <v>0</v>
      </c>
    </row>
    <row r="23" spans="1:30" s="571" customFormat="1" ht="13.5" thickBot="1" x14ac:dyDescent="0.25">
      <c r="A23" s="554"/>
      <c r="B23" s="568"/>
      <c r="C23" s="218" t="s">
        <v>205</v>
      </c>
      <c r="D23" s="353">
        <f>SUM(D8:D22)</f>
        <v>53</v>
      </c>
      <c r="E23" s="354">
        <f>SUM(E8:E22)</f>
        <v>11.12</v>
      </c>
      <c r="F23" s="355">
        <f>SUM(F8:F22)</f>
        <v>11.12</v>
      </c>
      <c r="G23" s="219"/>
      <c r="H23" s="220"/>
      <c r="I23" s="220"/>
      <c r="J23" s="220"/>
      <c r="K23" s="220"/>
      <c r="L23" s="220"/>
      <c r="M23" s="568"/>
      <c r="N23" s="351">
        <f>SUM(N19:N22)</f>
        <v>0</v>
      </c>
      <c r="O23" s="374">
        <f>SUM(O19:O22)</f>
        <v>0</v>
      </c>
      <c r="P23" s="572"/>
      <c r="Q23" s="351">
        <f>SUM(Q19:Q22)</f>
        <v>18304.669999999998</v>
      </c>
      <c r="R23" s="374">
        <f t="shared" ref="R23" si="9">SUM(R19:R22)</f>
        <v>293424</v>
      </c>
      <c r="S23" s="572"/>
      <c r="T23" s="351">
        <f t="shared" ref="T23:U23" si="10">SUM(T19:T22)</f>
        <v>18304.669999999998</v>
      </c>
      <c r="U23" s="374">
        <f t="shared" si="10"/>
        <v>297825</v>
      </c>
      <c r="V23" s="572"/>
      <c r="W23" s="351">
        <f t="shared" ref="W23:X23" si="11">SUM(W19:W22)</f>
        <v>18304.669999999998</v>
      </c>
      <c r="X23" s="374">
        <f t="shared" si="11"/>
        <v>303782</v>
      </c>
      <c r="Y23" s="572"/>
      <c r="Z23" s="351">
        <f t="shared" ref="Z23:AA23" si="12">SUM(Z19:Z22)</f>
        <v>18304.669999999998</v>
      </c>
      <c r="AA23" s="374">
        <f t="shared" si="12"/>
        <v>308338</v>
      </c>
      <c r="AB23" s="572"/>
      <c r="AC23" s="351">
        <f t="shared" ref="AC23:AD23" si="13">SUM(AC19:AC22)</f>
        <v>18304.669999999998</v>
      </c>
      <c r="AD23" s="374">
        <f t="shared" si="13"/>
        <v>311422</v>
      </c>
    </row>
    <row r="24" spans="1:30" x14ac:dyDescent="0.2">
      <c r="A24" s="573"/>
      <c r="B24" s="574"/>
      <c r="C24" s="575"/>
      <c r="D24" s="574"/>
      <c r="E24" s="574"/>
      <c r="F24" s="574"/>
      <c r="M24" s="574"/>
      <c r="N24" s="221"/>
      <c r="O24" s="375"/>
      <c r="P24" s="574"/>
      <c r="Q24" s="221"/>
      <c r="R24" s="375"/>
      <c r="S24" s="574"/>
      <c r="T24" s="221"/>
      <c r="U24" s="375"/>
      <c r="V24" s="574"/>
      <c r="W24" s="221"/>
      <c r="X24" s="375"/>
      <c r="Y24" s="574"/>
      <c r="Z24" s="221"/>
      <c r="AA24" s="375"/>
      <c r="AB24" s="574"/>
      <c r="AC24" s="221"/>
      <c r="AD24" s="375"/>
    </row>
    <row r="25" spans="1:30" s="571" customFormat="1" x14ac:dyDescent="0.2">
      <c r="A25" s="554"/>
      <c r="B25" s="568"/>
      <c r="C25" s="222" t="s">
        <v>206</v>
      </c>
      <c r="D25" s="204"/>
      <c r="E25" s="204"/>
      <c r="F25" s="204"/>
      <c r="G25" s="223"/>
      <c r="H25" s="224"/>
      <c r="I25" s="224"/>
      <c r="J25" s="224"/>
      <c r="K25" s="224"/>
      <c r="L25" s="224"/>
      <c r="M25" s="568"/>
      <c r="N25" s="356"/>
      <c r="O25" s="371"/>
      <c r="P25" s="568"/>
      <c r="Q25" s="356"/>
      <c r="R25" s="371"/>
      <c r="S25" s="568"/>
      <c r="T25" s="356"/>
      <c r="U25" s="371"/>
      <c r="V25" s="568"/>
      <c r="W25" s="356"/>
      <c r="X25" s="371"/>
      <c r="Y25" s="568"/>
      <c r="Z25" s="356"/>
      <c r="AA25" s="371"/>
      <c r="AB25" s="568"/>
      <c r="AC25" s="356"/>
      <c r="AD25" s="371"/>
    </row>
    <row r="26" spans="1:30" s="571" customFormat="1" ht="14.25" x14ac:dyDescent="0.2">
      <c r="A26" s="225" t="s">
        <v>207</v>
      </c>
      <c r="B26" s="568"/>
      <c r="C26" s="207" t="s">
        <v>208</v>
      </c>
      <c r="D26" s="229">
        <v>51010</v>
      </c>
      <c r="E26" s="213">
        <v>15158</v>
      </c>
      <c r="F26" s="213">
        <v>19620</v>
      </c>
      <c r="G26" s="226">
        <f t="shared" ref="G26:G42" si="14">D26+E26</f>
        <v>66168</v>
      </c>
      <c r="H26" s="227">
        <f>G26*(1+'Start Here - Data Entry '!$F$13)</f>
        <v>66168</v>
      </c>
      <c r="I26" s="227">
        <f>H26*(1+'Start Here - Data Entry '!$G$13)</f>
        <v>67160.51999999999</v>
      </c>
      <c r="J26" s="227">
        <f>I26*(1+'Start Here - Data Entry '!$H$13)</f>
        <v>68503.730399999986</v>
      </c>
      <c r="K26" s="227">
        <f>J26*(1+'Start Here - Data Entry '!$I$13)</f>
        <v>69531.286355999982</v>
      </c>
      <c r="L26" s="227">
        <f>K26*(1+'Start Here - Data Entry '!$J$13)</f>
        <v>70226.599219559983</v>
      </c>
      <c r="M26" s="568"/>
      <c r="N26" s="211">
        <v>0</v>
      </c>
      <c r="O26" s="372">
        <f t="shared" ref="O26:O42" si="15">ROUND(N26*$G26,0)</f>
        <v>0</v>
      </c>
      <c r="P26" s="568"/>
      <c r="Q26" s="211">
        <v>0</v>
      </c>
      <c r="R26" s="372">
        <f t="shared" ref="R26:R42" si="16">ROUND(Q26*$H26,0)</f>
        <v>0</v>
      </c>
      <c r="S26" s="568"/>
      <c r="T26" s="211">
        <v>0</v>
      </c>
      <c r="U26" s="372">
        <f t="shared" ref="U26:U42" si="17">ROUND(T26*$I26,0)</f>
        <v>0</v>
      </c>
      <c r="V26" s="568"/>
      <c r="W26" s="211">
        <v>0</v>
      </c>
      <c r="X26" s="372">
        <f t="shared" ref="X26:X42" si="18">ROUND(W26*$J26,0)</f>
        <v>0</v>
      </c>
      <c r="Y26" s="568"/>
      <c r="Z26" s="211">
        <v>0</v>
      </c>
      <c r="AA26" s="372">
        <f t="shared" ref="AA26:AA42" si="19">ROUND(Z26*$K26,0)</f>
        <v>0</v>
      </c>
      <c r="AB26" s="568"/>
      <c r="AC26" s="211">
        <v>0</v>
      </c>
      <c r="AD26" s="372">
        <f t="shared" ref="AD26:AD42" si="20">ROUND(AC26*$L26,0)</f>
        <v>0</v>
      </c>
    </row>
    <row r="27" spans="1:30" s="571" customFormat="1" ht="14.25" x14ac:dyDescent="0.2">
      <c r="A27" s="225" t="s">
        <v>209</v>
      </c>
      <c r="B27" s="568"/>
      <c r="C27" s="207" t="s">
        <v>1010</v>
      </c>
      <c r="D27" s="229">
        <v>51010</v>
      </c>
      <c r="E27" s="213">
        <v>15158</v>
      </c>
      <c r="F27" s="213">
        <v>19620</v>
      </c>
      <c r="G27" s="226">
        <f t="shared" si="14"/>
        <v>66168</v>
      </c>
      <c r="H27" s="227">
        <f>G27*(1+'Start Here - Data Entry '!$F$13)</f>
        <v>66168</v>
      </c>
      <c r="I27" s="227">
        <f>H27*(1+'Start Here - Data Entry '!$G$13)</f>
        <v>67160.51999999999</v>
      </c>
      <c r="J27" s="227">
        <f>I27*(1+'Start Here - Data Entry '!$H$13)</f>
        <v>68503.730399999986</v>
      </c>
      <c r="K27" s="227">
        <f>J27*(1+'Start Here - Data Entry '!$I$13)</f>
        <v>69531.286355999982</v>
      </c>
      <c r="L27" s="227">
        <f>K27*(1+'Start Here - Data Entry '!$J$13)</f>
        <v>70226.599219559983</v>
      </c>
      <c r="M27" s="568"/>
      <c r="N27" s="211">
        <v>0</v>
      </c>
      <c r="O27" s="372">
        <f t="shared" si="15"/>
        <v>0</v>
      </c>
      <c r="P27" s="568"/>
      <c r="Q27" s="211">
        <v>25.87</v>
      </c>
      <c r="R27" s="372">
        <f t="shared" si="16"/>
        <v>1711766</v>
      </c>
      <c r="S27" s="568"/>
      <c r="T27" s="211">
        <v>25.87</v>
      </c>
      <c r="U27" s="372">
        <f t="shared" si="17"/>
        <v>1737443</v>
      </c>
      <c r="V27" s="568"/>
      <c r="W27" s="211">
        <v>26.87</v>
      </c>
      <c r="X27" s="372">
        <f t="shared" si="18"/>
        <v>1840695</v>
      </c>
      <c r="Y27" s="568"/>
      <c r="Z27" s="211">
        <v>26.87</v>
      </c>
      <c r="AA27" s="372">
        <f t="shared" si="19"/>
        <v>1868306</v>
      </c>
      <c r="AB27" s="568"/>
      <c r="AC27" s="211">
        <v>26.87</v>
      </c>
      <c r="AD27" s="372">
        <f t="shared" si="20"/>
        <v>1886989</v>
      </c>
    </row>
    <row r="28" spans="1:30" s="571" customFormat="1" ht="14.25" x14ac:dyDescent="0.2">
      <c r="A28" s="225" t="s">
        <v>209</v>
      </c>
      <c r="B28" s="568"/>
      <c r="C28" s="207" t="s">
        <v>210</v>
      </c>
      <c r="D28" s="229">
        <v>51010</v>
      </c>
      <c r="E28" s="213">
        <v>15158</v>
      </c>
      <c r="F28" s="213">
        <v>19620</v>
      </c>
      <c r="G28" s="226">
        <f t="shared" si="14"/>
        <v>66168</v>
      </c>
      <c r="H28" s="227">
        <f>G28*(1+'Start Here - Data Entry '!$F$13)</f>
        <v>66168</v>
      </c>
      <c r="I28" s="227">
        <f>H28*(1+'Start Here - Data Entry '!$G$13)</f>
        <v>67160.51999999999</v>
      </c>
      <c r="J28" s="227">
        <f>I28*(1+'Start Here - Data Entry '!$H$13)</f>
        <v>68503.730399999986</v>
      </c>
      <c r="K28" s="227">
        <f>J28*(1+'Start Here - Data Entry '!$I$13)</f>
        <v>69531.286355999982</v>
      </c>
      <c r="L28" s="227">
        <f>K28*(1+'Start Here - Data Entry '!$J$13)</f>
        <v>70226.599219559983</v>
      </c>
      <c r="M28" s="568"/>
      <c r="N28" s="211">
        <v>0</v>
      </c>
      <c r="O28" s="372">
        <f t="shared" si="15"/>
        <v>0</v>
      </c>
      <c r="P28" s="568"/>
      <c r="Q28" s="211">
        <v>0</v>
      </c>
      <c r="R28" s="372">
        <f t="shared" si="16"/>
        <v>0</v>
      </c>
      <c r="S28" s="568"/>
      <c r="T28" s="211">
        <v>0</v>
      </c>
      <c r="U28" s="372">
        <f t="shared" si="17"/>
        <v>0</v>
      </c>
      <c r="V28" s="568"/>
      <c r="W28" s="211">
        <v>0</v>
      </c>
      <c r="X28" s="372">
        <f t="shared" si="18"/>
        <v>0</v>
      </c>
      <c r="Y28" s="568"/>
      <c r="Z28" s="211">
        <v>0</v>
      </c>
      <c r="AA28" s="372">
        <f t="shared" si="19"/>
        <v>0</v>
      </c>
      <c r="AB28" s="568"/>
      <c r="AC28" s="211">
        <v>0</v>
      </c>
      <c r="AD28" s="372">
        <f t="shared" si="20"/>
        <v>0</v>
      </c>
    </row>
    <row r="29" spans="1:30" s="571" customFormat="1" ht="14.25" x14ac:dyDescent="0.2">
      <c r="A29" s="225" t="s">
        <v>211</v>
      </c>
      <c r="B29" s="568"/>
      <c r="C29" s="207" t="s">
        <v>212</v>
      </c>
      <c r="D29" s="229">
        <v>51010</v>
      </c>
      <c r="E29" s="213">
        <v>15158</v>
      </c>
      <c r="F29" s="213">
        <v>19620</v>
      </c>
      <c r="G29" s="226">
        <f t="shared" si="14"/>
        <v>66168</v>
      </c>
      <c r="H29" s="227">
        <f>G29*(1+'Start Here - Data Entry '!$F$13)</f>
        <v>66168</v>
      </c>
      <c r="I29" s="227">
        <f>H29*(1+'Start Here - Data Entry '!$G$13)</f>
        <v>67160.51999999999</v>
      </c>
      <c r="J29" s="227">
        <f>I29*(1+'Start Here - Data Entry '!$H$13)</f>
        <v>68503.730399999986</v>
      </c>
      <c r="K29" s="227">
        <f>J29*(1+'Start Here - Data Entry '!$I$13)</f>
        <v>69531.286355999982</v>
      </c>
      <c r="L29" s="227">
        <f>K29*(1+'Start Here - Data Entry '!$J$13)</f>
        <v>70226.599219559983</v>
      </c>
      <c r="M29" s="568"/>
      <c r="N29" s="211">
        <v>0</v>
      </c>
      <c r="O29" s="372">
        <f t="shared" si="15"/>
        <v>0</v>
      </c>
      <c r="P29" s="568"/>
      <c r="Q29" s="211">
        <v>0.25</v>
      </c>
      <c r="R29" s="372">
        <f t="shared" si="16"/>
        <v>16542</v>
      </c>
      <c r="S29" s="568"/>
      <c r="T29" s="211">
        <v>0.25</v>
      </c>
      <c r="U29" s="372">
        <f t="shared" si="17"/>
        <v>16790</v>
      </c>
      <c r="V29" s="568"/>
      <c r="W29" s="211">
        <v>0.25</v>
      </c>
      <c r="X29" s="372">
        <f t="shared" si="18"/>
        <v>17126</v>
      </c>
      <c r="Y29" s="568"/>
      <c r="Z29" s="211">
        <v>0.25</v>
      </c>
      <c r="AA29" s="372">
        <f t="shared" si="19"/>
        <v>17383</v>
      </c>
      <c r="AB29" s="568"/>
      <c r="AC29" s="211">
        <v>0.25</v>
      </c>
      <c r="AD29" s="372">
        <f t="shared" si="20"/>
        <v>17557</v>
      </c>
    </row>
    <row r="30" spans="1:30" s="571" customFormat="1" ht="14.25" x14ac:dyDescent="0.2">
      <c r="A30" s="225" t="s">
        <v>213</v>
      </c>
      <c r="B30" s="568"/>
      <c r="C30" s="207" t="s">
        <v>297</v>
      </c>
      <c r="D30" s="229">
        <v>51010</v>
      </c>
      <c r="E30" s="213">
        <v>15158</v>
      </c>
      <c r="F30" s="213">
        <v>19620</v>
      </c>
      <c r="G30" s="226">
        <f t="shared" si="14"/>
        <v>66168</v>
      </c>
      <c r="H30" s="227">
        <f>G30*(1+'Start Here - Data Entry '!$F$13)</f>
        <v>66168</v>
      </c>
      <c r="I30" s="227">
        <f>H30*(1+'Start Here - Data Entry '!$G$13)</f>
        <v>67160.51999999999</v>
      </c>
      <c r="J30" s="227">
        <f>I30*(1+'Start Here - Data Entry '!$H$13)</f>
        <v>68503.730399999986</v>
      </c>
      <c r="K30" s="227">
        <f>J30*(1+'Start Here - Data Entry '!$I$13)</f>
        <v>69531.286355999982</v>
      </c>
      <c r="L30" s="227">
        <f>K30*(1+'Start Here - Data Entry '!$J$13)</f>
        <v>70226.599219559983</v>
      </c>
      <c r="M30" s="568"/>
      <c r="N30" s="211">
        <v>0</v>
      </c>
      <c r="O30" s="372">
        <f t="shared" si="15"/>
        <v>0</v>
      </c>
      <c r="P30" s="568"/>
      <c r="Q30" s="502">
        <v>2</v>
      </c>
      <c r="R30" s="372">
        <f t="shared" si="16"/>
        <v>132336</v>
      </c>
      <c r="S30" s="568"/>
      <c r="T30" s="502">
        <v>2</v>
      </c>
      <c r="U30" s="372">
        <f t="shared" si="17"/>
        <v>134321</v>
      </c>
      <c r="V30" s="568"/>
      <c r="W30" s="502">
        <v>2</v>
      </c>
      <c r="X30" s="372">
        <f t="shared" si="18"/>
        <v>137007</v>
      </c>
      <c r="Y30" s="568"/>
      <c r="Z30" s="502">
        <v>2</v>
      </c>
      <c r="AA30" s="372">
        <f t="shared" si="19"/>
        <v>139063</v>
      </c>
      <c r="AB30" s="568"/>
      <c r="AC30" s="502">
        <v>2</v>
      </c>
      <c r="AD30" s="372">
        <f t="shared" si="20"/>
        <v>140453</v>
      </c>
    </row>
    <row r="31" spans="1:30" s="571" customFormat="1" ht="14.25" x14ac:dyDescent="0.2">
      <c r="A31" s="225" t="s">
        <v>209</v>
      </c>
      <c r="B31" s="568"/>
      <c r="C31" s="207" t="s">
        <v>214</v>
      </c>
      <c r="D31" s="229">
        <v>51010</v>
      </c>
      <c r="E31" s="213">
        <v>15158</v>
      </c>
      <c r="F31" s="213">
        <v>19620</v>
      </c>
      <c r="G31" s="226">
        <f t="shared" si="14"/>
        <v>66168</v>
      </c>
      <c r="H31" s="227">
        <f>G31*(1+'Start Here - Data Entry '!$F$13)</f>
        <v>66168</v>
      </c>
      <c r="I31" s="227">
        <f>H31*(1+'Start Here - Data Entry '!$G$13)</f>
        <v>67160.51999999999</v>
      </c>
      <c r="J31" s="227">
        <f>I31*(1+'Start Here - Data Entry '!$H$13)</f>
        <v>68503.730399999986</v>
      </c>
      <c r="K31" s="227">
        <f>J31*(1+'Start Here - Data Entry '!$I$13)</f>
        <v>69531.286355999982</v>
      </c>
      <c r="L31" s="227">
        <f>K31*(1+'Start Here - Data Entry '!$J$13)</f>
        <v>70226.599219559983</v>
      </c>
      <c r="M31" s="568"/>
      <c r="N31" s="211">
        <v>0</v>
      </c>
      <c r="O31" s="372">
        <f t="shared" si="15"/>
        <v>0</v>
      </c>
      <c r="P31" s="568"/>
      <c r="Q31" s="211">
        <v>0</v>
      </c>
      <c r="R31" s="372">
        <f t="shared" si="16"/>
        <v>0</v>
      </c>
      <c r="S31" s="568"/>
      <c r="T31" s="211">
        <v>0</v>
      </c>
      <c r="U31" s="372">
        <f t="shared" si="17"/>
        <v>0</v>
      </c>
      <c r="V31" s="568"/>
      <c r="W31" s="211">
        <v>0</v>
      </c>
      <c r="X31" s="372">
        <f t="shared" si="18"/>
        <v>0</v>
      </c>
      <c r="Y31" s="568"/>
      <c r="Z31" s="211">
        <v>0</v>
      </c>
      <c r="AA31" s="372">
        <f t="shared" si="19"/>
        <v>0</v>
      </c>
      <c r="AB31" s="568"/>
      <c r="AC31" s="211">
        <v>0</v>
      </c>
      <c r="AD31" s="372">
        <f t="shared" si="20"/>
        <v>0</v>
      </c>
    </row>
    <row r="32" spans="1:30" s="571" customFormat="1" ht="14.25" x14ac:dyDescent="0.2">
      <c r="A32" s="225" t="s">
        <v>209</v>
      </c>
      <c r="B32" s="568"/>
      <c r="C32" s="207" t="s">
        <v>215</v>
      </c>
      <c r="D32" s="229">
        <v>51010</v>
      </c>
      <c r="E32" s="213">
        <v>15158</v>
      </c>
      <c r="F32" s="213">
        <v>19620</v>
      </c>
      <c r="G32" s="226">
        <f t="shared" si="14"/>
        <v>66168</v>
      </c>
      <c r="H32" s="227">
        <f>G32*(1+'Start Here - Data Entry '!$F$13)</f>
        <v>66168</v>
      </c>
      <c r="I32" s="227">
        <f>H32*(1+'Start Here - Data Entry '!$G$13)</f>
        <v>67160.51999999999</v>
      </c>
      <c r="J32" s="227">
        <f>I32*(1+'Start Here - Data Entry '!$H$13)</f>
        <v>68503.730399999986</v>
      </c>
      <c r="K32" s="227">
        <f>J32*(1+'Start Here - Data Entry '!$I$13)</f>
        <v>69531.286355999982</v>
      </c>
      <c r="L32" s="227">
        <f>K32*(1+'Start Here - Data Entry '!$J$13)</f>
        <v>70226.599219559983</v>
      </c>
      <c r="M32" s="568"/>
      <c r="N32" s="494">
        <v>0</v>
      </c>
      <c r="O32" s="372">
        <f t="shared" si="15"/>
        <v>0</v>
      </c>
      <c r="P32" s="568"/>
      <c r="Q32" s="502">
        <v>1</v>
      </c>
      <c r="R32" s="372">
        <f t="shared" si="16"/>
        <v>66168</v>
      </c>
      <c r="S32" s="568"/>
      <c r="T32" s="502">
        <v>1</v>
      </c>
      <c r="U32" s="372">
        <f t="shared" si="17"/>
        <v>67161</v>
      </c>
      <c r="V32" s="568"/>
      <c r="W32" s="502">
        <v>1</v>
      </c>
      <c r="X32" s="372">
        <f t="shared" si="18"/>
        <v>68504</v>
      </c>
      <c r="Y32" s="568"/>
      <c r="Z32" s="502">
        <v>1</v>
      </c>
      <c r="AA32" s="372">
        <f t="shared" si="19"/>
        <v>69531</v>
      </c>
      <c r="AB32" s="568"/>
      <c r="AC32" s="502">
        <v>1</v>
      </c>
      <c r="AD32" s="372">
        <f t="shared" si="20"/>
        <v>70227</v>
      </c>
    </row>
    <row r="33" spans="1:30" s="571" customFormat="1" ht="14.25" x14ac:dyDescent="0.2">
      <c r="A33" s="225" t="s">
        <v>216</v>
      </c>
      <c r="B33" s="568"/>
      <c r="C33" s="207" t="s">
        <v>1041</v>
      </c>
      <c r="D33" s="229">
        <v>51010</v>
      </c>
      <c r="E33" s="213">
        <v>15158</v>
      </c>
      <c r="F33" s="213">
        <v>19620</v>
      </c>
      <c r="G33" s="226">
        <f t="shared" si="14"/>
        <v>66168</v>
      </c>
      <c r="H33" s="227">
        <f>G33*(1+'Start Here - Data Entry '!$F$13)</f>
        <v>66168</v>
      </c>
      <c r="I33" s="227">
        <f>H33*(1+'Start Here - Data Entry '!$G$13)</f>
        <v>67160.51999999999</v>
      </c>
      <c r="J33" s="227">
        <f>I33*(1+'Start Here - Data Entry '!$H$13)</f>
        <v>68503.730399999986</v>
      </c>
      <c r="K33" s="227">
        <f>J33*(1+'Start Here - Data Entry '!$I$13)</f>
        <v>69531.286355999982</v>
      </c>
      <c r="L33" s="227">
        <f>K33*(1+'Start Here - Data Entry '!$J$13)</f>
        <v>70226.599219559983</v>
      </c>
      <c r="M33" s="568"/>
      <c r="N33" s="211">
        <v>0</v>
      </c>
      <c r="O33" s="372">
        <f t="shared" si="15"/>
        <v>0</v>
      </c>
      <c r="P33" s="568"/>
      <c r="Q33" s="211">
        <v>1</v>
      </c>
      <c r="R33" s="372">
        <f t="shared" si="16"/>
        <v>66168</v>
      </c>
      <c r="S33" s="568"/>
      <c r="T33" s="211">
        <v>1</v>
      </c>
      <c r="U33" s="372">
        <f t="shared" si="17"/>
        <v>67161</v>
      </c>
      <c r="V33" s="568"/>
      <c r="W33" s="211">
        <v>1</v>
      </c>
      <c r="X33" s="372">
        <f t="shared" si="18"/>
        <v>68504</v>
      </c>
      <c r="Y33" s="568"/>
      <c r="Z33" s="211">
        <v>1</v>
      </c>
      <c r="AA33" s="372">
        <f t="shared" si="19"/>
        <v>69531</v>
      </c>
      <c r="AB33" s="568"/>
      <c r="AC33" s="211">
        <v>1</v>
      </c>
      <c r="AD33" s="372">
        <f t="shared" si="20"/>
        <v>70227</v>
      </c>
    </row>
    <row r="34" spans="1:30" s="571" customFormat="1" ht="14.25" x14ac:dyDescent="0.2">
      <c r="A34" s="225" t="s">
        <v>217</v>
      </c>
      <c r="B34" s="568"/>
      <c r="C34" s="207" t="s">
        <v>1004</v>
      </c>
      <c r="D34" s="229">
        <v>24429</v>
      </c>
      <c r="E34" s="213">
        <v>8484</v>
      </c>
      <c r="F34" s="213">
        <v>19620</v>
      </c>
      <c r="G34" s="226">
        <f t="shared" si="14"/>
        <v>32913</v>
      </c>
      <c r="H34" s="227">
        <f>G34*(1+'Start Here - Data Entry '!$F$13)</f>
        <v>32913</v>
      </c>
      <c r="I34" s="227">
        <f>H34*(1+'Start Here - Data Entry '!$G$13)</f>
        <v>33406.695</v>
      </c>
      <c r="J34" s="227">
        <f>I34*(1+'Start Here - Data Entry '!$H$13)</f>
        <v>34074.8289</v>
      </c>
      <c r="K34" s="227">
        <f>J34*(1+'Start Here - Data Entry '!$I$13)</f>
        <v>34585.951333499994</v>
      </c>
      <c r="L34" s="227">
        <f>K34*(1+'Start Here - Data Entry '!$J$13)</f>
        <v>34931.810846834996</v>
      </c>
      <c r="M34" s="568"/>
      <c r="N34" s="211">
        <v>0</v>
      </c>
      <c r="O34" s="372">
        <f t="shared" si="15"/>
        <v>0</v>
      </c>
      <c r="P34" s="568"/>
      <c r="Q34" s="211">
        <v>0</v>
      </c>
      <c r="R34" s="372">
        <f t="shared" si="16"/>
        <v>0</v>
      </c>
      <c r="S34" s="568"/>
      <c r="T34" s="211">
        <v>0</v>
      </c>
      <c r="U34" s="372">
        <f t="shared" si="17"/>
        <v>0</v>
      </c>
      <c r="V34" s="568"/>
      <c r="W34" s="211">
        <v>0</v>
      </c>
      <c r="X34" s="372">
        <f t="shared" si="18"/>
        <v>0</v>
      </c>
      <c r="Y34" s="568"/>
      <c r="Z34" s="211">
        <v>0</v>
      </c>
      <c r="AA34" s="372">
        <f t="shared" si="19"/>
        <v>0</v>
      </c>
      <c r="AB34" s="568"/>
      <c r="AC34" s="211">
        <v>0</v>
      </c>
      <c r="AD34" s="372">
        <f t="shared" si="20"/>
        <v>0</v>
      </c>
    </row>
    <row r="35" spans="1:30" s="571" customFormat="1" ht="14.25" x14ac:dyDescent="0.2">
      <c r="A35" s="225" t="s">
        <v>218</v>
      </c>
      <c r="B35" s="568"/>
      <c r="C35" s="207" t="s">
        <v>219</v>
      </c>
      <c r="D35" s="229">
        <v>51010</v>
      </c>
      <c r="E35" s="213">
        <v>15158</v>
      </c>
      <c r="F35" s="213">
        <v>19620</v>
      </c>
      <c r="G35" s="226">
        <f t="shared" si="14"/>
        <v>66168</v>
      </c>
      <c r="H35" s="227">
        <f>G35*(1+'Start Here - Data Entry '!$F$13)</f>
        <v>66168</v>
      </c>
      <c r="I35" s="227">
        <f>H35*(1+'Start Here - Data Entry '!$G$13)</f>
        <v>67160.51999999999</v>
      </c>
      <c r="J35" s="227">
        <f>I35*(1+'Start Here - Data Entry '!$H$13)</f>
        <v>68503.730399999986</v>
      </c>
      <c r="K35" s="227">
        <f>J35*(1+'Start Here - Data Entry '!$I$13)</f>
        <v>69531.286355999982</v>
      </c>
      <c r="L35" s="227">
        <f>K35*(1+'Start Here - Data Entry '!$J$13)</f>
        <v>70226.599219559983</v>
      </c>
      <c r="M35" s="568"/>
      <c r="N35" s="211">
        <v>0</v>
      </c>
      <c r="O35" s="372">
        <f t="shared" si="15"/>
        <v>0</v>
      </c>
      <c r="P35" s="568"/>
      <c r="Q35" s="211">
        <v>0.5</v>
      </c>
      <c r="R35" s="372">
        <f t="shared" si="16"/>
        <v>33084</v>
      </c>
      <c r="S35" s="568"/>
      <c r="T35" s="211">
        <v>0.5</v>
      </c>
      <c r="U35" s="372">
        <f t="shared" si="17"/>
        <v>33580</v>
      </c>
      <c r="V35" s="568"/>
      <c r="W35" s="211">
        <v>0.5</v>
      </c>
      <c r="X35" s="372">
        <f t="shared" si="18"/>
        <v>34252</v>
      </c>
      <c r="Y35" s="568"/>
      <c r="Z35" s="211">
        <v>0.5</v>
      </c>
      <c r="AA35" s="372">
        <f t="shared" si="19"/>
        <v>34766</v>
      </c>
      <c r="AB35" s="568"/>
      <c r="AC35" s="211">
        <v>0.5</v>
      </c>
      <c r="AD35" s="372">
        <f t="shared" si="20"/>
        <v>35113</v>
      </c>
    </row>
    <row r="36" spans="1:30" s="571" customFormat="1" ht="14.25" x14ac:dyDescent="0.2">
      <c r="A36" s="225" t="s">
        <v>220</v>
      </c>
      <c r="B36" s="568"/>
      <c r="C36" s="207" t="s">
        <v>221</v>
      </c>
      <c r="D36" s="229">
        <v>51010</v>
      </c>
      <c r="E36" s="213">
        <v>15158</v>
      </c>
      <c r="F36" s="213">
        <v>19620</v>
      </c>
      <c r="G36" s="226">
        <f t="shared" si="14"/>
        <v>66168</v>
      </c>
      <c r="H36" s="227">
        <f>G36*(1+'Start Here - Data Entry '!$F$13)</f>
        <v>66168</v>
      </c>
      <c r="I36" s="227">
        <f>H36*(1+'Start Here - Data Entry '!$G$13)</f>
        <v>67160.51999999999</v>
      </c>
      <c r="J36" s="227">
        <f>I36*(1+'Start Here - Data Entry '!$H$13)</f>
        <v>68503.730399999986</v>
      </c>
      <c r="K36" s="227">
        <f>J36*(1+'Start Here - Data Entry '!$I$13)</f>
        <v>69531.286355999982</v>
      </c>
      <c r="L36" s="227">
        <f>K36*(1+'Start Here - Data Entry '!$J$13)</f>
        <v>70226.599219559983</v>
      </c>
      <c r="M36" s="568"/>
      <c r="N36" s="211">
        <v>0</v>
      </c>
      <c r="O36" s="372">
        <f t="shared" si="15"/>
        <v>0</v>
      </c>
      <c r="P36" s="568"/>
      <c r="Q36" s="211">
        <v>0</v>
      </c>
      <c r="R36" s="372">
        <f t="shared" si="16"/>
        <v>0</v>
      </c>
      <c r="S36" s="568"/>
      <c r="T36" s="211">
        <v>0</v>
      </c>
      <c r="U36" s="372">
        <f t="shared" si="17"/>
        <v>0</v>
      </c>
      <c r="V36" s="568"/>
      <c r="W36" s="211">
        <v>0</v>
      </c>
      <c r="X36" s="372">
        <f t="shared" si="18"/>
        <v>0</v>
      </c>
      <c r="Y36" s="568"/>
      <c r="Z36" s="211">
        <v>0</v>
      </c>
      <c r="AA36" s="372">
        <f t="shared" si="19"/>
        <v>0</v>
      </c>
      <c r="AB36" s="568"/>
      <c r="AC36" s="211">
        <v>0</v>
      </c>
      <c r="AD36" s="372">
        <f t="shared" si="20"/>
        <v>0</v>
      </c>
    </row>
    <row r="37" spans="1:30" s="571" customFormat="1" ht="14.25" x14ac:dyDescent="0.2">
      <c r="A37" s="225" t="s">
        <v>222</v>
      </c>
      <c r="B37" s="568"/>
      <c r="C37" s="207" t="s">
        <v>223</v>
      </c>
      <c r="D37" s="229">
        <f>11924*5</f>
        <v>59620</v>
      </c>
      <c r="E37" s="213">
        <f>3375*5</f>
        <v>16875</v>
      </c>
      <c r="F37" s="213">
        <v>19620</v>
      </c>
      <c r="G37" s="226">
        <f t="shared" si="14"/>
        <v>76495</v>
      </c>
      <c r="H37" s="227">
        <f>G37*(1+'Start Here - Data Entry '!$F$13)</f>
        <v>76495</v>
      </c>
      <c r="I37" s="227">
        <f>H37*(1+'Start Here - Data Entry '!$G$13)</f>
        <v>77642.424999999988</v>
      </c>
      <c r="J37" s="227">
        <f>I37*(1+'Start Here - Data Entry '!$H$13)</f>
        <v>79195.273499999996</v>
      </c>
      <c r="K37" s="227">
        <f>J37*(1+'Start Here - Data Entry '!$I$13)</f>
        <v>80383.202602499994</v>
      </c>
      <c r="L37" s="227">
        <f>K37*(1+'Start Here - Data Entry '!$J$13)</f>
        <v>81187.034628524998</v>
      </c>
      <c r="M37" s="568"/>
      <c r="N37" s="211">
        <v>0</v>
      </c>
      <c r="O37" s="372">
        <f t="shared" si="15"/>
        <v>0</v>
      </c>
      <c r="P37" s="568"/>
      <c r="Q37" s="502">
        <v>1.1000000000000001</v>
      </c>
      <c r="R37" s="372">
        <f t="shared" si="16"/>
        <v>84145</v>
      </c>
      <c r="S37" s="568"/>
      <c r="T37" s="502">
        <v>1.1000000000000001</v>
      </c>
      <c r="U37" s="372">
        <f t="shared" si="17"/>
        <v>85407</v>
      </c>
      <c r="V37" s="568"/>
      <c r="W37" s="502">
        <v>1.1000000000000001</v>
      </c>
      <c r="X37" s="372">
        <f t="shared" si="18"/>
        <v>87115</v>
      </c>
      <c r="Y37" s="568"/>
      <c r="Z37" s="502">
        <v>1.1000000000000001</v>
      </c>
      <c r="AA37" s="372">
        <f t="shared" si="19"/>
        <v>88422</v>
      </c>
      <c r="AB37" s="568"/>
      <c r="AC37" s="502">
        <v>1.1000000000000001</v>
      </c>
      <c r="AD37" s="372">
        <f t="shared" si="20"/>
        <v>89306</v>
      </c>
    </row>
    <row r="38" spans="1:30" s="571" customFormat="1" ht="14.25" x14ac:dyDescent="0.2">
      <c r="A38" s="225" t="s">
        <v>224</v>
      </c>
      <c r="B38" s="568"/>
      <c r="C38" s="207" t="s">
        <v>225</v>
      </c>
      <c r="D38" s="229">
        <v>52914</v>
      </c>
      <c r="E38" s="213">
        <v>14886</v>
      </c>
      <c r="F38" s="213">
        <v>19620</v>
      </c>
      <c r="G38" s="226">
        <f t="shared" si="14"/>
        <v>67800</v>
      </c>
      <c r="H38" s="227">
        <f>G38*(1+'Start Here - Data Entry '!$F$13)</f>
        <v>67800</v>
      </c>
      <c r="I38" s="227">
        <f>H38*(1+'Start Here - Data Entry '!$G$13)</f>
        <v>68817</v>
      </c>
      <c r="J38" s="227">
        <f>I38*(1+'Start Here - Data Entry '!$H$13)</f>
        <v>70193.34</v>
      </c>
      <c r="K38" s="227">
        <f>J38*(1+'Start Here - Data Entry '!$I$13)</f>
        <v>71246.240099999995</v>
      </c>
      <c r="L38" s="227">
        <f>K38*(1+'Start Here - Data Entry '!$J$13)</f>
        <v>71958.702500999992</v>
      </c>
      <c r="M38" s="568"/>
      <c r="N38" s="211">
        <v>0</v>
      </c>
      <c r="O38" s="372">
        <f t="shared" si="15"/>
        <v>0</v>
      </c>
      <c r="P38" s="568"/>
      <c r="Q38" s="502">
        <f>'Step 2 - Review Revenue'!J60</f>
        <v>0.4</v>
      </c>
      <c r="R38" s="372">
        <f t="shared" si="16"/>
        <v>27120</v>
      </c>
      <c r="S38" s="568"/>
      <c r="T38" s="502">
        <v>0.4</v>
      </c>
      <c r="U38" s="372">
        <f t="shared" si="17"/>
        <v>27527</v>
      </c>
      <c r="V38" s="568"/>
      <c r="W38" s="502">
        <v>0.4</v>
      </c>
      <c r="X38" s="372">
        <f t="shared" si="18"/>
        <v>28077</v>
      </c>
      <c r="Y38" s="568"/>
      <c r="Z38" s="502">
        <v>0.4</v>
      </c>
      <c r="AA38" s="372">
        <f t="shared" si="19"/>
        <v>28498</v>
      </c>
      <c r="AB38" s="568"/>
      <c r="AC38" s="502">
        <v>0.4</v>
      </c>
      <c r="AD38" s="372">
        <f t="shared" si="20"/>
        <v>28783</v>
      </c>
    </row>
    <row r="39" spans="1:30" s="571" customFormat="1" ht="14.25" x14ac:dyDescent="0.2">
      <c r="A39" s="225" t="s">
        <v>226</v>
      </c>
      <c r="B39" s="568"/>
      <c r="C39" s="207" t="s">
        <v>227</v>
      </c>
      <c r="D39" s="229">
        <v>51010</v>
      </c>
      <c r="E39" s="213">
        <v>15158</v>
      </c>
      <c r="F39" s="213">
        <v>19620</v>
      </c>
      <c r="G39" s="226">
        <f t="shared" si="14"/>
        <v>66168</v>
      </c>
      <c r="H39" s="227">
        <f>G39*(1+'Start Here - Data Entry '!$F$13)</f>
        <v>66168</v>
      </c>
      <c r="I39" s="227">
        <f>H39*(1+'Start Here - Data Entry '!$G$13)</f>
        <v>67160.51999999999</v>
      </c>
      <c r="J39" s="227">
        <f>I39*(1+'Start Here - Data Entry '!$H$13)</f>
        <v>68503.730399999986</v>
      </c>
      <c r="K39" s="227">
        <f>J39*(1+'Start Here - Data Entry '!$I$13)</f>
        <v>69531.286355999982</v>
      </c>
      <c r="L39" s="227">
        <f>K39*(1+'Start Here - Data Entry '!$J$13)</f>
        <v>70226.599219559983</v>
      </c>
      <c r="M39" s="568"/>
      <c r="N39" s="211">
        <v>0</v>
      </c>
      <c r="O39" s="372">
        <f t="shared" si="15"/>
        <v>0</v>
      </c>
      <c r="P39" s="568"/>
      <c r="Q39" s="211">
        <v>0</v>
      </c>
      <c r="R39" s="372">
        <f t="shared" si="16"/>
        <v>0</v>
      </c>
      <c r="S39" s="568"/>
      <c r="T39" s="211">
        <v>0</v>
      </c>
      <c r="U39" s="372">
        <f t="shared" si="17"/>
        <v>0</v>
      </c>
      <c r="V39" s="568"/>
      <c r="W39" s="211">
        <v>0</v>
      </c>
      <c r="X39" s="372">
        <f t="shared" si="18"/>
        <v>0</v>
      </c>
      <c r="Y39" s="568"/>
      <c r="Z39" s="211">
        <v>0</v>
      </c>
      <c r="AA39" s="372">
        <f t="shared" si="19"/>
        <v>0</v>
      </c>
      <c r="AB39" s="568"/>
      <c r="AC39" s="211">
        <v>0</v>
      </c>
      <c r="AD39" s="372">
        <f t="shared" si="20"/>
        <v>0</v>
      </c>
    </row>
    <row r="40" spans="1:30" s="571" customFormat="1" ht="14.25" x14ac:dyDescent="0.2">
      <c r="A40" s="225" t="s">
        <v>226</v>
      </c>
      <c r="B40" s="568"/>
      <c r="C40" s="207" t="s">
        <v>228</v>
      </c>
      <c r="D40" s="229">
        <v>51010</v>
      </c>
      <c r="E40" s="213">
        <v>15158</v>
      </c>
      <c r="F40" s="213">
        <v>19620</v>
      </c>
      <c r="G40" s="226">
        <f t="shared" si="14"/>
        <v>66168</v>
      </c>
      <c r="H40" s="227">
        <f>G40*(1+'Start Here - Data Entry '!$F$13)</f>
        <v>66168</v>
      </c>
      <c r="I40" s="227">
        <f>H40*(1+'Start Here - Data Entry '!$G$13)</f>
        <v>67160.51999999999</v>
      </c>
      <c r="J40" s="227">
        <f>I40*(1+'Start Here - Data Entry '!$H$13)</f>
        <v>68503.730399999986</v>
      </c>
      <c r="K40" s="227">
        <f>J40*(1+'Start Here - Data Entry '!$I$13)</f>
        <v>69531.286355999982</v>
      </c>
      <c r="L40" s="227">
        <f>K40*(1+'Start Here - Data Entry '!$J$13)</f>
        <v>70226.599219559983</v>
      </c>
      <c r="M40" s="568"/>
      <c r="N40" s="211">
        <v>0</v>
      </c>
      <c r="O40" s="372">
        <f t="shared" si="15"/>
        <v>0</v>
      </c>
      <c r="P40" s="568"/>
      <c r="Q40" s="211">
        <v>1</v>
      </c>
      <c r="R40" s="372">
        <f t="shared" si="16"/>
        <v>66168</v>
      </c>
      <c r="S40" s="568"/>
      <c r="T40" s="211">
        <v>1</v>
      </c>
      <c r="U40" s="372">
        <f t="shared" si="17"/>
        <v>67161</v>
      </c>
      <c r="V40" s="568"/>
      <c r="W40" s="211">
        <v>1</v>
      </c>
      <c r="X40" s="372">
        <f t="shared" si="18"/>
        <v>68504</v>
      </c>
      <c r="Y40" s="568"/>
      <c r="Z40" s="211">
        <v>1</v>
      </c>
      <c r="AA40" s="372">
        <f t="shared" si="19"/>
        <v>69531</v>
      </c>
      <c r="AB40" s="568"/>
      <c r="AC40" s="211">
        <v>1</v>
      </c>
      <c r="AD40" s="372">
        <f t="shared" si="20"/>
        <v>70227</v>
      </c>
    </row>
    <row r="41" spans="1:30" s="571" customFormat="1" ht="14.25" x14ac:dyDescent="0.2">
      <c r="A41" s="225" t="s">
        <v>229</v>
      </c>
      <c r="B41" s="568"/>
      <c r="C41" s="207" t="s">
        <v>230</v>
      </c>
      <c r="D41" s="229">
        <v>62474</v>
      </c>
      <c r="E41" s="213">
        <v>17445</v>
      </c>
      <c r="F41" s="213">
        <v>19620</v>
      </c>
      <c r="G41" s="226">
        <f t="shared" si="14"/>
        <v>79919</v>
      </c>
      <c r="H41" s="227">
        <f>G41*(1+'Start Here - Data Entry '!$F$13)</f>
        <v>79919</v>
      </c>
      <c r="I41" s="227">
        <f>H41*(1+'Start Here - Data Entry '!$G$13)</f>
        <v>81117.784999999989</v>
      </c>
      <c r="J41" s="227">
        <f>I41*(1+'Start Here - Data Entry '!$H$13)</f>
        <v>82740.140699999989</v>
      </c>
      <c r="K41" s="227">
        <f>J41*(1+'Start Here - Data Entry '!$I$13)</f>
        <v>83981.242810499985</v>
      </c>
      <c r="L41" s="227">
        <f>K41*(1+'Start Here - Data Entry '!$J$13)</f>
        <v>84821.055238604982</v>
      </c>
      <c r="M41" s="568"/>
      <c r="N41" s="211">
        <v>0</v>
      </c>
      <c r="O41" s="372">
        <f t="shared" si="15"/>
        <v>0</v>
      </c>
      <c r="P41" s="568"/>
      <c r="Q41" s="211">
        <v>0</v>
      </c>
      <c r="R41" s="372">
        <f t="shared" si="16"/>
        <v>0</v>
      </c>
      <c r="S41" s="568"/>
      <c r="T41" s="211">
        <v>0</v>
      </c>
      <c r="U41" s="372">
        <f t="shared" si="17"/>
        <v>0</v>
      </c>
      <c r="V41" s="568"/>
      <c r="W41" s="211">
        <v>0</v>
      </c>
      <c r="X41" s="372">
        <f t="shared" si="18"/>
        <v>0</v>
      </c>
      <c r="Y41" s="568"/>
      <c r="Z41" s="211">
        <v>0</v>
      </c>
      <c r="AA41" s="372">
        <f t="shared" si="19"/>
        <v>0</v>
      </c>
      <c r="AB41" s="568"/>
      <c r="AC41" s="211">
        <v>0</v>
      </c>
      <c r="AD41" s="372">
        <f t="shared" si="20"/>
        <v>0</v>
      </c>
    </row>
    <row r="42" spans="1:30" s="571" customFormat="1" ht="15" thickBot="1" x14ac:dyDescent="0.25">
      <c r="A42" s="225" t="s">
        <v>231</v>
      </c>
      <c r="B42" s="568"/>
      <c r="C42" s="212" t="s">
        <v>232</v>
      </c>
      <c r="D42" s="229">
        <v>62427</v>
      </c>
      <c r="E42" s="213">
        <v>17435</v>
      </c>
      <c r="F42" s="213">
        <v>19620</v>
      </c>
      <c r="G42" s="226">
        <f t="shared" si="14"/>
        <v>79862</v>
      </c>
      <c r="H42" s="231">
        <f>G42*(1+'Start Here - Data Entry '!$F$13)</f>
        <v>79862</v>
      </c>
      <c r="I42" s="231">
        <f>H42*(1+'Start Here - Data Entry '!$G$13)</f>
        <v>81059.929999999993</v>
      </c>
      <c r="J42" s="231">
        <f>I42*(1+'Start Here - Data Entry '!$H$13)</f>
        <v>82681.128599999996</v>
      </c>
      <c r="K42" s="231">
        <f>J42*(1+'Start Here - Data Entry '!$I$13)</f>
        <v>83921.345528999984</v>
      </c>
      <c r="L42" s="231">
        <f>K42*(1+'Start Here - Data Entry '!$J$13)</f>
        <v>84760.558984289979</v>
      </c>
      <c r="M42" s="568"/>
      <c r="N42" s="211">
        <v>0</v>
      </c>
      <c r="O42" s="372">
        <f t="shared" si="15"/>
        <v>0</v>
      </c>
      <c r="P42" s="568"/>
      <c r="Q42" s="211">
        <v>0</v>
      </c>
      <c r="R42" s="372">
        <f t="shared" si="16"/>
        <v>0</v>
      </c>
      <c r="S42" s="568"/>
      <c r="T42" s="211">
        <v>0</v>
      </c>
      <c r="U42" s="372">
        <f t="shared" si="17"/>
        <v>0</v>
      </c>
      <c r="V42" s="568"/>
      <c r="W42" s="211">
        <v>0</v>
      </c>
      <c r="X42" s="372">
        <f t="shared" si="18"/>
        <v>0</v>
      </c>
      <c r="Y42" s="568"/>
      <c r="Z42" s="211">
        <v>0</v>
      </c>
      <c r="AA42" s="372">
        <f t="shared" si="19"/>
        <v>0</v>
      </c>
      <c r="AB42" s="568"/>
      <c r="AC42" s="211">
        <v>0</v>
      </c>
      <c r="AD42" s="372">
        <f t="shared" si="20"/>
        <v>0</v>
      </c>
    </row>
    <row r="43" spans="1:30" s="571" customFormat="1" ht="13.5" thickBot="1" x14ac:dyDescent="0.25">
      <c r="A43" s="573"/>
      <c r="B43" s="568"/>
      <c r="C43" s="232" t="s">
        <v>233</v>
      </c>
      <c r="D43" s="233">
        <f>SUM(D26:D42)</f>
        <v>873984</v>
      </c>
      <c r="E43" s="234">
        <f>SUM(E26:E42)</f>
        <v>257021</v>
      </c>
      <c r="F43" s="235">
        <f>SUM(F26:F42)</f>
        <v>333540</v>
      </c>
      <c r="G43" s="233"/>
      <c r="H43" s="220"/>
      <c r="I43" s="220"/>
      <c r="J43" s="220"/>
      <c r="K43" s="220"/>
      <c r="L43" s="220"/>
      <c r="M43" s="568"/>
      <c r="N43" s="351">
        <f>SUM(N26:N42)</f>
        <v>0</v>
      </c>
      <c r="O43" s="374">
        <f>SUM(O26:O42)</f>
        <v>0</v>
      </c>
      <c r="P43" s="568"/>
      <c r="Q43" s="351">
        <f>SUM(Q26:Q42)</f>
        <v>33.120000000000005</v>
      </c>
      <c r="R43" s="374">
        <f>SUM(R26:R42)</f>
        <v>2203497</v>
      </c>
      <c r="S43" s="568"/>
      <c r="T43" s="351">
        <v>33.120000000000005</v>
      </c>
      <c r="U43" s="374">
        <f>SUM(U26:U42)</f>
        <v>2236551</v>
      </c>
      <c r="V43" s="568"/>
      <c r="W43" s="351">
        <v>33.120000000000005</v>
      </c>
      <c r="X43" s="374">
        <f>SUM(X26:X42)</f>
        <v>2349784</v>
      </c>
      <c r="Y43" s="568"/>
      <c r="Z43" s="351">
        <v>33.120000000000005</v>
      </c>
      <c r="AA43" s="374">
        <f>SUM(AA26:AA42)</f>
        <v>2385031</v>
      </c>
      <c r="AB43" s="568"/>
      <c r="AC43" s="351">
        <v>33.120000000000005</v>
      </c>
      <c r="AD43" s="374">
        <f>SUM(AD26:AD42)</f>
        <v>2408882</v>
      </c>
    </row>
    <row r="44" spans="1:30" s="571" customFormat="1" x14ac:dyDescent="0.2">
      <c r="A44" s="573"/>
      <c r="B44" s="568"/>
      <c r="C44" s="569"/>
      <c r="D44" s="568"/>
      <c r="E44" s="568"/>
      <c r="F44" s="568"/>
      <c r="G44" s="200"/>
      <c r="H44" s="201"/>
      <c r="I44" s="201"/>
      <c r="J44" s="201"/>
      <c r="K44" s="201"/>
      <c r="L44" s="201"/>
      <c r="M44" s="568"/>
      <c r="N44" s="236"/>
      <c r="O44" s="370"/>
      <c r="P44" s="568"/>
      <c r="Q44" s="236"/>
      <c r="R44" s="370"/>
      <c r="S44" s="568"/>
      <c r="T44" s="236"/>
      <c r="U44" s="370"/>
      <c r="V44" s="568"/>
      <c r="W44" s="236"/>
      <c r="X44" s="370"/>
      <c r="Y44" s="568"/>
      <c r="Z44" s="236"/>
      <c r="AA44" s="370"/>
      <c r="AB44" s="568"/>
      <c r="AC44" s="236"/>
      <c r="AD44" s="370"/>
    </row>
    <row r="45" spans="1:30" s="571" customFormat="1" x14ac:dyDescent="0.2">
      <c r="A45" s="573"/>
      <c r="B45" s="568"/>
      <c r="C45" s="222" t="s">
        <v>234</v>
      </c>
      <c r="D45" s="204"/>
      <c r="E45" s="204"/>
      <c r="F45" s="204"/>
      <c r="G45" s="205"/>
      <c r="H45" s="206"/>
      <c r="I45" s="206"/>
      <c r="J45" s="206"/>
      <c r="K45" s="206"/>
      <c r="L45" s="206"/>
      <c r="M45" s="568"/>
      <c r="N45" s="356"/>
      <c r="O45" s="371"/>
      <c r="P45" s="568"/>
      <c r="Q45" s="356"/>
      <c r="R45" s="371"/>
      <c r="S45" s="568"/>
      <c r="T45" s="356"/>
      <c r="U45" s="371"/>
      <c r="V45" s="568"/>
      <c r="W45" s="356"/>
      <c r="X45" s="371"/>
      <c r="Y45" s="568"/>
      <c r="Z45" s="356"/>
      <c r="AA45" s="371"/>
      <c r="AB45" s="568"/>
      <c r="AC45" s="356"/>
      <c r="AD45" s="371"/>
    </row>
    <row r="46" spans="1:30" s="571" customFormat="1" ht="14.25" hidden="1" x14ac:dyDescent="0.2">
      <c r="A46" s="225" t="s">
        <v>235</v>
      </c>
      <c r="B46" s="568"/>
      <c r="C46" s="576" t="s">
        <v>236</v>
      </c>
      <c r="D46" s="228">
        <v>26457</v>
      </c>
      <c r="E46" s="208">
        <v>8789</v>
      </c>
      <c r="F46" s="208">
        <v>10403</v>
      </c>
      <c r="G46" s="226">
        <v>41516</v>
      </c>
      <c r="H46" s="227">
        <f>G46*(1+'Start Here - Data Entry '!$G$13)</f>
        <v>42138.74</v>
      </c>
      <c r="I46" s="227">
        <f>H46*(1+'Start Here - Data Entry '!$H$13)</f>
        <v>42981.514799999997</v>
      </c>
      <c r="J46" s="227">
        <f>I46*(1+'Start Here - Data Entry '!$I$13)</f>
        <v>43626.237521999996</v>
      </c>
      <c r="K46" s="227">
        <f>J46*(1+'Start Here - Data Entry '!$J$13)</f>
        <v>44062.499897219997</v>
      </c>
      <c r="L46" s="227">
        <f>K46*(1+'Start Here - Data Entry '!$K$13)</f>
        <v>44503.124896192196</v>
      </c>
      <c r="M46" s="568"/>
      <c r="N46" s="211">
        <v>0</v>
      </c>
      <c r="O46" s="372">
        <f t="shared" ref="O46:O56" si="21">ROUND(N46*$G46,0)</f>
        <v>0</v>
      </c>
      <c r="P46" s="568"/>
      <c r="Q46" s="211">
        <v>0</v>
      </c>
      <c r="R46" s="372">
        <f t="shared" ref="R46:R56" si="22">ROUND(Q46*$H46,0)</f>
        <v>0</v>
      </c>
      <c r="S46" s="568"/>
      <c r="T46" s="211">
        <v>0</v>
      </c>
      <c r="U46" s="372">
        <f t="shared" ref="U46:U56" si="23">ROUND(T46*$I46,0)</f>
        <v>0</v>
      </c>
      <c r="V46" s="568"/>
      <c r="W46" s="211">
        <v>0</v>
      </c>
      <c r="X46" s="372">
        <f t="shared" ref="X46:X56" si="24">ROUND(W46*$J46,0)</f>
        <v>0</v>
      </c>
      <c r="Y46" s="568"/>
      <c r="Z46" s="211">
        <v>0</v>
      </c>
      <c r="AA46" s="372">
        <f t="shared" ref="AA46:AA56" si="25">ROUND(Z46*$K46,0)</f>
        <v>0</v>
      </c>
      <c r="AB46" s="568"/>
      <c r="AC46" s="211">
        <v>0</v>
      </c>
      <c r="AD46" s="372">
        <f t="shared" ref="AD46:AD56" si="26">ROUND(AC46*$L46,0)</f>
        <v>0</v>
      </c>
    </row>
    <row r="47" spans="1:30" s="571" customFormat="1" ht="14.25" x14ac:dyDescent="0.2">
      <c r="A47" s="225" t="s">
        <v>237</v>
      </c>
      <c r="B47" s="568"/>
      <c r="C47" s="576" t="s">
        <v>1043</v>
      </c>
      <c r="D47" s="228">
        <v>34117</v>
      </c>
      <c r="E47" s="208">
        <v>10223</v>
      </c>
      <c r="F47" s="208">
        <v>11437</v>
      </c>
      <c r="G47" s="226">
        <v>46742</v>
      </c>
      <c r="H47" s="227">
        <f>G47*(1+'Start Here - Data Entry '!$F$13)</f>
        <v>46742</v>
      </c>
      <c r="I47" s="227">
        <f>H47*(1+'Start Here - Data Entry '!$G$13)</f>
        <v>47443.13</v>
      </c>
      <c r="J47" s="227">
        <f>I47*(1+'Start Here - Data Entry '!$H$13)</f>
        <v>48391.992599999998</v>
      </c>
      <c r="K47" s="227">
        <f>J47*(1+'Start Here - Data Entry '!$I$13)</f>
        <v>49117.872488999994</v>
      </c>
      <c r="L47" s="227">
        <f>K47*(1+'Start Here - Data Entry '!$J$13)</f>
        <v>49609.051213889994</v>
      </c>
      <c r="M47" s="568"/>
      <c r="N47" s="211">
        <v>0</v>
      </c>
      <c r="O47" s="372">
        <f t="shared" si="21"/>
        <v>0</v>
      </c>
      <c r="P47" s="568"/>
      <c r="Q47" s="211">
        <v>1</v>
      </c>
      <c r="R47" s="372">
        <f t="shared" si="22"/>
        <v>46742</v>
      </c>
      <c r="S47" s="568"/>
      <c r="T47" s="211">
        <v>1</v>
      </c>
      <c r="U47" s="372">
        <f t="shared" si="23"/>
        <v>47443</v>
      </c>
      <c r="V47" s="568"/>
      <c r="W47" s="211">
        <v>1</v>
      </c>
      <c r="X47" s="372">
        <f t="shared" si="24"/>
        <v>48392</v>
      </c>
      <c r="Y47" s="568"/>
      <c r="Z47" s="211">
        <v>1</v>
      </c>
      <c r="AA47" s="372">
        <f t="shared" si="25"/>
        <v>49118</v>
      </c>
      <c r="AB47" s="568"/>
      <c r="AC47" s="211">
        <v>1</v>
      </c>
      <c r="AD47" s="372">
        <f t="shared" si="26"/>
        <v>49609</v>
      </c>
    </row>
    <row r="48" spans="1:30" s="571" customFormat="1" ht="14.25" hidden="1" x14ac:dyDescent="0.2">
      <c r="A48" s="225" t="s">
        <v>238</v>
      </c>
      <c r="B48" s="568"/>
      <c r="C48" s="576" t="s">
        <v>239</v>
      </c>
      <c r="D48" s="228">
        <v>55011</v>
      </c>
      <c r="E48" s="208">
        <v>14134</v>
      </c>
      <c r="F48" s="208">
        <v>10875</v>
      </c>
      <c r="G48" s="226">
        <v>44636</v>
      </c>
      <c r="H48" s="227">
        <f>G48*(1+'Start Here - Data Entry '!$F$13)</f>
        <v>44636</v>
      </c>
      <c r="I48" s="227">
        <f>H48*(1+'Start Here - Data Entry '!$G$13)</f>
        <v>45305.539999999994</v>
      </c>
      <c r="J48" s="227">
        <f>I48*(1+'Start Here - Data Entry '!$H$13)</f>
        <v>46211.650799999996</v>
      </c>
      <c r="K48" s="227">
        <f>J48*(1+'Start Here - Data Entry '!$I$13)</f>
        <v>46904.825561999991</v>
      </c>
      <c r="L48" s="227">
        <f>K48*(1+'Start Here - Data Entry '!$J$13)</f>
        <v>47373.873817619991</v>
      </c>
      <c r="M48" s="568"/>
      <c r="N48" s="211">
        <v>0</v>
      </c>
      <c r="O48" s="372">
        <f t="shared" si="21"/>
        <v>0</v>
      </c>
      <c r="P48" s="568"/>
      <c r="Q48" s="211">
        <v>0</v>
      </c>
      <c r="R48" s="372">
        <f t="shared" si="22"/>
        <v>0</v>
      </c>
      <c r="S48" s="568"/>
      <c r="T48" s="211">
        <v>0</v>
      </c>
      <c r="U48" s="372">
        <f t="shared" si="23"/>
        <v>0</v>
      </c>
      <c r="V48" s="568"/>
      <c r="W48" s="211">
        <v>0</v>
      </c>
      <c r="X48" s="372">
        <f t="shared" si="24"/>
        <v>0</v>
      </c>
      <c r="Y48" s="568"/>
      <c r="Z48" s="211">
        <v>0</v>
      </c>
      <c r="AA48" s="372">
        <f t="shared" si="25"/>
        <v>0</v>
      </c>
      <c r="AB48" s="568"/>
      <c r="AC48" s="211">
        <v>0</v>
      </c>
      <c r="AD48" s="372">
        <f t="shared" si="26"/>
        <v>0</v>
      </c>
    </row>
    <row r="49" spans="1:30" s="571" customFormat="1" ht="14.25" x14ac:dyDescent="0.2">
      <c r="A49" s="225" t="s">
        <v>240</v>
      </c>
      <c r="B49" s="568"/>
      <c r="C49" s="576" t="s">
        <v>1042</v>
      </c>
      <c r="D49" s="228">
        <v>45010</v>
      </c>
      <c r="E49" s="208">
        <v>12262</v>
      </c>
      <c r="F49" s="208">
        <v>12009</v>
      </c>
      <c r="G49" s="226">
        <v>48886</v>
      </c>
      <c r="H49" s="227">
        <f>G49*(1+'Start Here - Data Entry '!$F$13)</f>
        <v>48886</v>
      </c>
      <c r="I49" s="227">
        <f>H49*(1+'Start Here - Data Entry '!$G$13)</f>
        <v>49619.289999999994</v>
      </c>
      <c r="J49" s="227">
        <f>I49*(1+'Start Here - Data Entry '!$H$13)</f>
        <v>50611.675799999997</v>
      </c>
      <c r="K49" s="227">
        <f>J49*(1+'Start Here - Data Entry '!$I$13)</f>
        <v>51370.850936999996</v>
      </c>
      <c r="L49" s="227">
        <f>K49*(1+'Start Here - Data Entry '!$J$13)</f>
        <v>51884.559446369996</v>
      </c>
      <c r="M49" s="568"/>
      <c r="N49" s="211">
        <v>0</v>
      </c>
      <c r="O49" s="372">
        <f t="shared" si="21"/>
        <v>0</v>
      </c>
      <c r="P49" s="568"/>
      <c r="Q49" s="211">
        <v>0</v>
      </c>
      <c r="R49" s="372">
        <f t="shared" si="22"/>
        <v>0</v>
      </c>
      <c r="S49" s="568"/>
      <c r="T49" s="211">
        <v>0</v>
      </c>
      <c r="U49" s="372">
        <f t="shared" si="23"/>
        <v>0</v>
      </c>
      <c r="V49" s="568"/>
      <c r="W49" s="211">
        <v>0</v>
      </c>
      <c r="X49" s="372">
        <f t="shared" si="24"/>
        <v>0</v>
      </c>
      <c r="Y49" s="568"/>
      <c r="Z49" s="211">
        <v>0</v>
      </c>
      <c r="AA49" s="372">
        <f t="shared" si="25"/>
        <v>0</v>
      </c>
      <c r="AB49" s="568"/>
      <c r="AC49" s="211">
        <v>0</v>
      </c>
      <c r="AD49" s="372">
        <f t="shared" si="26"/>
        <v>0</v>
      </c>
    </row>
    <row r="50" spans="1:30" s="571" customFormat="1" ht="14.25" x14ac:dyDescent="0.2">
      <c r="A50" s="225" t="s">
        <v>241</v>
      </c>
      <c r="B50" s="568"/>
      <c r="C50" s="576" t="s">
        <v>242</v>
      </c>
      <c r="D50" s="228">
        <v>33536</v>
      </c>
      <c r="E50" s="208">
        <v>10114</v>
      </c>
      <c r="F50" s="208">
        <v>10280</v>
      </c>
      <c r="G50" s="226">
        <v>42400</v>
      </c>
      <c r="H50" s="227">
        <f>G50*(1+'Start Here - Data Entry '!$F$13)</f>
        <v>42400</v>
      </c>
      <c r="I50" s="227">
        <f>H50*(1+'Start Here - Data Entry '!$G$13)</f>
        <v>43035.999999999993</v>
      </c>
      <c r="J50" s="227">
        <f>I50*(1+'Start Here - Data Entry '!$H$13)</f>
        <v>43896.719999999994</v>
      </c>
      <c r="K50" s="227">
        <f>J50*(1+'Start Here - Data Entry '!$I$13)</f>
        <v>44555.170799999993</v>
      </c>
      <c r="L50" s="227">
        <f>K50*(1+'Start Here - Data Entry '!$J$13)</f>
        <v>45000.722507999992</v>
      </c>
      <c r="M50" s="568"/>
      <c r="N50" s="211">
        <v>0</v>
      </c>
      <c r="O50" s="372">
        <f t="shared" si="21"/>
        <v>0</v>
      </c>
      <c r="P50" s="568"/>
      <c r="Q50" s="211">
        <v>0</v>
      </c>
      <c r="R50" s="372">
        <f t="shared" si="22"/>
        <v>0</v>
      </c>
      <c r="S50" s="568"/>
      <c r="T50" s="211">
        <v>0</v>
      </c>
      <c r="U50" s="372">
        <f t="shared" si="23"/>
        <v>0</v>
      </c>
      <c r="V50" s="568"/>
      <c r="W50" s="211">
        <v>0</v>
      </c>
      <c r="X50" s="372">
        <f t="shared" si="24"/>
        <v>0</v>
      </c>
      <c r="Y50" s="568"/>
      <c r="Z50" s="211">
        <v>0</v>
      </c>
      <c r="AA50" s="372">
        <f t="shared" si="25"/>
        <v>0</v>
      </c>
      <c r="AB50" s="568"/>
      <c r="AC50" s="211">
        <v>0</v>
      </c>
      <c r="AD50" s="372">
        <f t="shared" si="26"/>
        <v>0</v>
      </c>
    </row>
    <row r="51" spans="1:30" s="571" customFormat="1" ht="14.25" x14ac:dyDescent="0.2">
      <c r="A51" s="225" t="s">
        <v>243</v>
      </c>
      <c r="B51" s="568"/>
      <c r="C51" s="576" t="s">
        <v>244</v>
      </c>
      <c r="D51" s="228">
        <v>55011</v>
      </c>
      <c r="E51" s="208">
        <v>14134</v>
      </c>
      <c r="F51" s="208">
        <v>17054</v>
      </c>
      <c r="G51" s="226">
        <v>67816</v>
      </c>
      <c r="H51" s="227">
        <f>G51*(1+'Start Here - Data Entry '!$F$13)</f>
        <v>67816</v>
      </c>
      <c r="I51" s="227">
        <f>H51*(1+'Start Here - Data Entry '!$G$13)</f>
        <v>68833.239999999991</v>
      </c>
      <c r="J51" s="227">
        <f>I51*(1+'Start Here - Data Entry '!$H$13)</f>
        <v>70209.904799999989</v>
      </c>
      <c r="K51" s="227">
        <f>J51*(1+'Start Here - Data Entry '!$I$13)</f>
        <v>71263.05337199998</v>
      </c>
      <c r="L51" s="227">
        <f>K51*(1+'Start Here - Data Entry '!$J$13)</f>
        <v>71975.683905719983</v>
      </c>
      <c r="M51" s="568"/>
      <c r="N51" s="211">
        <v>0</v>
      </c>
      <c r="O51" s="372">
        <f t="shared" si="21"/>
        <v>0</v>
      </c>
      <c r="P51" s="568"/>
      <c r="Q51" s="211">
        <v>0</v>
      </c>
      <c r="R51" s="372">
        <f t="shared" si="22"/>
        <v>0</v>
      </c>
      <c r="S51" s="568"/>
      <c r="T51" s="211">
        <v>0</v>
      </c>
      <c r="U51" s="372">
        <f t="shared" si="23"/>
        <v>0</v>
      </c>
      <c r="V51" s="568"/>
      <c r="W51" s="211">
        <v>0</v>
      </c>
      <c r="X51" s="372">
        <f t="shared" si="24"/>
        <v>0</v>
      </c>
      <c r="Y51" s="568"/>
      <c r="Z51" s="211">
        <v>0</v>
      </c>
      <c r="AA51" s="372">
        <f t="shared" si="25"/>
        <v>0</v>
      </c>
      <c r="AB51" s="568"/>
      <c r="AC51" s="211">
        <v>0</v>
      </c>
      <c r="AD51" s="372">
        <f t="shared" si="26"/>
        <v>0</v>
      </c>
    </row>
    <row r="52" spans="1:30" s="571" customFormat="1" ht="14.25" hidden="1" x14ac:dyDescent="0.2">
      <c r="A52" s="225" t="s">
        <v>245</v>
      </c>
      <c r="B52" s="568"/>
      <c r="C52" s="576" t="s">
        <v>1026</v>
      </c>
      <c r="D52" s="228">
        <f>VLOOKUP(A52,'AVERAGE SALARY LOOKUP'!$A$3:$F$642,4,FALSE)</f>
        <v>31172</v>
      </c>
      <c r="E52" s="208" t="e">
        <f>VLOOKUP(A52,'AVERAGE SALARY LOOKUP'!$A$3:$F$642,6,FALSE)</f>
        <v>#REF!</v>
      </c>
      <c r="F52" s="208">
        <v>9378</v>
      </c>
      <c r="G52" s="226">
        <v>25000</v>
      </c>
      <c r="H52" s="227">
        <f>G52*(1+'Start Here - Data Entry '!$F$13)</f>
        <v>25000</v>
      </c>
      <c r="I52" s="227">
        <f>H52*(1+'Start Here - Data Entry '!$G$13)</f>
        <v>25374.999999999996</v>
      </c>
      <c r="J52" s="227">
        <f>I52*(1+'Start Here - Data Entry '!$H$13)</f>
        <v>25882.499999999996</v>
      </c>
      <c r="K52" s="227">
        <f>J52*(1+'Start Here - Data Entry '!$I$13)</f>
        <v>26270.737499999992</v>
      </c>
      <c r="L52" s="227">
        <f>K52*(1+'Start Here - Data Entry '!$J$13)</f>
        <v>26533.444874999994</v>
      </c>
      <c r="M52" s="568"/>
      <c r="N52" s="211">
        <v>0</v>
      </c>
      <c r="O52" s="372">
        <f t="shared" si="21"/>
        <v>0</v>
      </c>
      <c r="P52" s="568"/>
      <c r="Q52" s="211">
        <v>0</v>
      </c>
      <c r="R52" s="372">
        <f t="shared" si="22"/>
        <v>0</v>
      </c>
      <c r="S52" s="568"/>
      <c r="T52" s="211">
        <v>0</v>
      </c>
      <c r="U52" s="372">
        <f t="shared" si="23"/>
        <v>0</v>
      </c>
      <c r="V52" s="568"/>
      <c r="W52" s="211">
        <v>0</v>
      </c>
      <c r="X52" s="372">
        <f t="shared" si="24"/>
        <v>0</v>
      </c>
      <c r="Y52" s="568"/>
      <c r="Z52" s="211">
        <v>0</v>
      </c>
      <c r="AA52" s="372">
        <f t="shared" si="25"/>
        <v>0</v>
      </c>
      <c r="AB52" s="568"/>
      <c r="AC52" s="211">
        <v>0</v>
      </c>
      <c r="AD52" s="372">
        <f t="shared" si="26"/>
        <v>0</v>
      </c>
    </row>
    <row r="53" spans="1:30" s="571" customFormat="1" ht="14.25" x14ac:dyDescent="0.2">
      <c r="A53" s="225" t="s">
        <v>246</v>
      </c>
      <c r="B53" s="568"/>
      <c r="C53" s="576" t="s">
        <v>247</v>
      </c>
      <c r="D53" s="228">
        <v>36608</v>
      </c>
      <c r="E53" s="208">
        <v>10689</v>
      </c>
      <c r="F53" s="208">
        <v>12095</v>
      </c>
      <c r="G53" s="226">
        <v>49209</v>
      </c>
      <c r="H53" s="227">
        <f>G53*(1+'Start Here - Data Entry '!$F$13)</f>
        <v>49209</v>
      </c>
      <c r="I53" s="227">
        <f>H53*(1+'Start Here - Data Entry '!$G$13)</f>
        <v>49947.134999999995</v>
      </c>
      <c r="J53" s="227">
        <f>I53*(1+'Start Here - Data Entry '!$H$13)</f>
        <v>50946.077699999994</v>
      </c>
      <c r="K53" s="227">
        <f>J53*(1+'Start Here - Data Entry '!$I$13)</f>
        <v>51710.268865499987</v>
      </c>
      <c r="L53" s="227">
        <f>K53*(1+'Start Here - Data Entry '!$J$13)</f>
        <v>52227.37155415499</v>
      </c>
      <c r="M53" s="568"/>
      <c r="N53" s="211">
        <v>0</v>
      </c>
      <c r="O53" s="372">
        <f t="shared" si="21"/>
        <v>0</v>
      </c>
      <c r="P53" s="568"/>
      <c r="Q53" s="211">
        <v>0</v>
      </c>
      <c r="R53" s="372">
        <f t="shared" si="22"/>
        <v>0</v>
      </c>
      <c r="S53" s="568"/>
      <c r="T53" s="211">
        <v>0</v>
      </c>
      <c r="U53" s="372">
        <f t="shared" si="23"/>
        <v>0</v>
      </c>
      <c r="V53" s="568"/>
      <c r="W53" s="211">
        <v>0</v>
      </c>
      <c r="X53" s="372">
        <f t="shared" si="24"/>
        <v>0</v>
      </c>
      <c r="Y53" s="568"/>
      <c r="Z53" s="211">
        <v>0</v>
      </c>
      <c r="AA53" s="372">
        <f t="shared" si="25"/>
        <v>0</v>
      </c>
      <c r="AB53" s="568"/>
      <c r="AC53" s="211">
        <v>0</v>
      </c>
      <c r="AD53" s="372">
        <f t="shared" si="26"/>
        <v>0</v>
      </c>
    </row>
    <row r="54" spans="1:30" s="571" customFormat="1" ht="14.25" x14ac:dyDescent="0.2">
      <c r="A54" s="225" t="s">
        <v>248</v>
      </c>
      <c r="B54" s="568"/>
      <c r="C54" s="576" t="s">
        <v>249</v>
      </c>
      <c r="D54" s="228">
        <v>45694</v>
      </c>
      <c r="E54" s="208">
        <v>12390</v>
      </c>
      <c r="F54" s="208">
        <v>14811</v>
      </c>
      <c r="G54" s="226">
        <v>59400</v>
      </c>
      <c r="H54" s="227">
        <f>G54*(1+'Start Here - Data Entry '!$F$13)</f>
        <v>59400</v>
      </c>
      <c r="I54" s="227">
        <f>H54*(1+'Start Here - Data Entry '!$G$13)</f>
        <v>60290.999999999993</v>
      </c>
      <c r="J54" s="227">
        <f>I54*(1+'Start Here - Data Entry '!$H$13)</f>
        <v>61496.819999999992</v>
      </c>
      <c r="K54" s="227">
        <f>J54*(1+'Start Here - Data Entry '!$I$13)</f>
        <v>62419.27229999999</v>
      </c>
      <c r="L54" s="227">
        <f>K54*(1+'Start Here - Data Entry '!$J$13)</f>
        <v>63043.46502299999</v>
      </c>
      <c r="M54" s="568"/>
      <c r="N54" s="211">
        <v>0</v>
      </c>
      <c r="O54" s="372">
        <f t="shared" si="21"/>
        <v>0</v>
      </c>
      <c r="P54" s="568"/>
      <c r="Q54" s="211">
        <v>0</v>
      </c>
      <c r="R54" s="372">
        <f t="shared" si="22"/>
        <v>0</v>
      </c>
      <c r="S54" s="568"/>
      <c r="T54" s="211">
        <v>0</v>
      </c>
      <c r="U54" s="372">
        <f t="shared" si="23"/>
        <v>0</v>
      </c>
      <c r="V54" s="568"/>
      <c r="W54" s="211">
        <v>0</v>
      </c>
      <c r="X54" s="372">
        <f t="shared" si="24"/>
        <v>0</v>
      </c>
      <c r="Y54" s="568"/>
      <c r="Z54" s="211">
        <v>0</v>
      </c>
      <c r="AA54" s="372">
        <f t="shared" si="25"/>
        <v>0</v>
      </c>
      <c r="AB54" s="568"/>
      <c r="AC54" s="211">
        <v>0</v>
      </c>
      <c r="AD54" s="372">
        <f t="shared" si="26"/>
        <v>0</v>
      </c>
    </row>
    <row r="55" spans="1:30" s="571" customFormat="1" ht="14.25" hidden="1" x14ac:dyDescent="0.2">
      <c r="A55" s="225" t="s">
        <v>250</v>
      </c>
      <c r="B55" s="568"/>
      <c r="C55" s="576" t="s">
        <v>251</v>
      </c>
      <c r="D55" s="228">
        <f>VLOOKUP(A55,'AVERAGE SALARY LOOKUP'!$A$3:$F$642,4,FALSE)</f>
        <v>61489</v>
      </c>
      <c r="E55" s="208" t="e">
        <f>VLOOKUP(A55,'AVERAGE SALARY LOOKUP'!$A$3:$F$642,6,FALSE)</f>
        <v>#REF!</v>
      </c>
      <c r="F55" s="208">
        <v>16816</v>
      </c>
      <c r="G55" s="226">
        <v>66922</v>
      </c>
      <c r="H55" s="227">
        <f>G55*(1+'Start Here - Data Entry '!$F$13)</f>
        <v>66922</v>
      </c>
      <c r="I55" s="227">
        <f>H55*(1+'Start Here - Data Entry '!$G$13)</f>
        <v>67925.829999999987</v>
      </c>
      <c r="J55" s="227">
        <f>I55*(1+'Start Here - Data Entry '!$H$13)</f>
        <v>69284.34659999999</v>
      </c>
      <c r="K55" s="227">
        <f>J55*(1+'Start Here - Data Entry '!$I$13)</f>
        <v>70323.611798999977</v>
      </c>
      <c r="L55" s="227">
        <f>K55*(1+'Start Here - Data Entry '!$J$13)</f>
        <v>71026.84791698998</v>
      </c>
      <c r="M55" s="568"/>
      <c r="N55" s="211">
        <v>0</v>
      </c>
      <c r="O55" s="372">
        <f t="shared" si="21"/>
        <v>0</v>
      </c>
      <c r="P55" s="568"/>
      <c r="Q55" s="211">
        <v>0</v>
      </c>
      <c r="R55" s="372">
        <f t="shared" si="22"/>
        <v>0</v>
      </c>
      <c r="S55" s="568"/>
      <c r="T55" s="211">
        <v>0</v>
      </c>
      <c r="U55" s="372">
        <f t="shared" si="23"/>
        <v>0</v>
      </c>
      <c r="V55" s="568"/>
      <c r="W55" s="211">
        <v>0</v>
      </c>
      <c r="X55" s="372">
        <f t="shared" si="24"/>
        <v>0</v>
      </c>
      <c r="Y55" s="568"/>
      <c r="Z55" s="211">
        <v>0</v>
      </c>
      <c r="AA55" s="372">
        <f t="shared" si="25"/>
        <v>0</v>
      </c>
      <c r="AB55" s="568"/>
      <c r="AC55" s="211">
        <v>0</v>
      </c>
      <c r="AD55" s="372">
        <f t="shared" si="26"/>
        <v>0</v>
      </c>
    </row>
    <row r="56" spans="1:30" s="571" customFormat="1" ht="15" thickBot="1" x14ac:dyDescent="0.25">
      <c r="A56" s="225" t="s">
        <v>252</v>
      </c>
      <c r="B56" s="568"/>
      <c r="C56" s="577" t="s">
        <v>253</v>
      </c>
      <c r="D56" s="229">
        <v>64552</v>
      </c>
      <c r="E56" s="213">
        <v>15920</v>
      </c>
      <c r="F56" s="213">
        <v>19620</v>
      </c>
      <c r="G56" s="230">
        <v>77442</v>
      </c>
      <c r="H56" s="227">
        <f>G56*(1+'Start Here - Data Entry '!$F$13)</f>
        <v>77442</v>
      </c>
      <c r="I56" s="227">
        <f>H56*(1+'Start Here - Data Entry '!$G$13)</f>
        <v>78603.62999999999</v>
      </c>
      <c r="J56" s="227">
        <f>I56*(1+'Start Here - Data Entry '!$H$13)</f>
        <v>80175.70259999999</v>
      </c>
      <c r="K56" s="227">
        <f>J56*(1+'Start Here - Data Entry '!$I$13)</f>
        <v>81378.338138999985</v>
      </c>
      <c r="L56" s="227">
        <f>K56*(1+'Start Here - Data Entry '!$J$13)</f>
        <v>82192.121520389992</v>
      </c>
      <c r="M56" s="568"/>
      <c r="N56" s="217">
        <v>0</v>
      </c>
      <c r="O56" s="373">
        <f t="shared" si="21"/>
        <v>0</v>
      </c>
      <c r="P56" s="568"/>
      <c r="Q56" s="217">
        <v>0</v>
      </c>
      <c r="R56" s="373">
        <f t="shared" si="22"/>
        <v>0</v>
      </c>
      <c r="S56" s="568"/>
      <c r="T56" s="217">
        <v>0</v>
      </c>
      <c r="U56" s="373">
        <f t="shared" si="23"/>
        <v>0</v>
      </c>
      <c r="V56" s="568"/>
      <c r="W56" s="217">
        <v>0</v>
      </c>
      <c r="X56" s="373">
        <f t="shared" si="24"/>
        <v>0</v>
      </c>
      <c r="Y56" s="568"/>
      <c r="Z56" s="217">
        <v>0</v>
      </c>
      <c r="AA56" s="373">
        <f t="shared" si="25"/>
        <v>0</v>
      </c>
      <c r="AB56" s="568"/>
      <c r="AC56" s="217">
        <v>0</v>
      </c>
      <c r="AD56" s="373">
        <f t="shared" si="26"/>
        <v>0</v>
      </c>
    </row>
    <row r="57" spans="1:30" s="571" customFormat="1" ht="13.5" thickBot="1" x14ac:dyDescent="0.25">
      <c r="A57" s="573"/>
      <c r="B57" s="568"/>
      <c r="C57" s="232" t="s">
        <v>254</v>
      </c>
      <c r="D57" s="233">
        <f>SUM(D46:D56)</f>
        <v>488657</v>
      </c>
      <c r="E57" s="234">
        <f>E47+E49+E50+E51+E53+E54+E56</f>
        <v>85732</v>
      </c>
      <c r="F57" s="235">
        <f>SUM(F46:F56)</f>
        <v>144778</v>
      </c>
      <c r="G57" s="233"/>
      <c r="H57" s="237"/>
      <c r="I57" s="237"/>
      <c r="J57" s="237"/>
      <c r="K57" s="237"/>
      <c r="L57" s="237"/>
      <c r="M57" s="568"/>
      <c r="N57" s="351">
        <f>SUM(N46:N56)</f>
        <v>0</v>
      </c>
      <c r="O57" s="374">
        <f>SUM(O46:O56)</f>
        <v>0</v>
      </c>
      <c r="P57" s="568"/>
      <c r="Q57" s="351">
        <f>SUM(Q46:Q56)</f>
        <v>1</v>
      </c>
      <c r="R57" s="374">
        <f>SUM(R46:R56)</f>
        <v>46742</v>
      </c>
      <c r="S57" s="568"/>
      <c r="T57" s="351">
        <v>1</v>
      </c>
      <c r="U57" s="374">
        <f>SUM(U46:U56)</f>
        <v>47443</v>
      </c>
      <c r="V57" s="568"/>
      <c r="W57" s="351">
        <v>1</v>
      </c>
      <c r="X57" s="374">
        <f>SUM(X46:X56)</f>
        <v>48392</v>
      </c>
      <c r="Y57" s="568"/>
      <c r="Z57" s="351">
        <v>1</v>
      </c>
      <c r="AA57" s="374">
        <f>SUM(AA46:AA56)</f>
        <v>49118</v>
      </c>
      <c r="AB57" s="568"/>
      <c r="AC57" s="351">
        <v>1</v>
      </c>
      <c r="AD57" s="374">
        <f>SUM(AD46:AD56)</f>
        <v>49609</v>
      </c>
    </row>
    <row r="58" spans="1:30" s="571" customFormat="1" x14ac:dyDescent="0.2">
      <c r="A58" s="573"/>
      <c r="B58" s="568"/>
      <c r="C58" s="569"/>
      <c r="D58" s="568"/>
      <c r="E58" s="568"/>
      <c r="F58" s="568"/>
      <c r="G58" s="569"/>
      <c r="H58" s="568"/>
      <c r="I58" s="568"/>
      <c r="J58" s="568"/>
      <c r="K58" s="568"/>
      <c r="L58" s="568"/>
      <c r="M58" s="568"/>
      <c r="N58" s="236"/>
      <c r="O58" s="370"/>
      <c r="P58" s="568"/>
      <c r="Q58" s="236"/>
      <c r="R58" s="370"/>
      <c r="S58" s="568"/>
      <c r="T58" s="236"/>
      <c r="U58" s="370"/>
      <c r="V58" s="568"/>
      <c r="W58" s="236"/>
      <c r="X58" s="370"/>
      <c r="Y58" s="568"/>
      <c r="Z58" s="236"/>
      <c r="AA58" s="370"/>
      <c r="AB58" s="568"/>
      <c r="AC58" s="236"/>
      <c r="AD58" s="370"/>
    </row>
    <row r="59" spans="1:30" s="571" customFormat="1" x14ac:dyDescent="0.2">
      <c r="A59" s="573"/>
      <c r="B59" s="568"/>
      <c r="C59" s="222" t="s">
        <v>255</v>
      </c>
      <c r="D59" s="204"/>
      <c r="E59" s="204"/>
      <c r="F59" s="204"/>
      <c r="G59" s="223"/>
      <c r="H59" s="224"/>
      <c r="I59" s="224"/>
      <c r="J59" s="224"/>
      <c r="K59" s="224"/>
      <c r="L59" s="224"/>
      <c r="M59" s="568"/>
      <c r="N59" s="356"/>
      <c r="O59" s="371"/>
      <c r="P59" s="568"/>
      <c r="Q59" s="356"/>
      <c r="R59" s="371"/>
      <c r="S59" s="568"/>
      <c r="T59" s="356"/>
      <c r="U59" s="371"/>
      <c r="V59" s="568"/>
      <c r="W59" s="356"/>
      <c r="X59" s="371"/>
      <c r="Y59" s="568"/>
      <c r="Z59" s="356"/>
      <c r="AA59" s="371"/>
      <c r="AB59" s="568"/>
      <c r="AC59" s="356"/>
      <c r="AD59" s="371"/>
    </row>
    <row r="60" spans="1:30" s="571" customFormat="1" ht="14.25" x14ac:dyDescent="0.2">
      <c r="A60" s="225" t="str">
        <f>VLOOKUP('Start Here - Data Entry '!$E$5,'Step 3 - Staffing Tool'!$B$92:$QN$96,3,FALSE)</f>
        <v>7500-207</v>
      </c>
      <c r="B60" s="568"/>
      <c r="C60" s="207" t="s">
        <v>256</v>
      </c>
      <c r="D60" s="229">
        <f>AVERAGE(93099,98457,107984)</f>
        <v>99846.666666666672</v>
      </c>
      <c r="E60" s="213">
        <f>AVERAGE(22480,23549,25450)</f>
        <v>23826.333333333332</v>
      </c>
      <c r="F60" s="213">
        <v>19620</v>
      </c>
      <c r="G60" s="226">
        <f>D60+E60</f>
        <v>123673</v>
      </c>
      <c r="H60" s="227">
        <f>G60*(1+'Start Here - Data Entry '!$F$13)</f>
        <v>123673</v>
      </c>
      <c r="I60" s="227">
        <f>H60*(1+'Start Here - Data Entry '!$G$13)</f>
        <v>125528.09499999999</v>
      </c>
      <c r="J60" s="227">
        <f>I60*(1+'Start Here - Data Entry '!$H$13)</f>
        <v>128038.65689999999</v>
      </c>
      <c r="K60" s="227">
        <f>J60*(1+'Start Here - Data Entry '!$I$13)</f>
        <v>129959.23675349998</v>
      </c>
      <c r="L60" s="227">
        <f>K60*(1+'Start Here - Data Entry '!$J$13)</f>
        <v>131258.82912103497</v>
      </c>
      <c r="M60" s="568"/>
      <c r="N60" s="211">
        <v>0</v>
      </c>
      <c r="O60" s="372">
        <f t="shared" ref="O60:O63" si="27">ROUND(N60*$G60,0)</f>
        <v>0</v>
      </c>
      <c r="P60" s="568"/>
      <c r="Q60" s="211">
        <v>1</v>
      </c>
      <c r="R60" s="372">
        <f t="shared" ref="R60:R63" si="28">ROUND(Q60*$H60,0)</f>
        <v>123673</v>
      </c>
      <c r="S60" s="568"/>
      <c r="T60" s="211">
        <v>1</v>
      </c>
      <c r="U60" s="372">
        <f t="shared" ref="U60:U63" si="29">ROUND(T60*$I60,0)</f>
        <v>125528</v>
      </c>
      <c r="V60" s="568"/>
      <c r="W60" s="211">
        <v>1</v>
      </c>
      <c r="X60" s="372">
        <f t="shared" ref="X60:X63" si="30">ROUND(W60*$J60,0)</f>
        <v>128039</v>
      </c>
      <c r="Y60" s="568"/>
      <c r="Z60" s="211">
        <v>1</v>
      </c>
      <c r="AA60" s="372">
        <f t="shared" ref="AA60:AA63" si="31">ROUND(Z60*$K60,0)</f>
        <v>129959</v>
      </c>
      <c r="AB60" s="568"/>
      <c r="AC60" s="211">
        <v>1</v>
      </c>
      <c r="AD60" s="372">
        <f t="shared" ref="AD60:AD63" si="32">ROUND(AC60*$L60,0)</f>
        <v>131259</v>
      </c>
    </row>
    <row r="61" spans="1:30" s="571" customFormat="1" ht="14.25" x14ac:dyDescent="0.2">
      <c r="A61" s="225" t="str">
        <f>VLOOKUP('Start Here - Data Entry '!$E$5,'Step 3 - Staffing Tool'!$B$92:$QN$96,6,FALSE)</f>
        <v>7318-207</v>
      </c>
      <c r="B61" s="568"/>
      <c r="C61" s="207" t="s">
        <v>257</v>
      </c>
      <c r="D61" s="229">
        <f>AVERAGE(73175,82708)</f>
        <v>77941.5</v>
      </c>
      <c r="E61" s="229">
        <f>AVERAGE(18505,20407)</f>
        <v>19456</v>
      </c>
      <c r="F61" s="213">
        <v>19620</v>
      </c>
      <c r="G61" s="226">
        <f>D61+E61</f>
        <v>97397.5</v>
      </c>
      <c r="H61" s="227">
        <f>G61*(1+'Start Here - Data Entry '!$F$13)</f>
        <v>97397.5</v>
      </c>
      <c r="I61" s="227">
        <f>H61*(1+'Start Here - Data Entry '!$G$13)</f>
        <v>98858.462499999994</v>
      </c>
      <c r="J61" s="227">
        <f>I61*(1+'Start Here - Data Entry '!$H$13)</f>
        <v>100835.63175</v>
      </c>
      <c r="K61" s="227">
        <f>J61*(1+'Start Here - Data Entry '!$I$13)</f>
        <v>102348.16622624999</v>
      </c>
      <c r="L61" s="227">
        <f>K61*(1+'Start Here - Data Entry '!$J$13)</f>
        <v>103371.6478885125</v>
      </c>
      <c r="M61" s="568"/>
      <c r="N61" s="211">
        <v>0</v>
      </c>
      <c r="O61" s="372">
        <f t="shared" si="27"/>
        <v>0</v>
      </c>
      <c r="P61" s="568"/>
      <c r="Q61" s="211">
        <v>1</v>
      </c>
      <c r="R61" s="372">
        <f t="shared" si="28"/>
        <v>97398</v>
      </c>
      <c r="S61" s="568"/>
      <c r="T61" s="211">
        <v>1</v>
      </c>
      <c r="U61" s="372">
        <f t="shared" si="29"/>
        <v>98858</v>
      </c>
      <c r="V61" s="568"/>
      <c r="W61" s="211">
        <v>1</v>
      </c>
      <c r="X61" s="372">
        <f t="shared" si="30"/>
        <v>100836</v>
      </c>
      <c r="Y61" s="568"/>
      <c r="Z61" s="211">
        <v>1</v>
      </c>
      <c r="AA61" s="372">
        <f t="shared" si="31"/>
        <v>102348</v>
      </c>
      <c r="AB61" s="568"/>
      <c r="AC61" s="211">
        <v>1</v>
      </c>
      <c r="AD61" s="372">
        <f t="shared" si="32"/>
        <v>103372</v>
      </c>
    </row>
    <row r="62" spans="1:30" s="571" customFormat="1" ht="14.25" x14ac:dyDescent="0.2">
      <c r="A62" s="225" t="str">
        <f>VLOOKUP('Start Here - Data Entry '!$E$5,'Step 3 - Staffing Tool'!$B$92:$QN$96,9,FALSE)</f>
        <v>7458-207</v>
      </c>
      <c r="B62" s="568"/>
      <c r="C62" s="207" t="s">
        <v>258</v>
      </c>
      <c r="D62" s="229">
        <f>AVERAGE(69538,66590)</f>
        <v>68064</v>
      </c>
      <c r="E62" s="229">
        <f>AVERAGE(17780,17192)</f>
        <v>17486</v>
      </c>
      <c r="F62" s="213">
        <v>19620</v>
      </c>
      <c r="G62" s="226">
        <f>D62+E62</f>
        <v>85550</v>
      </c>
      <c r="H62" s="227">
        <f>G62*(1+'Start Here - Data Entry '!$F$13)</f>
        <v>85550</v>
      </c>
      <c r="I62" s="227">
        <f>H62*(1+'Start Here - Data Entry '!$G$13)</f>
        <v>86833.249999999985</v>
      </c>
      <c r="J62" s="227">
        <f>I62*(1+'Start Here - Data Entry '!$H$13)</f>
        <v>88569.914999999994</v>
      </c>
      <c r="K62" s="227">
        <f>J62*(1+'Start Here - Data Entry '!$I$13)</f>
        <v>89898.46372499998</v>
      </c>
      <c r="L62" s="227">
        <f>K62*(1+'Start Here - Data Entry '!$J$13)</f>
        <v>90797.448362249983</v>
      </c>
      <c r="M62" s="568"/>
      <c r="N62" s="211">
        <v>0</v>
      </c>
      <c r="O62" s="372">
        <f t="shared" si="27"/>
        <v>0</v>
      </c>
      <c r="P62" s="568"/>
      <c r="Q62" s="211">
        <v>0</v>
      </c>
      <c r="R62" s="372">
        <f t="shared" si="28"/>
        <v>0</v>
      </c>
      <c r="S62" s="568"/>
      <c r="T62" s="211">
        <v>0</v>
      </c>
      <c r="U62" s="372">
        <f t="shared" si="29"/>
        <v>0</v>
      </c>
      <c r="V62" s="568"/>
      <c r="W62" s="211">
        <v>0</v>
      </c>
      <c r="X62" s="372">
        <f t="shared" si="30"/>
        <v>0</v>
      </c>
      <c r="Y62" s="568"/>
      <c r="Z62" s="211">
        <v>0</v>
      </c>
      <c r="AA62" s="372">
        <f t="shared" si="31"/>
        <v>0</v>
      </c>
      <c r="AB62" s="568"/>
      <c r="AC62" s="211">
        <v>0</v>
      </c>
      <c r="AD62" s="372">
        <f t="shared" si="32"/>
        <v>0</v>
      </c>
    </row>
    <row r="63" spans="1:30" s="571" customFormat="1" ht="15" thickBot="1" x14ac:dyDescent="0.25">
      <c r="A63" s="225" t="str">
        <f>VLOOKUP('Start Here - Data Entry '!$E$5,'Step 3 - Staffing Tool'!$B$92:$QN$96,13,FALSE)</f>
        <v>7464-207</v>
      </c>
      <c r="B63" s="568"/>
      <c r="C63" s="212" t="s">
        <v>1005</v>
      </c>
      <c r="D63" s="229">
        <f>AVERAGE(45063,49331,49896)</f>
        <v>48096.666666666664</v>
      </c>
      <c r="E63" s="229">
        <f>AVERAGE(12897,13748,13861)</f>
        <v>13502</v>
      </c>
      <c r="F63" s="213">
        <v>19620</v>
      </c>
      <c r="G63" s="230">
        <f>D63+E63</f>
        <v>61598.666666666664</v>
      </c>
      <c r="H63" s="227">
        <f>G63*(1+'Start Here - Data Entry '!$F$13)</f>
        <v>61598.666666666664</v>
      </c>
      <c r="I63" s="227">
        <f>H63*(1+'Start Here - Data Entry '!$G$13)</f>
        <v>62522.64666666666</v>
      </c>
      <c r="J63" s="227">
        <f>I63*(1+'Start Here - Data Entry '!$H$13)</f>
        <v>63773.099599999994</v>
      </c>
      <c r="K63" s="227">
        <f>J63*(1+'Start Here - Data Entry '!$I$13)</f>
        <v>64729.696093999984</v>
      </c>
      <c r="L63" s="227">
        <f>K63*(1+'Start Here - Data Entry '!$J$13)</f>
        <v>65376.993054939987</v>
      </c>
      <c r="M63" s="568"/>
      <c r="N63" s="217">
        <v>0</v>
      </c>
      <c r="O63" s="373">
        <f t="shared" si="27"/>
        <v>0</v>
      </c>
      <c r="P63" s="568"/>
      <c r="Q63" s="217">
        <v>1</v>
      </c>
      <c r="R63" s="373">
        <f t="shared" si="28"/>
        <v>61599</v>
      </c>
      <c r="S63" s="568"/>
      <c r="T63" s="217">
        <v>1</v>
      </c>
      <c r="U63" s="373">
        <f t="shared" si="29"/>
        <v>62523</v>
      </c>
      <c r="V63" s="568"/>
      <c r="W63" s="217">
        <v>1</v>
      </c>
      <c r="X63" s="373">
        <f t="shared" si="30"/>
        <v>63773</v>
      </c>
      <c r="Y63" s="568"/>
      <c r="Z63" s="217">
        <v>1</v>
      </c>
      <c r="AA63" s="373">
        <f t="shared" si="31"/>
        <v>64730</v>
      </c>
      <c r="AB63" s="568"/>
      <c r="AC63" s="217">
        <v>1</v>
      </c>
      <c r="AD63" s="373">
        <f t="shared" si="32"/>
        <v>65377</v>
      </c>
    </row>
    <row r="64" spans="1:30" s="571" customFormat="1" ht="13.5" thickBot="1" x14ac:dyDescent="0.25">
      <c r="A64" s="573"/>
      <c r="B64" s="568"/>
      <c r="C64" s="232" t="s">
        <v>260</v>
      </c>
      <c r="D64" s="233">
        <f>SUM(D60:D63)</f>
        <v>293948.83333333337</v>
      </c>
      <c r="E64" s="234">
        <f>SUM(E60:E63)</f>
        <v>74270.333333333328</v>
      </c>
      <c r="F64" s="235">
        <f>SUM(F60:F63)</f>
        <v>78480</v>
      </c>
      <c r="G64" s="233"/>
      <c r="H64" s="237"/>
      <c r="I64" s="237"/>
      <c r="J64" s="237"/>
      <c r="K64" s="237"/>
      <c r="L64" s="237"/>
      <c r="M64" s="568"/>
      <c r="N64" s="351">
        <f>SUM(N60:N63)</f>
        <v>0</v>
      </c>
      <c r="O64" s="374">
        <f>SUM(O60:O63)</f>
        <v>0</v>
      </c>
      <c r="P64" s="568"/>
      <c r="Q64" s="351">
        <f>SUM(Q60:Q63)</f>
        <v>3</v>
      </c>
      <c r="R64" s="374">
        <f>SUM(R60:R63)</f>
        <v>282670</v>
      </c>
      <c r="S64" s="568"/>
      <c r="T64" s="351">
        <v>3</v>
      </c>
      <c r="U64" s="374">
        <f>SUM(U60:U63)</f>
        <v>286909</v>
      </c>
      <c r="V64" s="568"/>
      <c r="W64" s="351">
        <v>3</v>
      </c>
      <c r="X64" s="374">
        <f>SUM(X60:X63)</f>
        <v>292648</v>
      </c>
      <c r="Y64" s="568"/>
      <c r="Z64" s="351">
        <v>3</v>
      </c>
      <c r="AA64" s="374">
        <f>SUM(AA60:AA63)</f>
        <v>297037</v>
      </c>
      <c r="AB64" s="568"/>
      <c r="AC64" s="351">
        <v>3</v>
      </c>
      <c r="AD64" s="374">
        <f>SUM(AD60:AD63)</f>
        <v>300008</v>
      </c>
    </row>
    <row r="65" spans="1:30" s="571" customFormat="1" x14ac:dyDescent="0.2">
      <c r="A65" s="573"/>
      <c r="B65" s="568"/>
      <c r="C65" s="569"/>
      <c r="D65" s="568"/>
      <c r="E65" s="568"/>
      <c r="F65" s="568"/>
      <c r="G65" s="569"/>
      <c r="H65" s="568"/>
      <c r="I65" s="568"/>
      <c r="J65" s="568"/>
      <c r="K65" s="568"/>
      <c r="L65" s="568"/>
      <c r="M65" s="568"/>
      <c r="N65" s="236"/>
      <c r="O65" s="370"/>
      <c r="P65" s="568"/>
      <c r="Q65" s="236"/>
      <c r="R65" s="370"/>
      <c r="S65" s="568"/>
      <c r="T65" s="236"/>
      <c r="U65" s="370"/>
      <c r="V65" s="568"/>
      <c r="W65" s="236"/>
      <c r="X65" s="370"/>
      <c r="Y65" s="568"/>
      <c r="Z65" s="236"/>
      <c r="AA65" s="370"/>
      <c r="AB65" s="568"/>
      <c r="AC65" s="236"/>
      <c r="AD65" s="370"/>
    </row>
    <row r="66" spans="1:30" s="571" customFormat="1" x14ac:dyDescent="0.2">
      <c r="A66" s="573"/>
      <c r="B66" s="568"/>
      <c r="C66" s="222" t="s">
        <v>261</v>
      </c>
      <c r="D66" s="204"/>
      <c r="E66" s="204"/>
      <c r="F66" s="204"/>
      <c r="G66" s="223"/>
      <c r="H66" s="224"/>
      <c r="I66" s="224"/>
      <c r="J66" s="224"/>
      <c r="K66" s="224"/>
      <c r="L66" s="224"/>
      <c r="M66" s="568"/>
      <c r="N66" s="356"/>
      <c r="O66" s="371"/>
      <c r="P66" s="568"/>
      <c r="Q66" s="356"/>
      <c r="R66" s="371"/>
      <c r="S66" s="568"/>
      <c r="T66" s="356"/>
      <c r="U66" s="371"/>
      <c r="V66" s="568"/>
      <c r="W66" s="356"/>
      <c r="X66" s="371"/>
      <c r="Y66" s="568"/>
      <c r="Z66" s="356"/>
      <c r="AA66" s="371"/>
      <c r="AB66" s="568"/>
      <c r="AC66" s="356"/>
      <c r="AD66" s="371"/>
    </row>
    <row r="67" spans="1:30" s="571" customFormat="1" ht="14.25" x14ac:dyDescent="0.2">
      <c r="A67" s="225" t="s">
        <v>262</v>
      </c>
      <c r="B67" s="568"/>
      <c r="C67" s="207" t="s">
        <v>1044</v>
      </c>
      <c r="D67" s="229">
        <v>25344</v>
      </c>
      <c r="E67" s="213">
        <v>8932</v>
      </c>
      <c r="F67" s="213">
        <v>19620</v>
      </c>
      <c r="G67" s="226">
        <f t="shared" ref="G67:G76" si="33">D67+E67</f>
        <v>34276</v>
      </c>
      <c r="H67" s="227">
        <f>G67*(1+'Start Here - Data Entry '!$F$13)</f>
        <v>34276</v>
      </c>
      <c r="I67" s="227">
        <f>H67*(1+'Start Here - Data Entry '!$G$13)</f>
        <v>34790.14</v>
      </c>
      <c r="J67" s="227">
        <f>I67*(1+'Start Here - Data Entry '!$H$13)</f>
        <v>35485.942799999997</v>
      </c>
      <c r="K67" s="227">
        <f>J67*(1+'Start Here - Data Entry '!$I$13)</f>
        <v>36018.231941999991</v>
      </c>
      <c r="L67" s="227">
        <f>K67*(1+'Start Here - Data Entry '!$J$13)</f>
        <v>36378.414261419988</v>
      </c>
      <c r="M67" s="568"/>
      <c r="N67" s="211">
        <v>0</v>
      </c>
      <c r="O67" s="372">
        <f t="shared" ref="O67:O75" si="34">ROUND(N67*$G67,0)</f>
        <v>0</v>
      </c>
      <c r="P67" s="568"/>
      <c r="Q67" s="211">
        <v>0</v>
      </c>
      <c r="R67" s="372">
        <f t="shared" ref="R67:R75" si="35">ROUND(Q67*$H67,0)</f>
        <v>0</v>
      </c>
      <c r="S67" s="568"/>
      <c r="T67" s="211">
        <v>0</v>
      </c>
      <c r="U67" s="372">
        <f t="shared" ref="U67:U75" si="36">ROUND(T67*$I67,0)</f>
        <v>0</v>
      </c>
      <c r="V67" s="568"/>
      <c r="W67" s="211">
        <v>0</v>
      </c>
      <c r="X67" s="372">
        <f t="shared" ref="X67:X75" si="37">ROUND(W67*$J67,0)</f>
        <v>0</v>
      </c>
      <c r="Y67" s="568"/>
      <c r="Z67" s="211">
        <v>0</v>
      </c>
      <c r="AA67" s="372">
        <f t="shared" ref="AA67:AA75" si="38">ROUND(Z67*$K67,0)</f>
        <v>0</v>
      </c>
      <c r="AB67" s="568"/>
      <c r="AC67" s="211">
        <v>0</v>
      </c>
      <c r="AD67" s="372">
        <f t="shared" ref="AD67:AD75" si="39">ROUND(AC67*$L67,0)</f>
        <v>0</v>
      </c>
    </row>
    <row r="68" spans="1:30" s="571" customFormat="1" ht="14.25" x14ac:dyDescent="0.2">
      <c r="A68" s="225" t="s">
        <v>263</v>
      </c>
      <c r="B68" s="568"/>
      <c r="C68" s="207" t="s">
        <v>977</v>
      </c>
      <c r="D68" s="229">
        <v>31888</v>
      </c>
      <c r="E68" s="213">
        <v>10238</v>
      </c>
      <c r="F68" s="213">
        <v>19620</v>
      </c>
      <c r="G68" s="226">
        <f>D68+E68</f>
        <v>42126</v>
      </c>
      <c r="H68" s="227">
        <f>G68*(1+'Start Here - Data Entry '!$F$13)</f>
        <v>42126</v>
      </c>
      <c r="I68" s="227">
        <f>H68*(1+'Start Here - Data Entry '!$G$13)</f>
        <v>42757.89</v>
      </c>
      <c r="J68" s="227">
        <f>I68*(1+'Start Here - Data Entry '!$H$13)</f>
        <v>43613.0478</v>
      </c>
      <c r="K68" s="227">
        <f>J68*(1+'Start Here - Data Entry '!$I$13)</f>
        <v>44267.243516999995</v>
      </c>
      <c r="L68" s="227">
        <f>K68*(1+'Start Here - Data Entry '!$J$13)</f>
        <v>44709.915952169998</v>
      </c>
      <c r="M68" s="568"/>
      <c r="N68" s="211">
        <v>0</v>
      </c>
      <c r="O68" s="372">
        <f>ROUND(N68*$G68,0)</f>
        <v>0</v>
      </c>
      <c r="P68" s="568"/>
      <c r="Q68" s="211">
        <v>0</v>
      </c>
      <c r="R68" s="372">
        <f>ROUND(Q68*$H68,0)</f>
        <v>0</v>
      </c>
      <c r="S68" s="568"/>
      <c r="T68" s="211">
        <v>0</v>
      </c>
      <c r="U68" s="372">
        <f>ROUND(T68*$I68,0)</f>
        <v>0</v>
      </c>
      <c r="V68" s="568"/>
      <c r="W68" s="211">
        <v>0</v>
      </c>
      <c r="X68" s="372">
        <f>ROUND(W68*$J68,0)</f>
        <v>0</v>
      </c>
      <c r="Y68" s="568"/>
      <c r="Z68" s="211">
        <v>0</v>
      </c>
      <c r="AA68" s="372">
        <f>ROUND(Z68*$K68,0)</f>
        <v>0</v>
      </c>
      <c r="AB68" s="568"/>
      <c r="AC68" s="211">
        <v>0</v>
      </c>
      <c r="AD68" s="372">
        <f>ROUND(AC68*$L68,0)</f>
        <v>0</v>
      </c>
    </row>
    <row r="69" spans="1:30" s="571" customFormat="1" ht="14.25" x14ac:dyDescent="0.2">
      <c r="A69" s="225" t="s">
        <v>264</v>
      </c>
      <c r="B69" s="568"/>
      <c r="C69" s="207" t="s">
        <v>978</v>
      </c>
      <c r="D69" s="229">
        <v>36448</v>
      </c>
      <c r="E69" s="213">
        <v>11147</v>
      </c>
      <c r="F69" s="213">
        <v>19620</v>
      </c>
      <c r="G69" s="226">
        <f>D69+E69</f>
        <v>47595</v>
      </c>
      <c r="H69" s="227">
        <f>G69*(1+'Start Here - Data Entry '!$F$13)</f>
        <v>47595</v>
      </c>
      <c r="I69" s="227">
        <f>H69*(1+'Start Here - Data Entry '!$G$13)</f>
        <v>48308.924999999996</v>
      </c>
      <c r="J69" s="227">
        <f>I69*(1+'Start Here - Data Entry '!$H$13)</f>
        <v>49275.103499999997</v>
      </c>
      <c r="K69" s="227">
        <f>J69*(1+'Start Here - Data Entry '!$I$13)</f>
        <v>50014.230052499996</v>
      </c>
      <c r="L69" s="227">
        <f>K69*(1+'Start Here - Data Entry '!$J$13)</f>
        <v>50514.372353024999</v>
      </c>
      <c r="M69" s="568"/>
      <c r="N69" s="211">
        <v>0</v>
      </c>
      <c r="O69" s="372">
        <f>ROUND(N69*$G69,0)</f>
        <v>0</v>
      </c>
      <c r="P69" s="568"/>
      <c r="Q69" s="211">
        <v>0</v>
      </c>
      <c r="R69" s="372">
        <f>ROUND(Q69*$H69,0)</f>
        <v>0</v>
      </c>
      <c r="S69" s="568"/>
      <c r="T69" s="211">
        <v>0</v>
      </c>
      <c r="U69" s="372">
        <f>ROUND(T69*$I69,0)</f>
        <v>0</v>
      </c>
      <c r="V69" s="568"/>
      <c r="W69" s="211">
        <v>0</v>
      </c>
      <c r="X69" s="372">
        <f>ROUND(W69*$J69,0)</f>
        <v>0</v>
      </c>
      <c r="Y69" s="568"/>
      <c r="Z69" s="211">
        <v>0</v>
      </c>
      <c r="AA69" s="372">
        <f>ROUND(Z69*$K69,0)</f>
        <v>0</v>
      </c>
      <c r="AB69" s="568"/>
      <c r="AC69" s="211">
        <v>0</v>
      </c>
      <c r="AD69" s="372">
        <f>ROUND(AC69*$L69,0)</f>
        <v>0</v>
      </c>
    </row>
    <row r="70" spans="1:30" s="571" customFormat="1" ht="14.25" x14ac:dyDescent="0.2">
      <c r="A70" s="225" t="s">
        <v>265</v>
      </c>
      <c r="B70" s="568"/>
      <c r="C70" s="207" t="s">
        <v>976</v>
      </c>
      <c r="D70" s="229">
        <v>27878</v>
      </c>
      <c r="E70" s="213">
        <v>9438</v>
      </c>
      <c r="F70" s="213">
        <v>19620</v>
      </c>
      <c r="G70" s="226">
        <f>D70+E70</f>
        <v>37316</v>
      </c>
      <c r="H70" s="227">
        <f>G70*(1+'Start Here - Data Entry '!$F$13)</f>
        <v>37316</v>
      </c>
      <c r="I70" s="227">
        <f>H70*(1+'Start Here - Data Entry '!$G$13)</f>
        <v>37875.74</v>
      </c>
      <c r="J70" s="227">
        <f>I70*(1+'Start Here - Data Entry '!$H$13)</f>
        <v>38633.254799999995</v>
      </c>
      <c r="K70" s="227">
        <f>J70*(1+'Start Here - Data Entry '!$I$13)</f>
        <v>39212.753621999989</v>
      </c>
      <c r="L70" s="227">
        <f>K70*(1+'Start Here - Data Entry '!$J$13)</f>
        <v>39604.881158219992</v>
      </c>
      <c r="M70" s="568"/>
      <c r="N70" s="211">
        <v>0</v>
      </c>
      <c r="O70" s="372">
        <f>ROUND(N70*$G70,0)</f>
        <v>0</v>
      </c>
      <c r="P70" s="568"/>
      <c r="Q70" s="211">
        <v>0</v>
      </c>
      <c r="R70" s="372">
        <f>ROUND(Q70*$H70,0)</f>
        <v>0</v>
      </c>
      <c r="S70" s="568"/>
      <c r="T70" s="211">
        <v>0</v>
      </c>
      <c r="U70" s="372">
        <f>ROUND(T70*$I70,0)</f>
        <v>0</v>
      </c>
      <c r="V70" s="568"/>
      <c r="W70" s="211">
        <v>0</v>
      </c>
      <c r="X70" s="372">
        <f>ROUND(W70*$J70,0)</f>
        <v>0</v>
      </c>
      <c r="Y70" s="568"/>
      <c r="Z70" s="211">
        <v>0</v>
      </c>
      <c r="AA70" s="372">
        <f>ROUND(Z70*$K70,0)</f>
        <v>0</v>
      </c>
      <c r="AB70" s="568"/>
      <c r="AC70" s="211">
        <v>0</v>
      </c>
      <c r="AD70" s="372">
        <f>ROUND(AC70*$L70,0)</f>
        <v>0</v>
      </c>
    </row>
    <row r="71" spans="1:30" s="571" customFormat="1" ht="14.25" x14ac:dyDescent="0.2">
      <c r="A71" s="225" t="s">
        <v>266</v>
      </c>
      <c r="B71" s="568"/>
      <c r="C71" s="207" t="s">
        <v>979</v>
      </c>
      <c r="D71" s="229">
        <v>35077</v>
      </c>
      <c r="E71" s="213">
        <v>10874</v>
      </c>
      <c r="F71" s="213">
        <v>19620</v>
      </c>
      <c r="G71" s="226">
        <f>D71+E71</f>
        <v>45951</v>
      </c>
      <c r="H71" s="227">
        <f>G71*(1+'Start Here - Data Entry '!$F$13)</f>
        <v>45951</v>
      </c>
      <c r="I71" s="227">
        <f>H71*(1+'Start Here - Data Entry '!$G$13)</f>
        <v>46640.264999999992</v>
      </c>
      <c r="J71" s="227">
        <f>I71*(1+'Start Here - Data Entry '!$H$13)</f>
        <v>47573.070299999992</v>
      </c>
      <c r="K71" s="227">
        <f>J71*(1+'Start Here - Data Entry '!$I$13)</f>
        <v>48286.66635449999</v>
      </c>
      <c r="L71" s="227">
        <f>K71*(1+'Start Here - Data Entry '!$J$13)</f>
        <v>48769.533018044989</v>
      </c>
      <c r="M71" s="568"/>
      <c r="N71" s="211">
        <v>0</v>
      </c>
      <c r="O71" s="372">
        <f>ROUND(N71*$G71,0)</f>
        <v>0</v>
      </c>
      <c r="P71" s="568"/>
      <c r="Q71" s="211">
        <v>0</v>
      </c>
      <c r="R71" s="372">
        <f>ROUND(Q71*$H71,0)</f>
        <v>0</v>
      </c>
      <c r="S71" s="568"/>
      <c r="T71" s="211">
        <v>0</v>
      </c>
      <c r="U71" s="372">
        <f>ROUND(T71*$I71,0)</f>
        <v>0</v>
      </c>
      <c r="V71" s="568"/>
      <c r="W71" s="211">
        <v>0</v>
      </c>
      <c r="X71" s="372">
        <f>ROUND(W71*$J71,0)</f>
        <v>0</v>
      </c>
      <c r="Y71" s="568"/>
      <c r="Z71" s="211">
        <v>0</v>
      </c>
      <c r="AA71" s="372">
        <f>ROUND(Z71*$K71,0)</f>
        <v>0</v>
      </c>
      <c r="AB71" s="568"/>
      <c r="AC71" s="211">
        <v>0</v>
      </c>
      <c r="AD71" s="372">
        <f>ROUND(AC71*$L71,0)</f>
        <v>0</v>
      </c>
    </row>
    <row r="72" spans="1:30" s="571" customFormat="1" ht="14.25" x14ac:dyDescent="0.2">
      <c r="A72" s="225" t="s">
        <v>267</v>
      </c>
      <c r="B72" s="568"/>
      <c r="C72" s="207" t="s">
        <v>980</v>
      </c>
      <c r="D72" s="229">
        <v>40093</v>
      </c>
      <c r="E72" s="213">
        <v>11875</v>
      </c>
      <c r="F72" s="213">
        <v>19620</v>
      </c>
      <c r="G72" s="226">
        <f>D72+E72</f>
        <v>51968</v>
      </c>
      <c r="H72" s="227">
        <f>G72*(1+'Start Here - Data Entry '!$F$13)</f>
        <v>51968</v>
      </c>
      <c r="I72" s="227">
        <f>H72*(1+'Start Here - Data Entry '!$G$13)</f>
        <v>52747.519999999997</v>
      </c>
      <c r="J72" s="227">
        <f>I72*(1+'Start Here - Data Entry '!$H$13)</f>
        <v>53802.470399999998</v>
      </c>
      <c r="K72" s="227">
        <f>J72*(1+'Start Here - Data Entry '!$I$13)</f>
        <v>54609.507455999992</v>
      </c>
      <c r="L72" s="227">
        <f>K72*(1+'Start Here - Data Entry '!$J$13)</f>
        <v>55155.602530559991</v>
      </c>
      <c r="M72" s="568"/>
      <c r="N72" s="211">
        <v>0</v>
      </c>
      <c r="O72" s="372">
        <f>ROUND(N72*$G72,0)</f>
        <v>0</v>
      </c>
      <c r="P72" s="568"/>
      <c r="Q72" s="211">
        <v>0</v>
      </c>
      <c r="R72" s="372">
        <f>ROUND(Q72*$H72,0)</f>
        <v>0</v>
      </c>
      <c r="S72" s="568"/>
      <c r="T72" s="211">
        <v>0</v>
      </c>
      <c r="U72" s="372">
        <f>ROUND(T72*$I72,0)</f>
        <v>0</v>
      </c>
      <c r="V72" s="568"/>
      <c r="W72" s="211">
        <v>0</v>
      </c>
      <c r="X72" s="372">
        <f>ROUND(W72*$J72,0)</f>
        <v>0</v>
      </c>
      <c r="Y72" s="568"/>
      <c r="Z72" s="211">
        <v>0</v>
      </c>
      <c r="AA72" s="372">
        <f>ROUND(Z72*$K72,0)</f>
        <v>0</v>
      </c>
      <c r="AB72" s="568"/>
      <c r="AC72" s="211">
        <v>0</v>
      </c>
      <c r="AD72" s="372">
        <f>ROUND(AC72*$L72,0)</f>
        <v>0</v>
      </c>
    </row>
    <row r="73" spans="1:30" s="571" customFormat="1" ht="14.25" x14ac:dyDescent="0.2">
      <c r="A73" s="225" t="s">
        <v>268</v>
      </c>
      <c r="B73" s="568"/>
      <c r="C73" s="207" t="s">
        <v>1045</v>
      </c>
      <c r="D73" s="229">
        <v>26736</v>
      </c>
      <c r="E73" s="213">
        <v>9210</v>
      </c>
      <c r="F73" s="213">
        <v>19620</v>
      </c>
      <c r="G73" s="226">
        <f t="shared" si="33"/>
        <v>35946</v>
      </c>
      <c r="H73" s="227">
        <f>G73*(1+'Start Here - Data Entry '!$F$13)</f>
        <v>35946</v>
      </c>
      <c r="I73" s="227">
        <f>H73*(1+'Start Here - Data Entry '!$G$13)</f>
        <v>36485.189999999995</v>
      </c>
      <c r="J73" s="227">
        <f>I73*(1+'Start Here - Data Entry '!$H$13)</f>
        <v>37214.893799999998</v>
      </c>
      <c r="K73" s="227">
        <f>J73*(1+'Start Here - Data Entry '!$I$13)</f>
        <v>37773.117206999996</v>
      </c>
      <c r="L73" s="227">
        <f>K73*(1+'Start Here - Data Entry '!$J$13)</f>
        <v>38150.848379069997</v>
      </c>
      <c r="M73" s="568"/>
      <c r="N73" s="211">
        <v>0</v>
      </c>
      <c r="O73" s="372">
        <f t="shared" si="34"/>
        <v>0</v>
      </c>
      <c r="P73" s="568"/>
      <c r="Q73" s="211">
        <v>0</v>
      </c>
      <c r="R73" s="372">
        <f t="shared" si="35"/>
        <v>0</v>
      </c>
      <c r="S73" s="568"/>
      <c r="T73" s="211">
        <v>0</v>
      </c>
      <c r="U73" s="372">
        <f t="shared" si="36"/>
        <v>0</v>
      </c>
      <c r="V73" s="568"/>
      <c r="W73" s="211">
        <v>0</v>
      </c>
      <c r="X73" s="372">
        <f t="shared" si="37"/>
        <v>0</v>
      </c>
      <c r="Y73" s="568"/>
      <c r="Z73" s="211">
        <v>0</v>
      </c>
      <c r="AA73" s="372">
        <f t="shared" si="38"/>
        <v>0</v>
      </c>
      <c r="AB73" s="568"/>
      <c r="AC73" s="211">
        <v>0</v>
      </c>
      <c r="AD73" s="372">
        <f t="shared" si="39"/>
        <v>0</v>
      </c>
    </row>
    <row r="74" spans="1:30" s="571" customFormat="1" ht="14.25" x14ac:dyDescent="0.2">
      <c r="A74" s="225" t="s">
        <v>269</v>
      </c>
      <c r="B74" s="568"/>
      <c r="C74" s="207" t="s">
        <v>1046</v>
      </c>
      <c r="D74" s="229">
        <v>30864</v>
      </c>
      <c r="E74" s="213">
        <v>10033</v>
      </c>
      <c r="F74" s="213">
        <v>19620</v>
      </c>
      <c r="G74" s="226">
        <f t="shared" si="33"/>
        <v>40897</v>
      </c>
      <c r="H74" s="227">
        <f>G74*(1+'Start Here - Data Entry '!$F$13)</f>
        <v>40897</v>
      </c>
      <c r="I74" s="227">
        <f>H74*(1+'Start Here - Data Entry '!$G$13)</f>
        <v>41510.454999999994</v>
      </c>
      <c r="J74" s="227">
        <f>I74*(1+'Start Here - Data Entry '!$H$13)</f>
        <v>42340.664099999995</v>
      </c>
      <c r="K74" s="227">
        <f>J74*(1+'Start Here - Data Entry '!$I$13)</f>
        <v>42975.774061499993</v>
      </c>
      <c r="L74" s="227">
        <f>K74*(1+'Start Here - Data Entry '!$J$13)</f>
        <v>43405.531802114994</v>
      </c>
      <c r="M74" s="568"/>
      <c r="N74" s="211">
        <v>0</v>
      </c>
      <c r="O74" s="372">
        <f t="shared" si="34"/>
        <v>0</v>
      </c>
      <c r="P74" s="568"/>
      <c r="Q74" s="211">
        <v>2</v>
      </c>
      <c r="R74" s="372">
        <f t="shared" si="35"/>
        <v>81794</v>
      </c>
      <c r="S74" s="568"/>
      <c r="T74" s="211">
        <v>2</v>
      </c>
      <c r="U74" s="372">
        <f t="shared" si="36"/>
        <v>83021</v>
      </c>
      <c r="V74" s="568"/>
      <c r="W74" s="211">
        <v>2</v>
      </c>
      <c r="X74" s="372">
        <f t="shared" si="37"/>
        <v>84681</v>
      </c>
      <c r="Y74" s="568"/>
      <c r="Z74" s="211">
        <v>2</v>
      </c>
      <c r="AA74" s="372">
        <f t="shared" si="38"/>
        <v>85952</v>
      </c>
      <c r="AB74" s="568"/>
      <c r="AC74" s="211">
        <v>2</v>
      </c>
      <c r="AD74" s="372">
        <f t="shared" si="39"/>
        <v>86811</v>
      </c>
    </row>
    <row r="75" spans="1:30" s="571" customFormat="1" ht="14.25" x14ac:dyDescent="0.2">
      <c r="A75" s="225" t="s">
        <v>270</v>
      </c>
      <c r="B75" s="568"/>
      <c r="C75" s="207" t="s">
        <v>1047</v>
      </c>
      <c r="D75" s="229">
        <v>29410</v>
      </c>
      <c r="E75" s="213">
        <v>9743</v>
      </c>
      <c r="F75" s="213">
        <v>19620</v>
      </c>
      <c r="G75" s="226">
        <f t="shared" si="33"/>
        <v>39153</v>
      </c>
      <c r="H75" s="227">
        <f>G75*(1+'Start Here - Data Entry '!$F$13)</f>
        <v>39153</v>
      </c>
      <c r="I75" s="227">
        <f>H75*(1+'Start Here - Data Entry '!$G$13)</f>
        <v>39740.294999999998</v>
      </c>
      <c r="J75" s="227">
        <f>I75*(1+'Start Here - Data Entry '!$H$13)</f>
        <v>40535.100899999998</v>
      </c>
      <c r="K75" s="227">
        <f>J75*(1+'Start Here - Data Entry '!$I$13)</f>
        <v>41143.127413499991</v>
      </c>
      <c r="L75" s="227">
        <f>K75*(1+'Start Here - Data Entry '!$J$13)</f>
        <v>41554.558687634992</v>
      </c>
      <c r="M75" s="568"/>
      <c r="N75" s="211">
        <v>0</v>
      </c>
      <c r="O75" s="372">
        <f t="shared" si="34"/>
        <v>0</v>
      </c>
      <c r="P75" s="568"/>
      <c r="Q75" s="211">
        <v>0</v>
      </c>
      <c r="R75" s="372">
        <f t="shared" si="35"/>
        <v>0</v>
      </c>
      <c r="S75" s="568"/>
      <c r="T75" s="211">
        <v>0</v>
      </c>
      <c r="U75" s="372">
        <f t="shared" si="36"/>
        <v>0</v>
      </c>
      <c r="V75" s="568"/>
      <c r="W75" s="211">
        <v>0</v>
      </c>
      <c r="X75" s="372">
        <f t="shared" si="37"/>
        <v>0</v>
      </c>
      <c r="Y75" s="568"/>
      <c r="Z75" s="211">
        <v>0</v>
      </c>
      <c r="AA75" s="372">
        <f t="shared" si="38"/>
        <v>0</v>
      </c>
      <c r="AB75" s="568"/>
      <c r="AC75" s="211">
        <v>0</v>
      </c>
      <c r="AD75" s="372">
        <f t="shared" si="39"/>
        <v>0</v>
      </c>
    </row>
    <row r="76" spans="1:30" s="571" customFormat="1" ht="15" thickBot="1" x14ac:dyDescent="0.25">
      <c r="A76" s="225"/>
      <c r="B76" s="568"/>
      <c r="C76" s="207" t="s">
        <v>1048</v>
      </c>
      <c r="D76" s="587">
        <v>33950</v>
      </c>
      <c r="E76" s="213">
        <v>10649</v>
      </c>
      <c r="F76" s="213">
        <v>19620</v>
      </c>
      <c r="G76" s="588">
        <f t="shared" si="33"/>
        <v>44599</v>
      </c>
      <c r="H76" s="589"/>
      <c r="I76" s="589"/>
      <c r="J76" s="589"/>
      <c r="K76" s="589"/>
      <c r="L76" s="589"/>
      <c r="M76" s="568"/>
      <c r="N76" s="590"/>
      <c r="O76" s="591"/>
      <c r="P76" s="568"/>
      <c r="Q76" s="590"/>
      <c r="R76" s="591"/>
      <c r="S76" s="568"/>
      <c r="T76" s="590"/>
      <c r="U76" s="591"/>
      <c r="V76" s="568"/>
      <c r="W76" s="590"/>
      <c r="X76" s="591"/>
      <c r="Y76" s="568"/>
      <c r="Z76" s="590"/>
      <c r="AA76" s="591"/>
      <c r="AB76" s="568"/>
      <c r="AC76" s="590"/>
      <c r="AD76" s="591"/>
    </row>
    <row r="77" spans="1:30" s="571" customFormat="1" ht="13.5" thickBot="1" x14ac:dyDescent="0.25">
      <c r="A77" s="573"/>
      <c r="B77" s="568"/>
      <c r="C77" s="232" t="s">
        <v>274</v>
      </c>
      <c r="D77" s="233">
        <f>SUM(D67:D76)</f>
        <v>317688</v>
      </c>
      <c r="E77" s="234">
        <f>SUM(E67:E76)</f>
        <v>102139</v>
      </c>
      <c r="F77" s="235">
        <f>SUM(F67:F76)</f>
        <v>196200</v>
      </c>
      <c r="G77" s="233"/>
      <c r="H77" s="237"/>
      <c r="I77" s="237"/>
      <c r="J77" s="237"/>
      <c r="K77" s="237"/>
      <c r="L77" s="237"/>
      <c r="M77" s="568"/>
      <c r="N77" s="351">
        <f>SUM(N67:N76)</f>
        <v>0</v>
      </c>
      <c r="O77" s="374">
        <f>SUM(O67:O76)</f>
        <v>0</v>
      </c>
      <c r="P77" s="568"/>
      <c r="Q77" s="351">
        <f>SUM(Q67:Q76)</f>
        <v>2</v>
      </c>
      <c r="R77" s="374">
        <f>SUM(R67:R76)</f>
        <v>81794</v>
      </c>
      <c r="S77" s="568"/>
      <c r="T77" s="351">
        <v>2</v>
      </c>
      <c r="U77" s="374">
        <f>SUM(U67:U76)</f>
        <v>83021</v>
      </c>
      <c r="V77" s="568"/>
      <c r="W77" s="351">
        <v>2</v>
      </c>
      <c r="X77" s="374">
        <f>SUM(X67:X76)</f>
        <v>84681</v>
      </c>
      <c r="Y77" s="568"/>
      <c r="Z77" s="351">
        <v>2</v>
      </c>
      <c r="AA77" s="374">
        <f>SUM(AA67:AA76)</f>
        <v>85952</v>
      </c>
      <c r="AB77" s="568"/>
      <c r="AC77" s="351">
        <v>2</v>
      </c>
      <c r="AD77" s="374">
        <f>SUM(AD67:AD76)</f>
        <v>86811</v>
      </c>
    </row>
    <row r="78" spans="1:30" s="571" customFormat="1" ht="13.5" thickBot="1" x14ac:dyDescent="0.25">
      <c r="A78" s="573"/>
      <c r="B78" s="568"/>
      <c r="C78" s="569"/>
      <c r="D78" s="569"/>
      <c r="E78" s="569"/>
      <c r="F78" s="569"/>
      <c r="G78" s="569"/>
      <c r="H78" s="568"/>
      <c r="I78" s="568"/>
      <c r="J78" s="568"/>
      <c r="K78" s="568"/>
      <c r="L78" s="568"/>
      <c r="M78" s="568"/>
      <c r="N78" s="236"/>
      <c r="O78" s="370"/>
      <c r="P78" s="568"/>
      <c r="Q78" s="236"/>
      <c r="R78" s="370"/>
      <c r="S78" s="568"/>
      <c r="T78" s="236"/>
      <c r="U78" s="370"/>
      <c r="V78" s="568"/>
      <c r="W78" s="236"/>
      <c r="X78" s="370"/>
      <c r="Y78" s="568"/>
      <c r="Z78" s="236"/>
      <c r="AA78" s="370"/>
      <c r="AB78" s="568"/>
      <c r="AC78" s="236"/>
      <c r="AD78" s="370"/>
    </row>
    <row r="79" spans="1:30" s="571" customFormat="1" ht="13.5" thickBot="1" x14ac:dyDescent="0.25">
      <c r="A79" s="554"/>
      <c r="B79" s="568"/>
      <c r="C79" s="218" t="s">
        <v>275</v>
      </c>
      <c r="D79" s="353">
        <f>SUM(D67:D78)</f>
        <v>635376</v>
      </c>
      <c r="E79" s="354">
        <f>SUM(E67:E78)</f>
        <v>204278</v>
      </c>
      <c r="F79" s="355">
        <f>SUM(F67:F78)</f>
        <v>392400</v>
      </c>
      <c r="G79" s="219"/>
      <c r="H79" s="220"/>
      <c r="I79" s="220"/>
      <c r="J79" s="220"/>
      <c r="K79" s="220"/>
      <c r="L79" s="220"/>
      <c r="M79" s="568"/>
      <c r="N79" s="464">
        <f>N43+N57+N64+N77</f>
        <v>0</v>
      </c>
      <c r="O79" s="465">
        <f>O43+O57+O64+O77</f>
        <v>0</v>
      </c>
      <c r="P79" s="568"/>
      <c r="Q79" s="464">
        <f>Q43+Q57+Q64+Q77</f>
        <v>39.120000000000005</v>
      </c>
      <c r="R79" s="465">
        <f>R43+R57+R64+R77</f>
        <v>2614703</v>
      </c>
      <c r="S79" s="568"/>
      <c r="T79" s="464">
        <f>T43+T57+T64+T77</f>
        <v>39.120000000000005</v>
      </c>
      <c r="U79" s="465">
        <f>U43+U57+U64+U77</f>
        <v>2653924</v>
      </c>
      <c r="V79" s="568"/>
      <c r="W79" s="464">
        <f>W43+W57+W64+W77</f>
        <v>39.120000000000005</v>
      </c>
      <c r="X79" s="465">
        <f>X43+X57+X64+X77</f>
        <v>2775505</v>
      </c>
      <c r="Y79" s="568"/>
      <c r="Z79" s="464">
        <f>Z43+Z57+Z64+Z77</f>
        <v>39.120000000000005</v>
      </c>
      <c r="AA79" s="465">
        <f>AA43+AA57+AA64+AA77</f>
        <v>2817138</v>
      </c>
      <c r="AB79" s="568"/>
      <c r="AC79" s="464">
        <f>AC43+AC57+AC64+AC77</f>
        <v>39.120000000000005</v>
      </c>
      <c r="AD79" s="465">
        <f>AD43+AD57+AD64+AD77</f>
        <v>2845310</v>
      </c>
    </row>
    <row r="80" spans="1:30" s="571" customFormat="1" x14ac:dyDescent="0.2">
      <c r="A80" s="554"/>
      <c r="B80" s="568"/>
      <c r="D80" s="570"/>
      <c r="E80" s="568"/>
      <c r="F80" s="568"/>
      <c r="G80" s="200"/>
      <c r="H80" s="201"/>
      <c r="I80" s="201"/>
      <c r="J80" s="201"/>
      <c r="K80" s="201"/>
      <c r="L80" s="201"/>
      <c r="M80" s="568"/>
      <c r="N80" s="202"/>
      <c r="O80" s="376"/>
      <c r="P80" s="568"/>
      <c r="Q80" s="202"/>
      <c r="R80" s="376"/>
      <c r="S80" s="568"/>
      <c r="T80" s="202"/>
      <c r="U80" s="376"/>
      <c r="V80" s="568"/>
      <c r="W80" s="202"/>
      <c r="X80" s="376"/>
      <c r="Y80" s="568"/>
      <c r="Z80" s="202"/>
      <c r="AA80" s="376"/>
      <c r="AB80" s="568"/>
      <c r="AC80" s="202"/>
      <c r="AD80" s="376"/>
    </row>
    <row r="81" spans="1:30" s="571" customFormat="1" x14ac:dyDescent="0.2">
      <c r="A81" s="554"/>
      <c r="B81" s="568"/>
      <c r="D81" s="570"/>
      <c r="E81" s="568"/>
      <c r="F81" s="568"/>
      <c r="G81" s="200"/>
      <c r="H81" s="201"/>
      <c r="I81" s="201"/>
      <c r="J81" s="201"/>
      <c r="K81" s="201"/>
      <c r="L81" s="201"/>
      <c r="M81" s="569"/>
      <c r="N81" s="202"/>
      <c r="O81" s="376"/>
      <c r="P81" s="569"/>
      <c r="Q81" s="202"/>
      <c r="R81" s="376"/>
      <c r="S81" s="569"/>
      <c r="T81" s="202"/>
      <c r="U81" s="376"/>
      <c r="V81" s="569"/>
      <c r="W81" s="202"/>
      <c r="X81" s="376"/>
      <c r="Y81" s="569"/>
      <c r="Z81" s="202"/>
      <c r="AA81" s="376"/>
      <c r="AB81" s="569"/>
      <c r="AC81" s="202"/>
      <c r="AD81" s="376"/>
    </row>
    <row r="82" spans="1:30" s="571" customFormat="1" x14ac:dyDescent="0.2">
      <c r="A82" s="554"/>
      <c r="B82" s="568"/>
      <c r="D82" s="238"/>
      <c r="E82" s="578"/>
      <c r="F82" s="578"/>
      <c r="G82" s="200"/>
      <c r="H82" s="201"/>
      <c r="I82" s="201"/>
      <c r="J82" s="201"/>
      <c r="K82" s="201"/>
      <c r="L82" s="201"/>
      <c r="M82" s="569"/>
      <c r="N82" s="202"/>
      <c r="O82" s="376"/>
      <c r="P82" s="569"/>
      <c r="Q82" s="202"/>
      <c r="R82" s="376"/>
      <c r="S82" s="569"/>
      <c r="T82" s="202"/>
      <c r="U82" s="376"/>
      <c r="V82" s="569"/>
      <c r="W82" s="202"/>
      <c r="X82" s="376"/>
      <c r="Y82" s="569"/>
      <c r="Z82" s="202"/>
      <c r="AA82" s="376"/>
      <c r="AB82" s="569"/>
      <c r="AC82" s="202"/>
      <c r="AD82" s="376"/>
    </row>
    <row r="83" spans="1:30" s="571" customFormat="1" x14ac:dyDescent="0.2">
      <c r="A83" s="554"/>
      <c r="B83" s="568"/>
      <c r="D83" s="238"/>
      <c r="E83" s="578"/>
      <c r="F83" s="578"/>
      <c r="G83" s="200"/>
      <c r="H83" s="201"/>
      <c r="I83" s="201"/>
      <c r="J83" s="201"/>
      <c r="K83" s="201"/>
      <c r="L83" s="201"/>
      <c r="M83" s="569"/>
      <c r="N83" s="202"/>
      <c r="O83" s="376"/>
      <c r="P83" s="569"/>
      <c r="Q83" s="202"/>
      <c r="R83" s="376"/>
      <c r="S83" s="569"/>
      <c r="T83" s="202"/>
      <c r="U83" s="376"/>
      <c r="V83" s="569"/>
      <c r="W83" s="202"/>
      <c r="X83" s="376"/>
      <c r="Y83" s="569"/>
      <c r="Z83" s="202"/>
      <c r="AA83" s="376"/>
      <c r="AB83" s="569"/>
      <c r="AC83" s="202"/>
      <c r="AD83" s="376"/>
    </row>
    <row r="84" spans="1:30" s="571" customFormat="1" x14ac:dyDescent="0.2">
      <c r="A84" s="554"/>
      <c r="B84" s="568"/>
      <c r="D84" s="238"/>
      <c r="E84" s="578"/>
      <c r="F84" s="578"/>
      <c r="G84" s="200"/>
      <c r="H84" s="201"/>
      <c r="I84" s="201"/>
      <c r="J84" s="201"/>
      <c r="K84" s="201"/>
      <c r="L84" s="201"/>
      <c r="M84" s="568"/>
      <c r="N84" s="202"/>
      <c r="O84" s="376"/>
      <c r="P84" s="568"/>
      <c r="Q84" s="202"/>
      <c r="R84" s="376"/>
      <c r="S84" s="568"/>
      <c r="T84" s="202"/>
      <c r="U84" s="376"/>
      <c r="V84" s="568"/>
      <c r="W84" s="202"/>
      <c r="X84" s="376"/>
      <c r="Y84" s="568"/>
      <c r="Z84" s="202"/>
      <c r="AA84" s="376"/>
      <c r="AB84" s="568"/>
      <c r="AC84" s="202"/>
      <c r="AD84" s="376"/>
    </row>
    <row r="85" spans="1:30" s="571" customFormat="1" x14ac:dyDescent="0.2">
      <c r="A85" s="554"/>
      <c r="B85" s="568"/>
      <c r="D85" s="238"/>
      <c r="E85" s="578"/>
      <c r="F85" s="578"/>
      <c r="G85" s="200"/>
      <c r="H85" s="201"/>
      <c r="I85" s="201"/>
      <c r="J85" s="201"/>
      <c r="K85" s="201"/>
      <c r="L85" s="201"/>
      <c r="M85" s="568"/>
      <c r="N85" s="202"/>
      <c r="O85" s="376"/>
      <c r="P85" s="568"/>
      <c r="Q85" s="202"/>
      <c r="R85" s="376"/>
      <c r="S85" s="568"/>
      <c r="T85" s="202"/>
      <c r="U85" s="376"/>
      <c r="V85" s="568"/>
      <c r="W85" s="202"/>
      <c r="X85" s="376"/>
      <c r="Y85" s="568"/>
      <c r="Z85" s="202"/>
      <c r="AA85" s="376"/>
      <c r="AB85" s="568"/>
      <c r="AC85" s="202"/>
      <c r="AD85" s="376"/>
    </row>
    <row r="86" spans="1:30" s="571" customFormat="1" x14ac:dyDescent="0.2">
      <c r="A86" s="554"/>
      <c r="B86" s="568"/>
      <c r="D86" s="238"/>
      <c r="E86" s="579"/>
      <c r="F86" s="579"/>
      <c r="G86" s="200"/>
      <c r="H86" s="201"/>
      <c r="I86" s="201"/>
      <c r="J86" s="201"/>
      <c r="K86" s="201"/>
      <c r="L86" s="201"/>
      <c r="M86" s="568"/>
      <c r="N86" s="202"/>
      <c r="O86" s="376"/>
      <c r="P86" s="568"/>
      <c r="Q86" s="202"/>
      <c r="R86" s="376"/>
      <c r="S86" s="568"/>
      <c r="T86" s="202"/>
      <c r="U86" s="376"/>
      <c r="V86" s="568"/>
      <c r="W86" s="202"/>
      <c r="X86" s="376"/>
      <c r="Y86" s="568"/>
      <c r="Z86" s="202"/>
      <c r="AA86" s="376"/>
      <c r="AB86" s="568"/>
      <c r="AC86" s="202"/>
      <c r="AD86" s="376"/>
    </row>
    <row r="87" spans="1:30" s="571" customFormat="1" x14ac:dyDescent="0.2">
      <c r="A87" s="554"/>
      <c r="B87" s="568"/>
      <c r="C87" s="580"/>
      <c r="D87" s="239"/>
      <c r="E87" s="579"/>
      <c r="F87" s="579"/>
      <c r="G87" s="200"/>
      <c r="H87" s="201"/>
      <c r="I87" s="201"/>
      <c r="J87" s="201"/>
      <c r="K87" s="201"/>
      <c r="L87" s="201"/>
      <c r="M87" s="568"/>
      <c r="N87" s="202"/>
      <c r="O87" s="376"/>
      <c r="P87" s="568"/>
      <c r="Q87" s="202"/>
      <c r="R87" s="376"/>
      <c r="S87" s="568"/>
      <c r="T87" s="202"/>
      <c r="U87" s="376"/>
      <c r="V87" s="568"/>
      <c r="W87" s="202"/>
      <c r="X87" s="376"/>
      <c r="Y87" s="568"/>
      <c r="Z87" s="202"/>
      <c r="AA87" s="376"/>
      <c r="AB87" s="568"/>
      <c r="AC87" s="202"/>
      <c r="AD87" s="376"/>
    </row>
    <row r="88" spans="1:30" s="571" customFormat="1" x14ac:dyDescent="0.2">
      <c r="A88" s="554"/>
      <c r="B88" s="568"/>
      <c r="C88" s="580"/>
      <c r="D88" s="239"/>
      <c r="E88" s="579"/>
      <c r="F88" s="579"/>
      <c r="G88" s="200"/>
      <c r="H88" s="201"/>
      <c r="I88" s="201"/>
      <c r="J88" s="201"/>
      <c r="K88" s="201"/>
      <c r="L88" s="201"/>
      <c r="M88" s="568"/>
      <c r="N88" s="202"/>
      <c r="O88" s="376"/>
      <c r="P88" s="568"/>
      <c r="Q88" s="202"/>
      <c r="R88" s="376"/>
      <c r="S88" s="568"/>
      <c r="T88" s="202"/>
      <c r="U88" s="376"/>
      <c r="V88" s="568"/>
      <c r="W88" s="202"/>
      <c r="X88" s="376"/>
      <c r="Y88" s="568"/>
      <c r="Z88" s="202"/>
      <c r="AA88" s="376"/>
      <c r="AB88" s="568"/>
      <c r="AC88" s="202"/>
      <c r="AD88" s="376"/>
    </row>
    <row r="89" spans="1:30" s="571" customFormat="1" x14ac:dyDescent="0.2">
      <c r="A89" s="554"/>
      <c r="B89" s="568"/>
      <c r="C89" s="580"/>
      <c r="D89" s="239"/>
      <c r="E89" s="579"/>
      <c r="F89" s="579"/>
      <c r="G89" s="200"/>
      <c r="H89" s="201"/>
      <c r="I89" s="201"/>
      <c r="J89" s="201"/>
      <c r="K89" s="201"/>
      <c r="L89" s="201"/>
      <c r="M89" s="568"/>
      <c r="N89" s="202"/>
      <c r="O89" s="376"/>
      <c r="P89" s="568"/>
      <c r="Q89" s="202"/>
      <c r="R89" s="376"/>
      <c r="S89" s="568"/>
      <c r="T89" s="202"/>
      <c r="U89" s="376"/>
      <c r="V89" s="568"/>
      <c r="W89" s="202"/>
      <c r="X89" s="376"/>
      <c r="Y89" s="568"/>
      <c r="Z89" s="202"/>
      <c r="AA89" s="376"/>
      <c r="AB89" s="568"/>
      <c r="AC89" s="202"/>
      <c r="AD89" s="376"/>
    </row>
    <row r="90" spans="1:30" s="571" customFormat="1" x14ac:dyDescent="0.2">
      <c r="A90" s="554"/>
      <c r="B90" s="568"/>
      <c r="C90" s="580"/>
      <c r="D90" s="239"/>
      <c r="E90" s="578"/>
      <c r="F90" s="578"/>
      <c r="G90" s="200"/>
      <c r="H90" s="201"/>
      <c r="I90" s="201"/>
      <c r="J90" s="201"/>
      <c r="K90" s="201"/>
      <c r="L90" s="201"/>
      <c r="M90" s="568"/>
      <c r="N90" s="202"/>
      <c r="O90" s="376"/>
      <c r="P90" s="568"/>
      <c r="Q90" s="202"/>
      <c r="R90" s="376"/>
      <c r="S90" s="568"/>
      <c r="T90" s="202"/>
      <c r="U90" s="376"/>
      <c r="V90" s="568"/>
      <c r="W90" s="202"/>
      <c r="X90" s="376"/>
      <c r="Y90" s="568"/>
      <c r="Z90" s="202"/>
      <c r="AA90" s="376"/>
      <c r="AB90" s="568"/>
      <c r="AC90" s="202"/>
      <c r="AD90" s="376"/>
    </row>
    <row r="91" spans="1:30" s="571" customFormat="1" ht="15" x14ac:dyDescent="0.25">
      <c r="A91" s="554"/>
      <c r="B91" s="568"/>
      <c r="C91" s="581"/>
      <c r="D91" s="582" t="s">
        <v>256</v>
      </c>
      <c r="G91" s="582" t="s">
        <v>298</v>
      </c>
      <c r="J91" s="582" t="s">
        <v>299</v>
      </c>
      <c r="L91" s="201"/>
      <c r="M91" s="568"/>
      <c r="N91" s="582" t="s">
        <v>259</v>
      </c>
      <c r="O91" s="376"/>
      <c r="P91" s="568"/>
      <c r="Q91" s="202"/>
      <c r="R91" s="376"/>
      <c r="S91" s="568"/>
      <c r="T91" s="202"/>
      <c r="U91" s="376"/>
      <c r="V91" s="568"/>
      <c r="W91" s="202"/>
      <c r="X91" s="376"/>
      <c r="Y91" s="568"/>
      <c r="Z91" s="202"/>
      <c r="AA91" s="376"/>
      <c r="AB91" s="568"/>
      <c r="AC91" s="202"/>
      <c r="AD91" s="376"/>
    </row>
    <row r="92" spans="1:30" s="571" customFormat="1" ht="15" x14ac:dyDescent="0.25">
      <c r="A92" s="554"/>
      <c r="B92" s="568">
        <v>1</v>
      </c>
      <c r="C92" s="583" t="s">
        <v>13</v>
      </c>
      <c r="D92" s="582" t="s">
        <v>981</v>
      </c>
      <c r="E92" s="571">
        <v>91154</v>
      </c>
      <c r="F92" s="571">
        <v>20854</v>
      </c>
      <c r="G92" s="582" t="s">
        <v>984</v>
      </c>
      <c r="H92" s="571">
        <v>72257</v>
      </c>
      <c r="I92" s="571">
        <v>17317</v>
      </c>
      <c r="J92" s="582" t="s">
        <v>987</v>
      </c>
      <c r="K92" s="571">
        <v>63557</v>
      </c>
      <c r="L92" s="201">
        <v>15688</v>
      </c>
      <c r="M92" s="568"/>
      <c r="N92" s="584" t="s">
        <v>990</v>
      </c>
      <c r="O92" s="376">
        <v>43615</v>
      </c>
      <c r="P92" s="568">
        <v>11955</v>
      </c>
      <c r="Q92" s="202"/>
      <c r="R92" s="376"/>
      <c r="S92" s="568"/>
      <c r="T92" s="202"/>
      <c r="U92" s="376"/>
      <c r="V92" s="568"/>
      <c r="W92" s="202"/>
      <c r="X92" s="376"/>
      <c r="Y92" s="568"/>
      <c r="Z92" s="202"/>
      <c r="AA92" s="376"/>
      <c r="AB92" s="568"/>
      <c r="AC92" s="202"/>
      <c r="AD92" s="376"/>
    </row>
    <row r="93" spans="1:30" s="571" customFormat="1" ht="15" x14ac:dyDescent="0.25">
      <c r="A93" s="554"/>
      <c r="B93" s="568">
        <v>2</v>
      </c>
      <c r="C93" s="583" t="s">
        <v>304</v>
      </c>
      <c r="D93" s="582" t="s">
        <v>982</v>
      </c>
      <c r="E93" s="571">
        <v>95776</v>
      </c>
      <c r="F93" s="571">
        <v>21719</v>
      </c>
      <c r="G93" s="582" t="s">
        <v>985</v>
      </c>
      <c r="H93" s="571">
        <v>79876</v>
      </c>
      <c r="I93" s="571">
        <v>18743</v>
      </c>
      <c r="J93" s="582" t="s">
        <v>988</v>
      </c>
      <c r="K93" s="571">
        <v>64840</v>
      </c>
      <c r="L93" s="201">
        <v>15928</v>
      </c>
      <c r="M93" s="568"/>
      <c r="N93" s="584" t="s">
        <v>991</v>
      </c>
      <c r="O93" s="376">
        <v>43207</v>
      </c>
      <c r="P93" s="568">
        <v>11878</v>
      </c>
      <c r="Q93" s="202"/>
      <c r="R93" s="376"/>
      <c r="S93" s="568"/>
      <c r="T93" s="202"/>
      <c r="U93" s="376"/>
      <c r="V93" s="568"/>
      <c r="W93" s="202"/>
      <c r="X93" s="376"/>
      <c r="Y93" s="568"/>
      <c r="Z93" s="202"/>
      <c r="AA93" s="376"/>
      <c r="AB93" s="568"/>
      <c r="AC93" s="202"/>
      <c r="AD93" s="376"/>
    </row>
    <row r="94" spans="1:30" s="571" customFormat="1" ht="15" x14ac:dyDescent="0.25">
      <c r="A94" s="554"/>
      <c r="B94" s="568">
        <v>3</v>
      </c>
      <c r="C94" s="583" t="s">
        <v>15</v>
      </c>
      <c r="D94" s="582" t="s">
        <v>983</v>
      </c>
      <c r="E94" s="571">
        <v>106563</v>
      </c>
      <c r="F94" s="571">
        <v>23739</v>
      </c>
      <c r="G94" s="582" t="s">
        <v>986</v>
      </c>
      <c r="H94" s="571">
        <v>103862</v>
      </c>
      <c r="I94" s="571">
        <v>23233</v>
      </c>
      <c r="J94" s="582" t="s">
        <v>989</v>
      </c>
      <c r="K94" s="571">
        <v>66095</v>
      </c>
      <c r="L94" s="201">
        <v>16163</v>
      </c>
      <c r="M94" s="568"/>
      <c r="N94" s="584" t="s">
        <v>992</v>
      </c>
      <c r="O94" s="376">
        <v>43941</v>
      </c>
      <c r="P94" s="568">
        <v>12016</v>
      </c>
      <c r="Q94" s="202"/>
      <c r="R94" s="376"/>
      <c r="S94" s="568"/>
      <c r="T94" s="202"/>
      <c r="U94" s="376"/>
      <c r="V94" s="568"/>
      <c r="W94" s="202"/>
      <c r="X94" s="376"/>
      <c r="Y94" s="568"/>
      <c r="Z94" s="202"/>
      <c r="AA94" s="376"/>
      <c r="AB94" s="568"/>
      <c r="AC94" s="202"/>
      <c r="AD94" s="376"/>
    </row>
    <row r="95" spans="1:30" s="571" customFormat="1" ht="15" x14ac:dyDescent="0.25">
      <c r="A95" s="554"/>
      <c r="B95" s="568">
        <v>4</v>
      </c>
      <c r="C95" s="585" t="s">
        <v>17</v>
      </c>
      <c r="D95" s="582" t="s">
        <v>983</v>
      </c>
      <c r="E95" s="571">
        <v>106563</v>
      </c>
      <c r="F95" s="571">
        <v>23739</v>
      </c>
      <c r="G95" s="582" t="s">
        <v>986</v>
      </c>
      <c r="H95" s="571">
        <v>103862</v>
      </c>
      <c r="I95" s="571">
        <v>23233</v>
      </c>
      <c r="J95" s="582" t="s">
        <v>989</v>
      </c>
      <c r="K95" s="571">
        <v>66095</v>
      </c>
      <c r="L95" s="201">
        <v>16163</v>
      </c>
      <c r="M95" s="568"/>
      <c r="N95" s="584" t="s">
        <v>992</v>
      </c>
      <c r="O95" s="376">
        <v>43941</v>
      </c>
      <c r="P95" s="568">
        <v>12016</v>
      </c>
      <c r="Q95" s="202"/>
      <c r="R95" s="376"/>
      <c r="S95" s="568"/>
      <c r="T95" s="202"/>
      <c r="U95" s="376"/>
      <c r="V95" s="568"/>
      <c r="W95" s="202"/>
      <c r="X95" s="376"/>
      <c r="Y95" s="568"/>
      <c r="Z95" s="202"/>
      <c r="AA95" s="376"/>
      <c r="AB95" s="568"/>
      <c r="AC95" s="202"/>
      <c r="AD95" s="376"/>
    </row>
    <row r="96" spans="1:30" s="571" customFormat="1" ht="15" x14ac:dyDescent="0.25">
      <c r="A96" s="554"/>
      <c r="B96" s="568">
        <v>5</v>
      </c>
      <c r="C96" s="583" t="s">
        <v>16</v>
      </c>
      <c r="D96" s="582" t="s">
        <v>983</v>
      </c>
      <c r="E96" s="571">
        <v>106563</v>
      </c>
      <c r="F96" s="571">
        <v>23739</v>
      </c>
      <c r="G96" s="582" t="s">
        <v>986</v>
      </c>
      <c r="H96" s="571">
        <v>103862</v>
      </c>
      <c r="I96" s="571">
        <v>23233</v>
      </c>
      <c r="J96" s="582" t="s">
        <v>989</v>
      </c>
      <c r="K96" s="571">
        <v>66095</v>
      </c>
      <c r="L96" s="201">
        <v>16163</v>
      </c>
      <c r="M96" s="568"/>
      <c r="N96" s="584" t="s">
        <v>992</v>
      </c>
      <c r="O96" s="376">
        <v>43941</v>
      </c>
      <c r="P96" s="568">
        <v>12016</v>
      </c>
      <c r="Q96" s="202"/>
      <c r="R96" s="376"/>
      <c r="S96" s="568"/>
      <c r="T96" s="202"/>
      <c r="U96" s="376"/>
      <c r="V96" s="568"/>
      <c r="W96" s="202"/>
      <c r="X96" s="376"/>
      <c r="Y96" s="568"/>
      <c r="Z96" s="202"/>
      <c r="AA96" s="376"/>
      <c r="AB96" s="568"/>
      <c r="AC96" s="202"/>
      <c r="AD96" s="376"/>
    </row>
    <row r="97" spans="1:30" s="571" customFormat="1" ht="15" x14ac:dyDescent="0.25">
      <c r="A97" s="554"/>
      <c r="B97" s="586"/>
      <c r="C97" s="581"/>
      <c r="D97" s="582"/>
      <c r="E97" s="582"/>
      <c r="F97" s="582"/>
      <c r="G97" s="582"/>
      <c r="H97" s="201"/>
      <c r="I97" s="201"/>
      <c r="J97" s="201"/>
      <c r="K97" s="201"/>
      <c r="L97" s="201"/>
      <c r="M97" s="586"/>
      <c r="N97" s="202"/>
      <c r="O97" s="376"/>
      <c r="P97" s="586"/>
      <c r="Q97" s="202"/>
      <c r="R97" s="376"/>
      <c r="S97" s="586"/>
      <c r="T97" s="202"/>
      <c r="U97" s="376"/>
      <c r="V97" s="586"/>
      <c r="W97" s="202"/>
      <c r="X97" s="376"/>
      <c r="Y97" s="586"/>
      <c r="Z97" s="202"/>
      <c r="AA97" s="376"/>
      <c r="AB97" s="586"/>
      <c r="AC97" s="202"/>
      <c r="AD97" s="376"/>
    </row>
    <row r="98" spans="1:30" s="571" customFormat="1" x14ac:dyDescent="0.2">
      <c r="A98" s="554"/>
      <c r="B98" s="586"/>
      <c r="C98" s="580"/>
      <c r="D98" s="240"/>
      <c r="E98" s="586"/>
      <c r="F98" s="586"/>
      <c r="G98" s="200"/>
      <c r="H98" s="201"/>
      <c r="I98" s="201"/>
      <c r="J98" s="201"/>
      <c r="K98" s="201"/>
      <c r="L98" s="201"/>
      <c r="M98" s="586"/>
      <c r="N98" s="202"/>
      <c r="O98" s="376"/>
      <c r="P98" s="586"/>
      <c r="Q98" s="202"/>
      <c r="R98" s="376"/>
      <c r="S98" s="586"/>
      <c r="T98" s="202"/>
      <c r="U98" s="376"/>
      <c r="V98" s="586"/>
      <c r="W98" s="202"/>
      <c r="X98" s="376"/>
      <c r="Y98" s="586"/>
      <c r="Z98" s="202"/>
      <c r="AA98" s="376"/>
      <c r="AB98" s="586"/>
      <c r="AC98" s="202"/>
      <c r="AD98" s="376"/>
    </row>
    <row r="99" spans="1:30" s="571" customFormat="1" x14ac:dyDescent="0.2">
      <c r="A99" s="554"/>
      <c r="B99" s="586"/>
      <c r="D99" s="240"/>
      <c r="E99" s="586"/>
      <c r="F99" s="586"/>
      <c r="G99" s="200"/>
      <c r="H99" s="201"/>
      <c r="I99" s="201"/>
      <c r="J99" s="201"/>
      <c r="K99" s="201"/>
      <c r="L99" s="201"/>
      <c r="M99" s="586"/>
      <c r="N99" s="202"/>
      <c r="O99" s="376"/>
      <c r="P99" s="586"/>
      <c r="Q99" s="202"/>
      <c r="R99" s="376"/>
      <c r="S99" s="586"/>
      <c r="T99" s="202"/>
      <c r="U99" s="376"/>
      <c r="V99" s="586"/>
      <c r="W99" s="202"/>
      <c r="X99" s="376"/>
      <c r="Y99" s="586"/>
      <c r="Z99" s="202"/>
      <c r="AA99" s="376"/>
      <c r="AB99" s="586"/>
      <c r="AC99" s="202"/>
      <c r="AD99" s="376"/>
    </row>
    <row r="100" spans="1:30" s="571" customFormat="1" x14ac:dyDescent="0.2">
      <c r="A100" s="554"/>
      <c r="B100" s="586"/>
      <c r="D100" s="240"/>
      <c r="E100" s="586"/>
      <c r="F100" s="586"/>
      <c r="G100" s="200"/>
      <c r="H100" s="201"/>
      <c r="I100" s="201"/>
      <c r="J100" s="201"/>
      <c r="K100" s="201"/>
      <c r="L100" s="201"/>
      <c r="M100" s="586"/>
      <c r="N100" s="202"/>
      <c r="O100" s="376"/>
      <c r="P100" s="586"/>
      <c r="Q100" s="202"/>
      <c r="R100" s="376"/>
      <c r="S100" s="586"/>
      <c r="T100" s="202"/>
      <c r="U100" s="376"/>
      <c r="V100" s="586"/>
      <c r="W100" s="202"/>
      <c r="X100" s="376"/>
      <c r="Y100" s="586"/>
      <c r="Z100" s="202"/>
      <c r="AA100" s="376"/>
      <c r="AB100" s="586"/>
      <c r="AC100" s="202"/>
      <c r="AD100" s="376"/>
    </row>
    <row r="101" spans="1:30" s="571" customFormat="1" x14ac:dyDescent="0.2">
      <c r="A101" s="554"/>
      <c r="B101" s="586"/>
      <c r="D101" s="240"/>
      <c r="E101" s="586"/>
      <c r="F101" s="586"/>
      <c r="G101" s="200"/>
      <c r="H101" s="201"/>
      <c r="I101" s="201"/>
      <c r="J101" s="201"/>
      <c r="K101" s="201"/>
      <c r="L101" s="201"/>
      <c r="M101" s="586"/>
      <c r="N101" s="202"/>
      <c r="O101" s="376"/>
      <c r="P101" s="586"/>
      <c r="Q101" s="202"/>
      <c r="R101" s="376"/>
      <c r="S101" s="586"/>
      <c r="T101" s="202"/>
      <c r="U101" s="376"/>
      <c r="V101" s="586"/>
      <c r="W101" s="202"/>
      <c r="X101" s="376"/>
      <c r="Y101" s="586"/>
      <c r="Z101" s="202"/>
      <c r="AA101" s="376"/>
      <c r="AB101" s="586"/>
      <c r="AC101" s="202"/>
      <c r="AD101" s="376"/>
    </row>
    <row r="102" spans="1:30" s="571" customFormat="1" x14ac:dyDescent="0.2">
      <c r="A102" s="554"/>
      <c r="B102" s="586"/>
      <c r="D102" s="240"/>
      <c r="E102" s="586"/>
      <c r="F102" s="586"/>
      <c r="G102" s="200"/>
      <c r="H102" s="201"/>
      <c r="I102" s="201"/>
      <c r="J102" s="201"/>
      <c r="K102" s="201"/>
      <c r="L102" s="201"/>
      <c r="M102" s="586"/>
      <c r="N102" s="202"/>
      <c r="O102" s="376"/>
      <c r="P102" s="586"/>
      <c r="Q102" s="202"/>
      <c r="R102" s="376"/>
      <c r="S102" s="586"/>
      <c r="T102" s="202"/>
      <c r="U102" s="376"/>
      <c r="V102" s="586"/>
      <c r="W102" s="202"/>
      <c r="X102" s="376"/>
      <c r="Y102" s="586"/>
      <c r="Z102" s="202"/>
      <c r="AA102" s="376"/>
      <c r="AB102" s="586"/>
      <c r="AC102" s="202"/>
      <c r="AD102" s="376"/>
    </row>
    <row r="103" spans="1:30" s="571" customFormat="1" x14ac:dyDescent="0.2">
      <c r="A103" s="554"/>
      <c r="B103" s="586"/>
      <c r="D103" s="202"/>
      <c r="E103" s="586"/>
      <c r="F103" s="586"/>
      <c r="G103" s="200"/>
      <c r="H103" s="201"/>
      <c r="I103" s="201"/>
      <c r="J103" s="201"/>
      <c r="K103" s="201"/>
      <c r="L103" s="201"/>
      <c r="M103" s="586"/>
      <c r="N103" s="202"/>
      <c r="O103" s="376"/>
      <c r="P103" s="586"/>
      <c r="Q103" s="202"/>
      <c r="R103" s="376"/>
      <c r="S103" s="586"/>
      <c r="T103" s="202"/>
      <c r="U103" s="376"/>
      <c r="V103" s="586"/>
      <c r="W103" s="202"/>
      <c r="X103" s="376"/>
      <c r="Y103" s="586"/>
      <c r="Z103" s="202"/>
      <c r="AA103" s="376"/>
      <c r="AB103" s="586"/>
      <c r="AC103" s="202"/>
      <c r="AD103" s="376"/>
    </row>
    <row r="104" spans="1:30" s="571" customFormat="1" x14ac:dyDescent="0.2">
      <c r="A104" s="554"/>
      <c r="B104" s="586"/>
      <c r="D104" s="241"/>
      <c r="E104" s="586"/>
      <c r="F104" s="586"/>
      <c r="G104" s="200"/>
      <c r="H104" s="201"/>
      <c r="I104" s="201"/>
      <c r="J104" s="201"/>
      <c r="K104" s="201"/>
      <c r="L104" s="201"/>
      <c r="M104" s="586"/>
      <c r="N104" s="202"/>
      <c r="O104" s="376"/>
      <c r="P104" s="586"/>
      <c r="Q104" s="202"/>
      <c r="R104" s="376"/>
      <c r="S104" s="586"/>
      <c r="T104" s="202"/>
      <c r="U104" s="376"/>
      <c r="V104" s="586"/>
      <c r="W104" s="202"/>
      <c r="X104" s="376"/>
      <c r="Y104" s="586"/>
      <c r="Z104" s="202"/>
      <c r="AA104" s="376"/>
      <c r="AB104" s="586"/>
      <c r="AC104" s="202"/>
      <c r="AD104" s="376"/>
    </row>
    <row r="105" spans="1:30" s="571" customFormat="1" x14ac:dyDescent="0.2">
      <c r="A105" s="554"/>
      <c r="B105" s="586"/>
      <c r="D105" s="242"/>
      <c r="E105" s="586"/>
      <c r="F105" s="586"/>
      <c r="G105" s="200"/>
      <c r="H105" s="201"/>
      <c r="I105" s="201"/>
      <c r="J105" s="201"/>
      <c r="K105" s="201"/>
      <c r="L105" s="201"/>
      <c r="M105" s="586"/>
      <c r="N105" s="202"/>
      <c r="O105" s="376"/>
      <c r="P105" s="586"/>
      <c r="Q105" s="202"/>
      <c r="R105" s="376"/>
      <c r="S105" s="586"/>
      <c r="T105" s="202"/>
      <c r="U105" s="376"/>
      <c r="V105" s="586"/>
      <c r="W105" s="202"/>
      <c r="X105" s="376"/>
      <c r="Y105" s="586"/>
      <c r="Z105" s="202"/>
      <c r="AA105" s="376"/>
      <c r="AB105" s="586"/>
      <c r="AC105" s="202"/>
      <c r="AD105" s="376"/>
    </row>
    <row r="106" spans="1:30" s="571" customFormat="1" x14ac:dyDescent="0.2">
      <c r="A106" s="554"/>
      <c r="B106" s="586"/>
      <c r="D106" s="242"/>
      <c r="E106" s="586"/>
      <c r="F106" s="586"/>
      <c r="G106" s="200"/>
      <c r="H106" s="201"/>
      <c r="I106" s="201"/>
      <c r="J106" s="201"/>
      <c r="K106" s="201"/>
      <c r="L106" s="201"/>
      <c r="M106" s="586"/>
      <c r="N106" s="202"/>
      <c r="O106" s="376"/>
      <c r="P106" s="586"/>
      <c r="Q106" s="202"/>
      <c r="R106" s="376"/>
      <c r="S106" s="586"/>
      <c r="T106" s="202"/>
      <c r="U106" s="376"/>
      <c r="V106" s="586"/>
      <c r="W106" s="202"/>
      <c r="X106" s="376"/>
      <c r="Y106" s="586"/>
      <c r="Z106" s="202"/>
      <c r="AA106" s="376"/>
      <c r="AB106" s="586"/>
      <c r="AC106" s="202"/>
      <c r="AD106" s="376"/>
    </row>
    <row r="107" spans="1:30" s="571" customFormat="1" x14ac:dyDescent="0.2">
      <c r="A107" s="554"/>
      <c r="B107" s="586"/>
      <c r="C107" s="556"/>
      <c r="D107" s="243"/>
      <c r="E107" s="555"/>
      <c r="F107" s="555"/>
      <c r="G107" s="200"/>
      <c r="H107" s="201"/>
      <c r="I107" s="201"/>
      <c r="J107" s="201"/>
      <c r="K107" s="201"/>
      <c r="L107" s="201"/>
      <c r="M107" s="586"/>
      <c r="N107" s="202"/>
      <c r="O107" s="376"/>
      <c r="P107" s="586"/>
      <c r="Q107" s="202"/>
      <c r="R107" s="376"/>
      <c r="S107" s="586"/>
      <c r="T107" s="202"/>
      <c r="U107" s="376"/>
      <c r="V107" s="586"/>
      <c r="W107" s="202"/>
      <c r="X107" s="376"/>
      <c r="Y107" s="586"/>
      <c r="Z107" s="202"/>
      <c r="AA107" s="376"/>
      <c r="AB107" s="586"/>
      <c r="AC107" s="202"/>
      <c r="AD107" s="376"/>
    </row>
    <row r="108" spans="1:30" s="571" customFormat="1" x14ac:dyDescent="0.2">
      <c r="A108" s="554"/>
      <c r="B108" s="586"/>
      <c r="C108" s="556"/>
      <c r="D108" s="242"/>
      <c r="E108" s="555"/>
      <c r="F108" s="555"/>
      <c r="G108" s="200"/>
      <c r="H108" s="201"/>
      <c r="I108" s="201"/>
      <c r="J108" s="201"/>
      <c r="K108" s="201"/>
      <c r="L108" s="201"/>
      <c r="M108" s="586"/>
      <c r="N108" s="202"/>
      <c r="O108" s="376"/>
      <c r="P108" s="586"/>
      <c r="Q108" s="202"/>
      <c r="R108" s="376"/>
      <c r="S108" s="586"/>
      <c r="T108" s="202"/>
      <c r="U108" s="376"/>
      <c r="V108" s="586"/>
      <c r="W108" s="202"/>
      <c r="X108" s="376"/>
      <c r="Y108" s="586"/>
      <c r="Z108" s="202"/>
      <c r="AA108" s="376"/>
      <c r="AB108" s="586"/>
      <c r="AC108" s="202"/>
      <c r="AD108" s="376"/>
    </row>
    <row r="109" spans="1:30" s="571" customFormat="1" x14ac:dyDescent="0.2">
      <c r="A109" s="554"/>
      <c r="B109" s="586"/>
      <c r="C109" s="556"/>
      <c r="D109" s="242"/>
      <c r="E109" s="555"/>
      <c r="F109" s="555"/>
      <c r="G109" s="200"/>
      <c r="H109" s="201"/>
      <c r="I109" s="201"/>
      <c r="J109" s="201"/>
      <c r="K109" s="201"/>
      <c r="L109" s="201"/>
      <c r="M109" s="586"/>
      <c r="N109" s="202"/>
      <c r="O109" s="376"/>
      <c r="P109" s="586"/>
      <c r="Q109" s="202"/>
      <c r="R109" s="376"/>
      <c r="S109" s="586"/>
      <c r="T109" s="202"/>
      <c r="U109" s="376"/>
      <c r="V109" s="586"/>
      <c r="W109" s="202"/>
      <c r="X109" s="376"/>
      <c r="Y109" s="586"/>
      <c r="Z109" s="202"/>
      <c r="AA109" s="376"/>
      <c r="AB109" s="586"/>
      <c r="AC109" s="202"/>
      <c r="AD109" s="376"/>
    </row>
    <row r="110" spans="1:30" x14ac:dyDescent="0.2">
      <c r="D110" s="242"/>
    </row>
    <row r="111" spans="1:30" x14ac:dyDescent="0.2">
      <c r="D111" s="242"/>
    </row>
    <row r="112" spans="1:30" x14ac:dyDescent="0.2">
      <c r="D112" s="556"/>
    </row>
    <row r="113" spans="1:32" x14ac:dyDescent="0.2">
      <c r="D113" s="556"/>
    </row>
    <row r="114" spans="1:32" s="555" customFormat="1" x14ac:dyDescent="0.2">
      <c r="A114" s="554"/>
      <c r="C114" s="556"/>
      <c r="D114" s="188"/>
      <c r="G114" s="186"/>
      <c r="H114" s="187"/>
      <c r="I114" s="187"/>
      <c r="J114" s="187"/>
      <c r="K114" s="187"/>
      <c r="L114" s="187"/>
      <c r="N114" s="188"/>
      <c r="O114" s="368"/>
      <c r="Q114" s="188"/>
      <c r="R114" s="368"/>
      <c r="T114" s="188"/>
      <c r="U114" s="368"/>
      <c r="W114" s="188"/>
      <c r="X114" s="368"/>
      <c r="Z114" s="188"/>
      <c r="AA114" s="368"/>
      <c r="AC114" s="188"/>
      <c r="AD114" s="368"/>
      <c r="AE114" s="556"/>
      <c r="AF114" s="556"/>
    </row>
    <row r="115" spans="1:32" s="555" customFormat="1" x14ac:dyDescent="0.2">
      <c r="A115" s="554"/>
      <c r="C115" s="556"/>
      <c r="D115" s="188"/>
      <c r="G115" s="186"/>
      <c r="H115" s="187"/>
      <c r="I115" s="187"/>
      <c r="J115" s="187"/>
      <c r="K115" s="187"/>
      <c r="L115" s="187"/>
      <c r="N115" s="188"/>
      <c r="O115" s="368"/>
      <c r="Q115" s="188"/>
      <c r="R115" s="368"/>
      <c r="T115" s="188"/>
      <c r="U115" s="368"/>
      <c r="W115" s="188"/>
      <c r="X115" s="368"/>
      <c r="Z115" s="188"/>
      <c r="AA115" s="368"/>
      <c r="AC115" s="188"/>
      <c r="AD115" s="368"/>
      <c r="AE115" s="556"/>
      <c r="AF115" s="556"/>
    </row>
    <row r="116" spans="1:32" s="555" customFormat="1" x14ac:dyDescent="0.2">
      <c r="A116" s="554"/>
      <c r="C116" s="556"/>
      <c r="D116" s="188"/>
      <c r="G116" s="186"/>
      <c r="H116" s="187"/>
      <c r="I116" s="187"/>
      <c r="J116" s="187"/>
      <c r="K116" s="187"/>
      <c r="L116" s="187"/>
      <c r="N116" s="188"/>
      <c r="O116" s="368"/>
      <c r="Q116" s="188"/>
      <c r="R116" s="368"/>
      <c r="T116" s="188"/>
      <c r="U116" s="368"/>
      <c r="W116" s="188"/>
      <c r="X116" s="368"/>
      <c r="Z116" s="188"/>
      <c r="AA116" s="368"/>
      <c r="AC116" s="188"/>
      <c r="AD116" s="368"/>
      <c r="AE116" s="556"/>
      <c r="AF116" s="556"/>
    </row>
    <row r="117" spans="1:32" s="555" customFormat="1" x14ac:dyDescent="0.2">
      <c r="A117" s="554"/>
      <c r="C117" s="556"/>
      <c r="D117" s="188"/>
      <c r="G117" s="186"/>
      <c r="H117" s="187"/>
      <c r="I117" s="187"/>
      <c r="J117" s="187"/>
      <c r="K117" s="187"/>
      <c r="L117" s="187"/>
      <c r="N117" s="188"/>
      <c r="O117" s="368"/>
      <c r="Q117" s="188"/>
      <c r="R117" s="368"/>
      <c r="T117" s="188"/>
      <c r="U117" s="368"/>
      <c r="W117" s="188"/>
      <c r="X117" s="368"/>
      <c r="Z117" s="188"/>
      <c r="AA117" s="368"/>
      <c r="AC117" s="188"/>
      <c r="AD117" s="368"/>
      <c r="AE117" s="556"/>
      <c r="AF117" s="556"/>
    </row>
    <row r="118" spans="1:32" s="555" customFormat="1" x14ac:dyDescent="0.2">
      <c r="A118" s="554"/>
      <c r="C118" s="556"/>
      <c r="D118" s="188"/>
      <c r="G118" s="186"/>
      <c r="H118" s="187"/>
      <c r="I118" s="187"/>
      <c r="J118" s="187"/>
      <c r="K118" s="187"/>
      <c r="L118" s="187"/>
      <c r="N118" s="188"/>
      <c r="O118" s="368"/>
      <c r="Q118" s="188"/>
      <c r="R118" s="368"/>
      <c r="T118" s="188"/>
      <c r="U118" s="368"/>
      <c r="W118" s="188"/>
      <c r="X118" s="368"/>
      <c r="Z118" s="188"/>
      <c r="AA118" s="368"/>
      <c r="AC118" s="188"/>
      <c r="AD118" s="368"/>
      <c r="AE118" s="556"/>
      <c r="AF118" s="556"/>
    </row>
    <row r="119" spans="1:32" s="555" customFormat="1" x14ac:dyDescent="0.2">
      <c r="A119" s="554"/>
      <c r="C119" s="556"/>
      <c r="D119" s="188"/>
      <c r="G119" s="186"/>
      <c r="H119" s="187"/>
      <c r="I119" s="187"/>
      <c r="J119" s="187"/>
      <c r="K119" s="187"/>
      <c r="L119" s="187"/>
      <c r="N119" s="188"/>
      <c r="O119" s="368"/>
      <c r="Q119" s="188"/>
      <c r="R119" s="368"/>
      <c r="T119" s="188"/>
      <c r="U119" s="368"/>
      <c r="W119" s="188"/>
      <c r="X119" s="368"/>
      <c r="Z119" s="188"/>
      <c r="AA119" s="368"/>
      <c r="AC119" s="188"/>
      <c r="AD119" s="368"/>
      <c r="AE119" s="556"/>
      <c r="AF119" s="556"/>
    </row>
    <row r="120" spans="1:32" s="555" customFormat="1" x14ac:dyDescent="0.2">
      <c r="A120" s="554"/>
      <c r="C120" s="556"/>
      <c r="D120" s="188"/>
      <c r="G120" s="186"/>
      <c r="H120" s="187"/>
      <c r="I120" s="187"/>
      <c r="J120" s="187"/>
      <c r="K120" s="187"/>
      <c r="L120" s="187"/>
      <c r="N120" s="188"/>
      <c r="O120" s="368"/>
      <c r="Q120" s="188"/>
      <c r="R120" s="368"/>
      <c r="T120" s="188"/>
      <c r="U120" s="368"/>
      <c r="W120" s="188"/>
      <c r="X120" s="368"/>
      <c r="Z120" s="188"/>
      <c r="AA120" s="368"/>
      <c r="AC120" s="188"/>
      <c r="AD120" s="368"/>
      <c r="AE120" s="556"/>
      <c r="AF120" s="556"/>
    </row>
    <row r="121" spans="1:32" s="555" customFormat="1" x14ac:dyDescent="0.2">
      <c r="A121" s="554"/>
      <c r="C121" s="556"/>
      <c r="D121" s="188"/>
      <c r="G121" s="186"/>
      <c r="H121" s="187"/>
      <c r="I121" s="187"/>
      <c r="J121" s="187"/>
      <c r="K121" s="187"/>
      <c r="L121" s="187"/>
      <c r="N121" s="188"/>
      <c r="O121" s="368"/>
      <c r="Q121" s="188"/>
      <c r="R121" s="368"/>
      <c r="T121" s="188"/>
      <c r="U121" s="368"/>
      <c r="W121" s="188"/>
      <c r="X121" s="368"/>
      <c r="Z121" s="188"/>
      <c r="AA121" s="368"/>
      <c r="AC121" s="188"/>
      <c r="AD121" s="368"/>
      <c r="AE121" s="556"/>
      <c r="AF121" s="556"/>
    </row>
    <row r="122" spans="1:32" s="555" customFormat="1" x14ac:dyDescent="0.2">
      <c r="A122" s="554"/>
      <c r="C122" s="556"/>
      <c r="D122" s="188"/>
      <c r="G122" s="186"/>
      <c r="H122" s="187"/>
      <c r="I122" s="187"/>
      <c r="J122" s="187"/>
      <c r="K122" s="187"/>
      <c r="L122" s="187"/>
      <c r="N122" s="188"/>
      <c r="O122" s="368"/>
      <c r="Q122" s="188"/>
      <c r="R122" s="368"/>
      <c r="T122" s="188"/>
      <c r="U122" s="368"/>
      <c r="W122" s="188"/>
      <c r="X122" s="368"/>
      <c r="Z122" s="188"/>
      <c r="AA122" s="368"/>
      <c r="AC122" s="188"/>
      <c r="AD122" s="368"/>
      <c r="AE122" s="556"/>
      <c r="AF122" s="556"/>
    </row>
    <row r="123" spans="1:32" s="555" customFormat="1" x14ac:dyDescent="0.2">
      <c r="A123" s="554"/>
      <c r="C123" s="556"/>
      <c r="D123" s="188"/>
      <c r="G123" s="186"/>
      <c r="H123" s="187"/>
      <c r="I123" s="187"/>
      <c r="J123" s="187"/>
      <c r="K123" s="187"/>
      <c r="L123" s="187"/>
      <c r="N123" s="188"/>
      <c r="O123" s="368"/>
      <c r="Q123" s="188"/>
      <c r="R123" s="368"/>
      <c r="T123" s="188"/>
      <c r="U123" s="368"/>
      <c r="W123" s="188"/>
      <c r="X123" s="368"/>
      <c r="Z123" s="188"/>
      <c r="AA123" s="368"/>
      <c r="AC123" s="188"/>
      <c r="AD123" s="368"/>
      <c r="AE123" s="556"/>
      <c r="AF123" s="556"/>
    </row>
    <row r="124" spans="1:32" s="555" customFormat="1" x14ac:dyDescent="0.2">
      <c r="A124" s="554"/>
      <c r="C124" s="556"/>
      <c r="D124" s="188"/>
      <c r="G124" s="186"/>
      <c r="H124" s="187"/>
      <c r="I124" s="187"/>
      <c r="J124" s="187"/>
      <c r="K124" s="187"/>
      <c r="L124" s="187"/>
      <c r="N124" s="188"/>
      <c r="O124" s="368"/>
      <c r="Q124" s="188"/>
      <c r="R124" s="368"/>
      <c r="T124" s="188"/>
      <c r="U124" s="368"/>
      <c r="W124" s="188"/>
      <c r="X124" s="368"/>
      <c r="Z124" s="188"/>
      <c r="AA124" s="368"/>
      <c r="AC124" s="188"/>
      <c r="AD124" s="368"/>
      <c r="AE124" s="556"/>
      <c r="AF124" s="556"/>
    </row>
    <row r="125" spans="1:32" s="555" customFormat="1" x14ac:dyDescent="0.2">
      <c r="A125" s="554"/>
      <c r="C125" s="556"/>
      <c r="D125" s="188"/>
      <c r="G125" s="186"/>
      <c r="H125" s="187"/>
      <c r="I125" s="187"/>
      <c r="J125" s="187"/>
      <c r="K125" s="187"/>
      <c r="L125" s="187"/>
      <c r="N125" s="188"/>
      <c r="O125" s="368"/>
      <c r="Q125" s="188"/>
      <c r="R125" s="368"/>
      <c r="T125" s="188"/>
      <c r="U125" s="368"/>
      <c r="W125" s="188"/>
      <c r="X125" s="368"/>
      <c r="Z125" s="188"/>
      <c r="AA125" s="368"/>
      <c r="AC125" s="188"/>
      <c r="AD125" s="368"/>
      <c r="AE125" s="556"/>
      <c r="AF125" s="556"/>
    </row>
    <row r="126" spans="1:32" s="555" customFormat="1" x14ac:dyDescent="0.2">
      <c r="A126" s="554"/>
      <c r="C126" s="556"/>
      <c r="D126" s="188"/>
      <c r="G126" s="186"/>
      <c r="H126" s="187"/>
      <c r="I126" s="187"/>
      <c r="J126" s="187"/>
      <c r="K126" s="187"/>
      <c r="L126" s="187"/>
      <c r="N126" s="188"/>
      <c r="O126" s="368"/>
      <c r="Q126" s="188"/>
      <c r="R126" s="368"/>
      <c r="T126" s="188"/>
      <c r="U126" s="368"/>
      <c r="W126" s="188"/>
      <c r="X126" s="368"/>
      <c r="Z126" s="188"/>
      <c r="AA126" s="368"/>
      <c r="AC126" s="188"/>
      <c r="AD126" s="368"/>
      <c r="AE126" s="556"/>
      <c r="AF126" s="556"/>
    </row>
    <row r="127" spans="1:32" s="555" customFormat="1" x14ac:dyDescent="0.2">
      <c r="A127" s="554"/>
      <c r="C127" s="556"/>
      <c r="D127" s="188"/>
      <c r="G127" s="186"/>
      <c r="H127" s="187"/>
      <c r="I127" s="187"/>
      <c r="J127" s="187"/>
      <c r="K127" s="187"/>
      <c r="L127" s="187"/>
      <c r="N127" s="188"/>
      <c r="O127" s="368"/>
      <c r="Q127" s="188"/>
      <c r="R127" s="368"/>
      <c r="T127" s="188"/>
      <c r="U127" s="368"/>
      <c r="W127" s="188"/>
      <c r="X127" s="368"/>
      <c r="Z127" s="188"/>
      <c r="AA127" s="368"/>
      <c r="AC127" s="188"/>
      <c r="AD127" s="368"/>
      <c r="AE127" s="556"/>
      <c r="AF127" s="556"/>
    </row>
    <row r="128" spans="1:32" s="555" customFormat="1" x14ac:dyDescent="0.2">
      <c r="A128" s="554"/>
      <c r="C128" s="556"/>
      <c r="D128" s="188"/>
      <c r="G128" s="186"/>
      <c r="H128" s="187"/>
      <c r="I128" s="187"/>
      <c r="J128" s="187"/>
      <c r="K128" s="187"/>
      <c r="L128" s="187"/>
      <c r="N128" s="188"/>
      <c r="O128" s="368"/>
      <c r="Q128" s="188"/>
      <c r="R128" s="368"/>
      <c r="T128" s="188"/>
      <c r="U128" s="368"/>
      <c r="W128" s="188"/>
      <c r="X128" s="368"/>
      <c r="Z128" s="188"/>
      <c r="AA128" s="368"/>
      <c r="AC128" s="188"/>
      <c r="AD128" s="368"/>
      <c r="AE128" s="556"/>
      <c r="AF128" s="556"/>
    </row>
    <row r="129" spans="1:32" s="555" customFormat="1" x14ac:dyDescent="0.2">
      <c r="A129" s="554"/>
      <c r="C129" s="556"/>
      <c r="D129" s="188"/>
      <c r="G129" s="186"/>
      <c r="H129" s="187"/>
      <c r="I129" s="187"/>
      <c r="J129" s="187"/>
      <c r="K129" s="187"/>
      <c r="L129" s="187"/>
      <c r="N129" s="188"/>
      <c r="O129" s="368"/>
      <c r="Q129" s="188"/>
      <c r="R129" s="368"/>
      <c r="T129" s="188"/>
      <c r="U129" s="368"/>
      <c r="W129" s="188"/>
      <c r="X129" s="368"/>
      <c r="Z129" s="188"/>
      <c r="AA129" s="368"/>
      <c r="AC129" s="188"/>
      <c r="AD129" s="368"/>
      <c r="AE129" s="556"/>
      <c r="AF129" s="556"/>
    </row>
    <row r="130" spans="1:32" s="555" customFormat="1" x14ac:dyDescent="0.2">
      <c r="A130" s="554"/>
      <c r="C130" s="556"/>
      <c r="D130" s="188"/>
      <c r="G130" s="186"/>
      <c r="H130" s="187"/>
      <c r="I130" s="187"/>
      <c r="J130" s="187"/>
      <c r="K130" s="187"/>
      <c r="L130" s="187"/>
      <c r="N130" s="188"/>
      <c r="O130" s="368"/>
      <c r="Q130" s="188"/>
      <c r="R130" s="368"/>
      <c r="T130" s="188"/>
      <c r="U130" s="368"/>
      <c r="W130" s="188"/>
      <c r="X130" s="368"/>
      <c r="Z130" s="188"/>
      <c r="AA130" s="368"/>
      <c r="AC130" s="188"/>
      <c r="AD130" s="368"/>
      <c r="AE130" s="556"/>
      <c r="AF130" s="556"/>
    </row>
    <row r="131" spans="1:32" s="555" customFormat="1" x14ac:dyDescent="0.2">
      <c r="A131" s="554"/>
      <c r="C131" s="556"/>
      <c r="D131" s="188"/>
      <c r="G131" s="186"/>
      <c r="H131" s="187"/>
      <c r="I131" s="187"/>
      <c r="J131" s="187"/>
      <c r="K131" s="187"/>
      <c r="L131" s="187"/>
      <c r="N131" s="188"/>
      <c r="O131" s="368"/>
      <c r="Q131" s="188"/>
      <c r="R131" s="368"/>
      <c r="T131" s="188"/>
      <c r="U131" s="368"/>
      <c r="W131" s="188"/>
      <c r="X131" s="368"/>
      <c r="Z131" s="188"/>
      <c r="AA131" s="368"/>
      <c r="AC131" s="188"/>
      <c r="AD131" s="368"/>
      <c r="AE131" s="556"/>
      <c r="AF131" s="556"/>
    </row>
    <row r="132" spans="1:32" s="555" customFormat="1" x14ac:dyDescent="0.2">
      <c r="A132" s="554"/>
      <c r="C132" s="556"/>
      <c r="D132" s="188"/>
      <c r="G132" s="186"/>
      <c r="H132" s="187"/>
      <c r="I132" s="187"/>
      <c r="J132" s="187"/>
      <c r="K132" s="187"/>
      <c r="L132" s="187"/>
      <c r="N132" s="188"/>
      <c r="O132" s="368"/>
      <c r="Q132" s="188"/>
      <c r="R132" s="368"/>
      <c r="T132" s="188"/>
      <c r="U132" s="368"/>
      <c r="W132" s="188"/>
      <c r="X132" s="368"/>
      <c r="Z132" s="188"/>
      <c r="AA132" s="368"/>
      <c r="AC132" s="188"/>
      <c r="AD132" s="368"/>
      <c r="AE132" s="556"/>
      <c r="AF132" s="556"/>
    </row>
    <row r="133" spans="1:32" s="555" customFormat="1" x14ac:dyDescent="0.2">
      <c r="A133" s="554"/>
      <c r="C133" s="556"/>
      <c r="D133" s="188"/>
      <c r="G133" s="186"/>
      <c r="H133" s="187"/>
      <c r="I133" s="187"/>
      <c r="J133" s="187"/>
      <c r="K133" s="187"/>
      <c r="L133" s="187"/>
      <c r="N133" s="188"/>
      <c r="O133" s="368"/>
      <c r="Q133" s="188"/>
      <c r="R133" s="368"/>
      <c r="T133" s="188"/>
      <c r="U133" s="368"/>
      <c r="W133" s="188"/>
      <c r="X133" s="368"/>
      <c r="Z133" s="188"/>
      <c r="AA133" s="368"/>
      <c r="AC133" s="188"/>
      <c r="AD133" s="368"/>
      <c r="AE133" s="556"/>
      <c r="AF133" s="556"/>
    </row>
    <row r="134" spans="1:32" s="555" customFormat="1" x14ac:dyDescent="0.2">
      <c r="A134" s="554"/>
      <c r="C134" s="556"/>
      <c r="D134" s="188"/>
      <c r="G134" s="186"/>
      <c r="H134" s="187"/>
      <c r="I134" s="187"/>
      <c r="J134" s="187"/>
      <c r="K134" s="187"/>
      <c r="L134" s="187"/>
      <c r="N134" s="188"/>
      <c r="O134" s="368"/>
      <c r="Q134" s="188"/>
      <c r="R134" s="368"/>
      <c r="T134" s="188"/>
      <c r="U134" s="368"/>
      <c r="W134" s="188"/>
      <c r="X134" s="368"/>
      <c r="Z134" s="188"/>
      <c r="AA134" s="368"/>
      <c r="AC134" s="188"/>
      <c r="AD134" s="368"/>
      <c r="AE134" s="556"/>
      <c r="AF134" s="556"/>
    </row>
    <row r="135" spans="1:32" s="555" customFormat="1" x14ac:dyDescent="0.2">
      <c r="A135" s="554"/>
      <c r="C135" s="556"/>
      <c r="D135" s="188"/>
      <c r="G135" s="186"/>
      <c r="H135" s="187"/>
      <c r="I135" s="187"/>
      <c r="J135" s="187"/>
      <c r="K135" s="187"/>
      <c r="L135" s="187"/>
      <c r="N135" s="188"/>
      <c r="O135" s="368"/>
      <c r="Q135" s="188"/>
      <c r="R135" s="368"/>
      <c r="T135" s="188"/>
      <c r="U135" s="368"/>
      <c r="W135" s="188"/>
      <c r="X135" s="368"/>
      <c r="Z135" s="188"/>
      <c r="AA135" s="368"/>
      <c r="AC135" s="188"/>
      <c r="AD135" s="368"/>
      <c r="AE135" s="556"/>
      <c r="AF135" s="556"/>
    </row>
    <row r="136" spans="1:32" s="555" customFormat="1" x14ac:dyDescent="0.2">
      <c r="A136" s="554"/>
      <c r="C136" s="556"/>
      <c r="D136" s="188"/>
      <c r="G136" s="186"/>
      <c r="H136" s="187"/>
      <c r="I136" s="187"/>
      <c r="J136" s="187"/>
      <c r="K136" s="187"/>
      <c r="L136" s="187"/>
      <c r="N136" s="188"/>
      <c r="O136" s="368"/>
      <c r="Q136" s="188"/>
      <c r="R136" s="368"/>
      <c r="T136" s="188"/>
      <c r="U136" s="368"/>
      <c r="W136" s="188"/>
      <c r="X136" s="368"/>
      <c r="Z136" s="188"/>
      <c r="AA136" s="368"/>
      <c r="AC136" s="188"/>
      <c r="AD136" s="368"/>
      <c r="AE136" s="556"/>
      <c r="AF136" s="556"/>
    </row>
    <row r="137" spans="1:32" s="555" customFormat="1" x14ac:dyDescent="0.2">
      <c r="A137" s="554"/>
      <c r="C137" s="556"/>
      <c r="D137" s="188"/>
      <c r="G137" s="186"/>
      <c r="H137" s="187"/>
      <c r="I137" s="187"/>
      <c r="J137" s="187"/>
      <c r="K137" s="187"/>
      <c r="L137" s="187"/>
      <c r="N137" s="188"/>
      <c r="O137" s="368"/>
      <c r="Q137" s="188"/>
      <c r="R137" s="368"/>
      <c r="T137" s="188"/>
      <c r="U137" s="368"/>
      <c r="W137" s="188"/>
      <c r="X137" s="368"/>
      <c r="Z137" s="188"/>
      <c r="AA137" s="368"/>
      <c r="AC137" s="188"/>
      <c r="AD137" s="368"/>
      <c r="AE137" s="556"/>
      <c r="AF137" s="556"/>
    </row>
    <row r="138" spans="1:32" s="555" customFormat="1" x14ac:dyDescent="0.2">
      <c r="A138" s="554"/>
      <c r="C138" s="556"/>
      <c r="D138" s="188"/>
      <c r="G138" s="186"/>
      <c r="H138" s="187"/>
      <c r="I138" s="187"/>
      <c r="J138" s="187"/>
      <c r="K138" s="187"/>
      <c r="L138" s="187"/>
      <c r="N138" s="188"/>
      <c r="O138" s="368"/>
      <c r="Q138" s="188"/>
      <c r="R138" s="368"/>
      <c r="T138" s="188"/>
      <c r="U138" s="368"/>
      <c r="W138" s="188"/>
      <c r="X138" s="368"/>
      <c r="Z138" s="188"/>
      <c r="AA138" s="368"/>
      <c r="AC138" s="188"/>
      <c r="AD138" s="368"/>
      <c r="AE138" s="556"/>
      <c r="AF138" s="556"/>
    </row>
    <row r="139" spans="1:32" s="555" customFormat="1" x14ac:dyDescent="0.2">
      <c r="A139" s="554"/>
      <c r="C139" s="556"/>
      <c r="D139" s="188"/>
      <c r="G139" s="186"/>
      <c r="H139" s="187"/>
      <c r="I139" s="187"/>
      <c r="J139" s="187"/>
      <c r="K139" s="187"/>
      <c r="L139" s="187"/>
      <c r="N139" s="188"/>
      <c r="O139" s="368"/>
      <c r="Q139" s="188"/>
      <c r="R139" s="368"/>
      <c r="T139" s="188"/>
      <c r="U139" s="368"/>
      <c r="W139" s="188"/>
      <c r="X139" s="368"/>
      <c r="Z139" s="188"/>
      <c r="AA139" s="368"/>
      <c r="AC139" s="188"/>
      <c r="AD139" s="368"/>
      <c r="AE139" s="556"/>
      <c r="AF139" s="556"/>
    </row>
    <row r="140" spans="1:32" s="555" customFormat="1" x14ac:dyDescent="0.2">
      <c r="A140" s="554"/>
      <c r="C140" s="556"/>
      <c r="D140" s="188"/>
      <c r="G140" s="186"/>
      <c r="H140" s="187"/>
      <c r="I140" s="187"/>
      <c r="J140" s="187"/>
      <c r="K140" s="187"/>
      <c r="L140" s="187"/>
      <c r="N140" s="188"/>
      <c r="O140" s="368"/>
      <c r="Q140" s="188"/>
      <c r="R140" s="368"/>
      <c r="T140" s="188"/>
      <c r="U140" s="368"/>
      <c r="W140" s="188"/>
      <c r="X140" s="368"/>
      <c r="Z140" s="188"/>
      <c r="AA140" s="368"/>
      <c r="AC140" s="188"/>
      <c r="AD140" s="368"/>
      <c r="AE140" s="556"/>
      <c r="AF140" s="556"/>
    </row>
    <row r="141" spans="1:32" s="555" customFormat="1" x14ac:dyDescent="0.2">
      <c r="A141" s="554"/>
      <c r="C141" s="556"/>
      <c r="D141" s="188"/>
      <c r="G141" s="186"/>
      <c r="H141" s="187"/>
      <c r="I141" s="187"/>
      <c r="J141" s="187"/>
      <c r="K141" s="187"/>
      <c r="L141" s="187"/>
      <c r="N141" s="188"/>
      <c r="O141" s="368"/>
      <c r="Q141" s="188"/>
      <c r="R141" s="368"/>
      <c r="T141" s="188"/>
      <c r="U141" s="368"/>
      <c r="W141" s="188"/>
      <c r="X141" s="368"/>
      <c r="Z141" s="188"/>
      <c r="AA141" s="368"/>
      <c r="AC141" s="188"/>
      <c r="AD141" s="368"/>
      <c r="AE141" s="556"/>
      <c r="AF141" s="556"/>
    </row>
    <row r="142" spans="1:32" s="555" customFormat="1" x14ac:dyDescent="0.2">
      <c r="A142" s="554"/>
      <c r="C142" s="556"/>
      <c r="D142" s="188"/>
      <c r="G142" s="186"/>
      <c r="H142" s="187"/>
      <c r="I142" s="187"/>
      <c r="J142" s="187"/>
      <c r="K142" s="187"/>
      <c r="L142" s="187"/>
      <c r="N142" s="188"/>
      <c r="O142" s="368"/>
      <c r="Q142" s="188"/>
      <c r="R142" s="368"/>
      <c r="T142" s="188"/>
      <c r="U142" s="368"/>
      <c r="W142" s="188"/>
      <c r="X142" s="368"/>
      <c r="Z142" s="188"/>
      <c r="AA142" s="368"/>
      <c r="AC142" s="188"/>
      <c r="AD142" s="368"/>
      <c r="AE142" s="556"/>
      <c r="AF142" s="556"/>
    </row>
    <row r="143" spans="1:32" s="555" customFormat="1" x14ac:dyDescent="0.2">
      <c r="A143" s="554"/>
      <c r="C143" s="556"/>
      <c r="D143" s="188"/>
      <c r="G143" s="186"/>
      <c r="H143" s="187"/>
      <c r="I143" s="187"/>
      <c r="J143" s="187"/>
      <c r="K143" s="187"/>
      <c r="L143" s="187"/>
      <c r="N143" s="188"/>
      <c r="O143" s="368"/>
      <c r="Q143" s="188"/>
      <c r="R143" s="368"/>
      <c r="T143" s="188"/>
      <c r="U143" s="368"/>
      <c r="W143" s="188"/>
      <c r="X143" s="368"/>
      <c r="Z143" s="188"/>
      <c r="AA143" s="368"/>
      <c r="AC143" s="188"/>
      <c r="AD143" s="368"/>
      <c r="AE143" s="556"/>
      <c r="AF143" s="556"/>
    </row>
    <row r="144" spans="1:32" s="555" customFormat="1" x14ac:dyDescent="0.2">
      <c r="A144" s="554"/>
      <c r="C144" s="556"/>
      <c r="D144" s="188"/>
      <c r="G144" s="186"/>
      <c r="H144" s="187"/>
      <c r="I144" s="187"/>
      <c r="J144" s="187"/>
      <c r="K144" s="187"/>
      <c r="L144" s="187"/>
      <c r="N144" s="188"/>
      <c r="O144" s="368"/>
      <c r="Q144" s="188"/>
      <c r="R144" s="368"/>
      <c r="T144" s="188"/>
      <c r="U144" s="368"/>
      <c r="W144" s="188"/>
      <c r="X144" s="368"/>
      <c r="Z144" s="188"/>
      <c r="AA144" s="368"/>
      <c r="AC144" s="188"/>
      <c r="AD144" s="368"/>
      <c r="AE144" s="556"/>
      <c r="AF144" s="556"/>
    </row>
    <row r="145" spans="1:32" s="555" customFormat="1" x14ac:dyDescent="0.2">
      <c r="A145" s="554"/>
      <c r="C145" s="556"/>
      <c r="D145" s="188"/>
      <c r="G145" s="186"/>
      <c r="H145" s="187"/>
      <c r="I145" s="187"/>
      <c r="J145" s="187"/>
      <c r="K145" s="187"/>
      <c r="L145" s="187"/>
      <c r="N145" s="188"/>
      <c r="O145" s="368"/>
      <c r="Q145" s="188"/>
      <c r="R145" s="368"/>
      <c r="T145" s="188"/>
      <c r="U145" s="368"/>
      <c r="W145" s="188"/>
      <c r="X145" s="368"/>
      <c r="Z145" s="188"/>
      <c r="AA145" s="368"/>
      <c r="AC145" s="188"/>
      <c r="AD145" s="368"/>
      <c r="AE145" s="556"/>
      <c r="AF145" s="556"/>
    </row>
    <row r="146" spans="1:32" s="555" customFormat="1" x14ac:dyDescent="0.2">
      <c r="A146" s="554"/>
      <c r="C146" s="556"/>
      <c r="D146" s="188"/>
      <c r="G146" s="186"/>
      <c r="H146" s="187"/>
      <c r="I146" s="187"/>
      <c r="J146" s="187"/>
      <c r="K146" s="187"/>
      <c r="L146" s="187"/>
      <c r="N146" s="188"/>
      <c r="O146" s="368"/>
      <c r="Q146" s="188"/>
      <c r="R146" s="368"/>
      <c r="T146" s="188"/>
      <c r="U146" s="368"/>
      <c r="W146" s="188"/>
      <c r="X146" s="368"/>
      <c r="Z146" s="188"/>
      <c r="AA146" s="368"/>
      <c r="AC146" s="188"/>
      <c r="AD146" s="368"/>
      <c r="AE146" s="556"/>
      <c r="AF146" s="556"/>
    </row>
    <row r="147" spans="1:32" s="555" customFormat="1" x14ac:dyDescent="0.2">
      <c r="A147" s="554"/>
      <c r="C147" s="556"/>
      <c r="D147" s="188"/>
      <c r="G147" s="186"/>
      <c r="H147" s="187"/>
      <c r="I147" s="187"/>
      <c r="J147" s="187"/>
      <c r="K147" s="187"/>
      <c r="L147" s="187"/>
      <c r="N147" s="188"/>
      <c r="O147" s="368"/>
      <c r="Q147" s="188"/>
      <c r="R147" s="368"/>
      <c r="T147" s="188"/>
      <c r="U147" s="368"/>
      <c r="W147" s="188"/>
      <c r="X147" s="368"/>
      <c r="Z147" s="188"/>
      <c r="AA147" s="368"/>
      <c r="AC147" s="188"/>
      <c r="AD147" s="368"/>
      <c r="AE147" s="556"/>
      <c r="AF147" s="556"/>
    </row>
    <row r="148" spans="1:32" s="555" customFormat="1" x14ac:dyDescent="0.2">
      <c r="A148" s="554"/>
      <c r="C148" s="556"/>
      <c r="D148" s="188"/>
      <c r="G148" s="186"/>
      <c r="H148" s="187"/>
      <c r="I148" s="187"/>
      <c r="J148" s="187"/>
      <c r="K148" s="187"/>
      <c r="L148" s="187"/>
      <c r="N148" s="188"/>
      <c r="O148" s="368"/>
      <c r="Q148" s="188"/>
      <c r="R148" s="368"/>
      <c r="T148" s="188"/>
      <c r="U148" s="368"/>
      <c r="W148" s="188"/>
      <c r="X148" s="368"/>
      <c r="Z148" s="188"/>
      <c r="AA148" s="368"/>
      <c r="AC148" s="188"/>
      <c r="AD148" s="368"/>
      <c r="AE148" s="556"/>
      <c r="AF148" s="556"/>
    </row>
    <row r="149" spans="1:32" s="555" customFormat="1" x14ac:dyDescent="0.2">
      <c r="A149" s="554"/>
      <c r="C149" s="556"/>
      <c r="D149" s="188"/>
      <c r="G149" s="186"/>
      <c r="H149" s="187"/>
      <c r="I149" s="187"/>
      <c r="J149" s="187"/>
      <c r="K149" s="187"/>
      <c r="L149" s="187"/>
      <c r="N149" s="188"/>
      <c r="O149" s="368"/>
      <c r="Q149" s="188"/>
      <c r="R149" s="368"/>
      <c r="T149" s="188"/>
      <c r="U149" s="368"/>
      <c r="W149" s="188"/>
      <c r="X149" s="368"/>
      <c r="Z149" s="188"/>
      <c r="AA149" s="368"/>
      <c r="AC149" s="188"/>
      <c r="AD149" s="368"/>
      <c r="AE149" s="556"/>
      <c r="AF149" s="556"/>
    </row>
    <row r="150" spans="1:32" s="555" customFormat="1" x14ac:dyDescent="0.2">
      <c r="A150" s="554"/>
      <c r="C150" s="556"/>
      <c r="D150" s="188"/>
      <c r="G150" s="186"/>
      <c r="H150" s="187"/>
      <c r="I150" s="187"/>
      <c r="J150" s="187"/>
      <c r="K150" s="187"/>
      <c r="L150" s="187"/>
      <c r="N150" s="188"/>
      <c r="O150" s="368"/>
      <c r="Q150" s="188"/>
      <c r="R150" s="368"/>
      <c r="T150" s="188"/>
      <c r="U150" s="368"/>
      <c r="W150" s="188"/>
      <c r="X150" s="368"/>
      <c r="Z150" s="188"/>
      <c r="AA150" s="368"/>
      <c r="AC150" s="188"/>
      <c r="AD150" s="368"/>
      <c r="AE150" s="556"/>
      <c r="AF150" s="556"/>
    </row>
    <row r="151" spans="1:32" s="555" customFormat="1" x14ac:dyDescent="0.2">
      <c r="A151" s="554"/>
      <c r="C151" s="556"/>
      <c r="D151" s="188"/>
      <c r="G151" s="186"/>
      <c r="H151" s="187"/>
      <c r="I151" s="187"/>
      <c r="J151" s="187"/>
      <c r="K151" s="187"/>
      <c r="L151" s="187"/>
      <c r="N151" s="188"/>
      <c r="O151" s="368"/>
      <c r="Q151" s="188"/>
      <c r="R151" s="368"/>
      <c r="T151" s="188"/>
      <c r="U151" s="368"/>
      <c r="W151" s="188"/>
      <c r="X151" s="368"/>
      <c r="Z151" s="188"/>
      <c r="AA151" s="368"/>
      <c r="AC151" s="188"/>
      <c r="AD151" s="368"/>
      <c r="AE151" s="556"/>
      <c r="AF151" s="556"/>
    </row>
    <row r="152" spans="1:32" s="555" customFormat="1" x14ac:dyDescent="0.2">
      <c r="A152" s="554"/>
      <c r="C152" s="556"/>
      <c r="D152" s="188"/>
      <c r="G152" s="186"/>
      <c r="H152" s="187"/>
      <c r="I152" s="187"/>
      <c r="J152" s="187"/>
      <c r="K152" s="187"/>
      <c r="L152" s="187"/>
      <c r="N152" s="188"/>
      <c r="O152" s="368"/>
      <c r="Q152" s="188"/>
      <c r="R152" s="368"/>
      <c r="T152" s="188"/>
      <c r="U152" s="368"/>
      <c r="W152" s="188"/>
      <c r="X152" s="368"/>
      <c r="Z152" s="188"/>
      <c r="AA152" s="368"/>
      <c r="AC152" s="188"/>
      <c r="AD152" s="368"/>
      <c r="AE152" s="556"/>
      <c r="AF152" s="556"/>
    </row>
    <row r="153" spans="1:32" s="555" customFormat="1" x14ac:dyDescent="0.2">
      <c r="A153" s="554"/>
      <c r="C153" s="556"/>
      <c r="D153" s="188"/>
      <c r="G153" s="186"/>
      <c r="H153" s="187"/>
      <c r="I153" s="187"/>
      <c r="J153" s="187"/>
      <c r="K153" s="187"/>
      <c r="L153" s="187"/>
      <c r="N153" s="188"/>
      <c r="O153" s="368"/>
      <c r="Q153" s="188"/>
      <c r="R153" s="368"/>
      <c r="T153" s="188"/>
      <c r="U153" s="368"/>
      <c r="W153" s="188"/>
      <c r="X153" s="368"/>
      <c r="Z153" s="188"/>
      <c r="AA153" s="368"/>
      <c r="AC153" s="188"/>
      <c r="AD153" s="368"/>
      <c r="AE153" s="556"/>
      <c r="AF153" s="556"/>
    </row>
    <row r="154" spans="1:32" s="555" customFormat="1" x14ac:dyDescent="0.2">
      <c r="A154" s="554"/>
      <c r="C154" s="556"/>
      <c r="D154" s="188"/>
      <c r="G154" s="186"/>
      <c r="H154" s="187"/>
      <c r="I154" s="187"/>
      <c r="J154" s="187"/>
      <c r="K154" s="187"/>
      <c r="L154" s="187"/>
      <c r="N154" s="188"/>
      <c r="O154" s="368"/>
      <c r="Q154" s="188"/>
      <c r="R154" s="368"/>
      <c r="T154" s="188"/>
      <c r="U154" s="368"/>
      <c r="W154" s="188"/>
      <c r="X154" s="368"/>
      <c r="Z154" s="188"/>
      <c r="AA154" s="368"/>
      <c r="AC154" s="188"/>
      <c r="AD154" s="368"/>
      <c r="AE154" s="556"/>
      <c r="AF154" s="556"/>
    </row>
    <row r="155" spans="1:32" s="555" customFormat="1" x14ac:dyDescent="0.2">
      <c r="A155" s="554"/>
      <c r="C155" s="556"/>
      <c r="D155" s="188"/>
      <c r="G155" s="186"/>
      <c r="H155" s="187"/>
      <c r="I155" s="187"/>
      <c r="J155" s="187"/>
      <c r="K155" s="187"/>
      <c r="L155" s="187"/>
      <c r="N155" s="188"/>
      <c r="O155" s="368"/>
      <c r="Q155" s="188"/>
      <c r="R155" s="368"/>
      <c r="T155" s="188"/>
      <c r="U155" s="368"/>
      <c r="W155" s="188"/>
      <c r="X155" s="368"/>
      <c r="Z155" s="188"/>
      <c r="AA155" s="368"/>
      <c r="AC155" s="188"/>
      <c r="AD155" s="368"/>
      <c r="AE155" s="556"/>
      <c r="AF155" s="556"/>
    </row>
    <row r="156" spans="1:32" s="555" customFormat="1" x14ac:dyDescent="0.2">
      <c r="A156" s="554"/>
      <c r="C156" s="556"/>
      <c r="D156" s="188"/>
      <c r="G156" s="186"/>
      <c r="H156" s="187"/>
      <c r="I156" s="187"/>
      <c r="J156" s="187"/>
      <c r="K156" s="187"/>
      <c r="L156" s="187"/>
      <c r="N156" s="188"/>
      <c r="O156" s="368"/>
      <c r="Q156" s="188"/>
      <c r="R156" s="368"/>
      <c r="T156" s="188"/>
      <c r="U156" s="368"/>
      <c r="W156" s="188"/>
      <c r="X156" s="368"/>
      <c r="Z156" s="188"/>
      <c r="AA156" s="368"/>
      <c r="AC156" s="188"/>
      <c r="AD156" s="368"/>
      <c r="AE156" s="556"/>
      <c r="AF156" s="556"/>
    </row>
    <row r="157" spans="1:32" s="555" customFormat="1" x14ac:dyDescent="0.2">
      <c r="A157" s="554"/>
      <c r="C157" s="556"/>
      <c r="D157" s="188"/>
      <c r="G157" s="186"/>
      <c r="H157" s="187"/>
      <c r="I157" s="187"/>
      <c r="J157" s="187"/>
      <c r="K157" s="187"/>
      <c r="L157" s="187"/>
      <c r="N157" s="188"/>
      <c r="O157" s="368"/>
      <c r="Q157" s="188"/>
      <c r="R157" s="368"/>
      <c r="T157" s="188"/>
      <c r="U157" s="368"/>
      <c r="W157" s="188"/>
      <c r="X157" s="368"/>
      <c r="Z157" s="188"/>
      <c r="AA157" s="368"/>
      <c r="AC157" s="188"/>
      <c r="AD157" s="368"/>
      <c r="AE157" s="556"/>
      <c r="AF157" s="556"/>
    </row>
    <row r="158" spans="1:32" s="555" customFormat="1" x14ac:dyDescent="0.2">
      <c r="A158" s="554"/>
      <c r="C158" s="556"/>
      <c r="D158" s="188"/>
      <c r="G158" s="186"/>
      <c r="H158" s="187"/>
      <c r="I158" s="187"/>
      <c r="J158" s="187"/>
      <c r="K158" s="187"/>
      <c r="L158" s="187"/>
      <c r="N158" s="188"/>
      <c r="O158" s="368"/>
      <c r="Q158" s="188"/>
      <c r="R158" s="368"/>
      <c r="T158" s="188"/>
      <c r="U158" s="368"/>
      <c r="W158" s="188"/>
      <c r="X158" s="368"/>
      <c r="Z158" s="188"/>
      <c r="AA158" s="368"/>
      <c r="AC158" s="188"/>
      <c r="AD158" s="368"/>
      <c r="AE158" s="556"/>
      <c r="AF158" s="556"/>
    </row>
    <row r="159" spans="1:32" s="555" customFormat="1" x14ac:dyDescent="0.2">
      <c r="A159" s="554"/>
      <c r="C159" s="556"/>
      <c r="D159" s="188"/>
      <c r="G159" s="186"/>
      <c r="H159" s="187"/>
      <c r="I159" s="187"/>
      <c r="J159" s="187"/>
      <c r="K159" s="187"/>
      <c r="L159" s="187"/>
      <c r="N159" s="188"/>
      <c r="O159" s="368"/>
      <c r="Q159" s="188"/>
      <c r="R159" s="368"/>
      <c r="T159" s="188"/>
      <c r="U159" s="368"/>
      <c r="W159" s="188"/>
      <c r="X159" s="368"/>
      <c r="Z159" s="188"/>
      <c r="AA159" s="368"/>
      <c r="AC159" s="188"/>
      <c r="AD159" s="368"/>
      <c r="AE159" s="556"/>
      <c r="AF159" s="556"/>
    </row>
    <row r="160" spans="1:32" s="555" customFormat="1" x14ac:dyDescent="0.2">
      <c r="A160" s="554"/>
      <c r="C160" s="556"/>
      <c r="D160" s="188"/>
      <c r="G160" s="186"/>
      <c r="H160" s="187"/>
      <c r="I160" s="187"/>
      <c r="J160" s="187"/>
      <c r="K160" s="187"/>
      <c r="L160" s="187"/>
      <c r="N160" s="188"/>
      <c r="O160" s="368"/>
      <c r="Q160" s="188"/>
      <c r="R160" s="368"/>
      <c r="T160" s="188"/>
      <c r="U160" s="368"/>
      <c r="W160" s="188"/>
      <c r="X160" s="368"/>
      <c r="Z160" s="188"/>
      <c r="AA160" s="368"/>
      <c r="AC160" s="188"/>
      <c r="AD160" s="368"/>
      <c r="AE160" s="556"/>
      <c r="AF160" s="556"/>
    </row>
    <row r="161" spans="1:32" s="555" customFormat="1" x14ac:dyDescent="0.2">
      <c r="A161" s="554"/>
      <c r="C161" s="556"/>
      <c r="D161" s="188"/>
      <c r="G161" s="186"/>
      <c r="H161" s="187"/>
      <c r="I161" s="187"/>
      <c r="J161" s="187"/>
      <c r="K161" s="187"/>
      <c r="L161" s="187"/>
      <c r="N161" s="188"/>
      <c r="O161" s="368"/>
      <c r="Q161" s="188"/>
      <c r="R161" s="368"/>
      <c r="T161" s="188"/>
      <c r="U161" s="368"/>
      <c r="W161" s="188"/>
      <c r="X161" s="368"/>
      <c r="Z161" s="188"/>
      <c r="AA161" s="368"/>
      <c r="AC161" s="188"/>
      <c r="AD161" s="368"/>
      <c r="AE161" s="556"/>
      <c r="AF161" s="556"/>
    </row>
    <row r="162" spans="1:32" s="555" customFormat="1" x14ac:dyDescent="0.2">
      <c r="A162" s="554"/>
      <c r="C162" s="556"/>
      <c r="D162" s="188"/>
      <c r="G162" s="186"/>
      <c r="H162" s="187"/>
      <c r="I162" s="187"/>
      <c r="J162" s="187"/>
      <c r="K162" s="187"/>
      <c r="L162" s="187"/>
      <c r="N162" s="188"/>
      <c r="O162" s="368"/>
      <c r="Q162" s="188"/>
      <c r="R162" s="368"/>
      <c r="T162" s="188"/>
      <c r="U162" s="368"/>
      <c r="W162" s="188"/>
      <c r="X162" s="368"/>
      <c r="Z162" s="188"/>
      <c r="AA162" s="368"/>
      <c r="AC162" s="188"/>
      <c r="AD162" s="368"/>
      <c r="AE162" s="556"/>
      <c r="AF162" s="556"/>
    </row>
    <row r="163" spans="1:32" s="555" customFormat="1" x14ac:dyDescent="0.2">
      <c r="A163" s="554"/>
      <c r="C163" s="556"/>
      <c r="D163" s="188"/>
      <c r="G163" s="186"/>
      <c r="H163" s="187"/>
      <c r="I163" s="187"/>
      <c r="J163" s="187"/>
      <c r="K163" s="187"/>
      <c r="L163" s="187"/>
      <c r="N163" s="188"/>
      <c r="O163" s="368"/>
      <c r="Q163" s="188"/>
      <c r="R163" s="368"/>
      <c r="T163" s="188"/>
      <c r="U163" s="368"/>
      <c r="W163" s="188"/>
      <c r="X163" s="368"/>
      <c r="Z163" s="188"/>
      <c r="AA163" s="368"/>
      <c r="AC163" s="188"/>
      <c r="AD163" s="368"/>
      <c r="AE163" s="556"/>
      <c r="AF163" s="556"/>
    </row>
    <row r="164" spans="1:32" s="555" customFormat="1" x14ac:dyDescent="0.2">
      <c r="A164" s="554"/>
      <c r="C164" s="556"/>
      <c r="D164" s="188"/>
      <c r="G164" s="186"/>
      <c r="H164" s="187"/>
      <c r="I164" s="187"/>
      <c r="J164" s="187"/>
      <c r="K164" s="187"/>
      <c r="L164" s="187"/>
      <c r="N164" s="188"/>
      <c r="O164" s="368"/>
      <c r="Q164" s="188"/>
      <c r="R164" s="368"/>
      <c r="T164" s="188"/>
      <c r="U164" s="368"/>
      <c r="W164" s="188"/>
      <c r="X164" s="368"/>
      <c r="Z164" s="188"/>
      <c r="AA164" s="368"/>
      <c r="AC164" s="188"/>
      <c r="AD164" s="368"/>
      <c r="AE164" s="556"/>
      <c r="AF164" s="556"/>
    </row>
    <row r="165" spans="1:32" s="555" customFormat="1" x14ac:dyDescent="0.2">
      <c r="A165" s="554"/>
      <c r="C165" s="556"/>
      <c r="D165" s="188"/>
      <c r="G165" s="186"/>
      <c r="H165" s="187"/>
      <c r="I165" s="187"/>
      <c r="J165" s="187"/>
      <c r="K165" s="187"/>
      <c r="L165" s="187"/>
      <c r="N165" s="188"/>
      <c r="O165" s="368"/>
      <c r="Q165" s="188"/>
      <c r="R165" s="368"/>
      <c r="T165" s="188"/>
      <c r="U165" s="368"/>
      <c r="W165" s="188"/>
      <c r="X165" s="368"/>
      <c r="Z165" s="188"/>
      <c r="AA165" s="368"/>
      <c r="AC165" s="188"/>
      <c r="AD165" s="368"/>
      <c r="AE165" s="556"/>
      <c r="AF165" s="556"/>
    </row>
    <row r="166" spans="1:32" s="555" customFormat="1" x14ac:dyDescent="0.2">
      <c r="A166" s="554"/>
      <c r="C166" s="556"/>
      <c r="D166" s="188"/>
      <c r="G166" s="186"/>
      <c r="H166" s="187"/>
      <c r="I166" s="187"/>
      <c r="J166" s="187"/>
      <c r="K166" s="187"/>
      <c r="L166" s="187"/>
      <c r="N166" s="188"/>
      <c r="O166" s="368"/>
      <c r="Q166" s="188"/>
      <c r="R166" s="368"/>
      <c r="T166" s="188"/>
      <c r="U166" s="368"/>
      <c r="W166" s="188"/>
      <c r="X166" s="368"/>
      <c r="Z166" s="188"/>
      <c r="AA166" s="368"/>
      <c r="AC166" s="188"/>
      <c r="AD166" s="368"/>
      <c r="AE166" s="556"/>
      <c r="AF166" s="556"/>
    </row>
    <row r="167" spans="1:32" s="555" customFormat="1" x14ac:dyDescent="0.2">
      <c r="A167" s="554"/>
      <c r="C167" s="556"/>
      <c r="D167" s="188"/>
      <c r="G167" s="186"/>
      <c r="H167" s="187"/>
      <c r="I167" s="187"/>
      <c r="J167" s="187"/>
      <c r="K167" s="187"/>
      <c r="L167" s="187"/>
      <c r="N167" s="188"/>
      <c r="O167" s="368"/>
      <c r="Q167" s="188"/>
      <c r="R167" s="368"/>
      <c r="T167" s="188"/>
      <c r="U167" s="368"/>
      <c r="W167" s="188"/>
      <c r="X167" s="368"/>
      <c r="Z167" s="188"/>
      <c r="AA167" s="368"/>
      <c r="AC167" s="188"/>
      <c r="AD167" s="368"/>
      <c r="AE167" s="556"/>
      <c r="AF167" s="556"/>
    </row>
    <row r="168" spans="1:32" s="555" customFormat="1" x14ac:dyDescent="0.2">
      <c r="A168" s="554"/>
      <c r="C168" s="556"/>
      <c r="D168" s="188"/>
      <c r="G168" s="186"/>
      <c r="H168" s="187"/>
      <c r="I168" s="187"/>
      <c r="J168" s="187"/>
      <c r="K168" s="187"/>
      <c r="L168" s="187"/>
      <c r="N168" s="188"/>
      <c r="O168" s="368"/>
      <c r="Q168" s="188"/>
      <c r="R168" s="368"/>
      <c r="T168" s="188"/>
      <c r="U168" s="368"/>
      <c r="W168" s="188"/>
      <c r="X168" s="368"/>
      <c r="Z168" s="188"/>
      <c r="AA168" s="368"/>
      <c r="AC168" s="188"/>
      <c r="AD168" s="368"/>
      <c r="AE168" s="556"/>
      <c r="AF168" s="556"/>
    </row>
    <row r="169" spans="1:32" s="555" customFormat="1" x14ac:dyDescent="0.2">
      <c r="A169" s="554"/>
      <c r="C169" s="556"/>
      <c r="D169" s="188"/>
      <c r="G169" s="186"/>
      <c r="H169" s="187"/>
      <c r="I169" s="187"/>
      <c r="J169" s="187"/>
      <c r="K169" s="187"/>
      <c r="L169" s="187"/>
      <c r="N169" s="188"/>
      <c r="O169" s="368"/>
      <c r="Q169" s="188"/>
      <c r="R169" s="368"/>
      <c r="T169" s="188"/>
      <c r="U169" s="368"/>
      <c r="W169" s="188"/>
      <c r="X169" s="368"/>
      <c r="Z169" s="188"/>
      <c r="AA169" s="368"/>
      <c r="AC169" s="188"/>
      <c r="AD169" s="368"/>
      <c r="AE169" s="556"/>
      <c r="AF169" s="556"/>
    </row>
    <row r="170" spans="1:32" s="555" customFormat="1" x14ac:dyDescent="0.2">
      <c r="A170" s="554"/>
      <c r="C170" s="556"/>
      <c r="D170" s="188"/>
      <c r="G170" s="186"/>
      <c r="H170" s="187"/>
      <c r="I170" s="187"/>
      <c r="J170" s="187"/>
      <c r="K170" s="187"/>
      <c r="L170" s="187"/>
      <c r="N170" s="188"/>
      <c r="O170" s="368"/>
      <c r="Q170" s="188"/>
      <c r="R170" s="368"/>
      <c r="T170" s="188"/>
      <c r="U170" s="368"/>
      <c r="W170" s="188"/>
      <c r="X170" s="368"/>
      <c r="Z170" s="188"/>
      <c r="AA170" s="368"/>
      <c r="AC170" s="188"/>
      <c r="AD170" s="368"/>
      <c r="AE170" s="556"/>
      <c r="AF170" s="556"/>
    </row>
    <row r="171" spans="1:32" s="555" customFormat="1" x14ac:dyDescent="0.2">
      <c r="A171" s="554"/>
      <c r="C171" s="556"/>
      <c r="D171" s="188"/>
      <c r="G171" s="186"/>
      <c r="H171" s="187"/>
      <c r="I171" s="187"/>
      <c r="J171" s="187"/>
      <c r="K171" s="187"/>
      <c r="L171" s="187"/>
      <c r="N171" s="188"/>
      <c r="O171" s="368"/>
      <c r="Q171" s="188"/>
      <c r="R171" s="368"/>
      <c r="T171" s="188"/>
      <c r="U171" s="368"/>
      <c r="W171" s="188"/>
      <c r="X171" s="368"/>
      <c r="Z171" s="188"/>
      <c r="AA171" s="368"/>
      <c r="AC171" s="188"/>
      <c r="AD171" s="368"/>
      <c r="AE171" s="556"/>
      <c r="AF171" s="556"/>
    </row>
    <row r="172" spans="1:32" s="555" customFormat="1" x14ac:dyDescent="0.2">
      <c r="A172" s="554"/>
      <c r="C172" s="556"/>
      <c r="D172" s="188"/>
      <c r="G172" s="186"/>
      <c r="H172" s="187"/>
      <c r="I172" s="187"/>
      <c r="J172" s="187"/>
      <c r="K172" s="187"/>
      <c r="L172" s="187"/>
      <c r="N172" s="188"/>
      <c r="O172" s="368"/>
      <c r="Q172" s="188"/>
      <c r="R172" s="368"/>
      <c r="T172" s="188"/>
      <c r="U172" s="368"/>
      <c r="W172" s="188"/>
      <c r="X172" s="368"/>
      <c r="Z172" s="188"/>
      <c r="AA172" s="368"/>
      <c r="AC172" s="188"/>
      <c r="AD172" s="368"/>
      <c r="AE172" s="556"/>
      <c r="AF172" s="556"/>
    </row>
    <row r="173" spans="1:32" s="555" customFormat="1" x14ac:dyDescent="0.2">
      <c r="A173" s="554"/>
      <c r="C173" s="556"/>
      <c r="D173" s="188"/>
      <c r="G173" s="186"/>
      <c r="H173" s="187"/>
      <c r="I173" s="187"/>
      <c r="J173" s="187"/>
      <c r="K173" s="187"/>
      <c r="L173" s="187"/>
      <c r="N173" s="188"/>
      <c r="O173" s="368"/>
      <c r="Q173" s="188"/>
      <c r="R173" s="368"/>
      <c r="T173" s="188"/>
      <c r="U173" s="368"/>
      <c r="W173" s="188"/>
      <c r="X173" s="368"/>
      <c r="Z173" s="188"/>
      <c r="AA173" s="368"/>
      <c r="AC173" s="188"/>
      <c r="AD173" s="368"/>
      <c r="AE173" s="556"/>
      <c r="AF173" s="556"/>
    </row>
    <row r="174" spans="1:32" s="555" customFormat="1" x14ac:dyDescent="0.2">
      <c r="A174" s="554"/>
      <c r="C174" s="556"/>
      <c r="D174" s="188"/>
      <c r="G174" s="186"/>
      <c r="H174" s="187"/>
      <c r="I174" s="187"/>
      <c r="J174" s="187"/>
      <c r="K174" s="187"/>
      <c r="L174" s="187"/>
      <c r="N174" s="188"/>
      <c r="O174" s="368"/>
      <c r="Q174" s="188"/>
      <c r="R174" s="368"/>
      <c r="T174" s="188"/>
      <c r="U174" s="368"/>
      <c r="W174" s="188"/>
      <c r="X174" s="368"/>
      <c r="Z174" s="188"/>
      <c r="AA174" s="368"/>
      <c r="AC174" s="188"/>
      <c r="AD174" s="368"/>
      <c r="AE174" s="556"/>
      <c r="AF174" s="556"/>
    </row>
    <row r="175" spans="1:32" s="555" customFormat="1" x14ac:dyDescent="0.2">
      <c r="A175" s="554"/>
      <c r="C175" s="556"/>
      <c r="D175" s="188"/>
      <c r="G175" s="186"/>
      <c r="H175" s="187"/>
      <c r="I175" s="187"/>
      <c r="J175" s="187"/>
      <c r="K175" s="187"/>
      <c r="L175" s="187"/>
      <c r="N175" s="188"/>
      <c r="O175" s="368"/>
      <c r="Q175" s="188"/>
      <c r="R175" s="368"/>
      <c r="T175" s="188"/>
      <c r="U175" s="368"/>
      <c r="W175" s="188"/>
      <c r="X175" s="368"/>
      <c r="Z175" s="188"/>
      <c r="AA175" s="368"/>
      <c r="AC175" s="188"/>
      <c r="AD175" s="368"/>
      <c r="AE175" s="556"/>
      <c r="AF175" s="556"/>
    </row>
    <row r="176" spans="1:32" s="555" customFormat="1" x14ac:dyDescent="0.2">
      <c r="A176" s="554"/>
      <c r="C176" s="556"/>
      <c r="D176" s="188"/>
      <c r="G176" s="186"/>
      <c r="H176" s="187"/>
      <c r="I176" s="187"/>
      <c r="J176" s="187"/>
      <c r="K176" s="187"/>
      <c r="L176" s="187"/>
      <c r="N176" s="188"/>
      <c r="O176" s="368"/>
      <c r="Q176" s="188"/>
      <c r="R176" s="368"/>
      <c r="T176" s="188"/>
      <c r="U176" s="368"/>
      <c r="W176" s="188"/>
      <c r="X176" s="368"/>
      <c r="Z176" s="188"/>
      <c r="AA176" s="368"/>
      <c r="AC176" s="188"/>
      <c r="AD176" s="368"/>
      <c r="AE176" s="556"/>
      <c r="AF176" s="556"/>
    </row>
    <row r="177" spans="1:32" s="555" customFormat="1" x14ac:dyDescent="0.2">
      <c r="A177" s="554"/>
      <c r="C177" s="556"/>
      <c r="D177" s="188"/>
      <c r="G177" s="186"/>
      <c r="H177" s="187"/>
      <c r="I177" s="187"/>
      <c r="J177" s="187"/>
      <c r="K177" s="187"/>
      <c r="L177" s="187"/>
      <c r="N177" s="188"/>
      <c r="O177" s="368"/>
      <c r="Q177" s="188"/>
      <c r="R177" s="368"/>
      <c r="T177" s="188"/>
      <c r="U177" s="368"/>
      <c r="W177" s="188"/>
      <c r="X177" s="368"/>
      <c r="Z177" s="188"/>
      <c r="AA177" s="368"/>
      <c r="AC177" s="188"/>
      <c r="AD177" s="368"/>
      <c r="AE177" s="556"/>
      <c r="AF177" s="556"/>
    </row>
    <row r="178" spans="1:32" s="555" customFormat="1" x14ac:dyDescent="0.2">
      <c r="A178" s="554"/>
      <c r="C178" s="556"/>
      <c r="D178" s="188"/>
      <c r="G178" s="186"/>
      <c r="H178" s="187"/>
      <c r="I178" s="187"/>
      <c r="J178" s="187"/>
      <c r="K178" s="187"/>
      <c r="L178" s="187"/>
      <c r="N178" s="188"/>
      <c r="O178" s="368"/>
      <c r="Q178" s="188"/>
      <c r="R178" s="368"/>
      <c r="T178" s="188"/>
      <c r="U178" s="368"/>
      <c r="W178" s="188"/>
      <c r="X178" s="368"/>
      <c r="Z178" s="188"/>
      <c r="AA178" s="368"/>
      <c r="AC178" s="188"/>
      <c r="AD178" s="368"/>
      <c r="AE178" s="556"/>
      <c r="AF178" s="556"/>
    </row>
    <row r="179" spans="1:32" s="555" customFormat="1" x14ac:dyDescent="0.2">
      <c r="A179" s="554"/>
      <c r="C179" s="556"/>
      <c r="D179" s="188"/>
      <c r="G179" s="186"/>
      <c r="H179" s="187"/>
      <c r="I179" s="187"/>
      <c r="J179" s="187"/>
      <c r="K179" s="187"/>
      <c r="L179" s="187"/>
      <c r="N179" s="188"/>
      <c r="O179" s="368"/>
      <c r="Q179" s="188"/>
      <c r="R179" s="368"/>
      <c r="T179" s="188"/>
      <c r="U179" s="368"/>
      <c r="W179" s="188"/>
      <c r="X179" s="368"/>
      <c r="Z179" s="188"/>
      <c r="AA179" s="368"/>
      <c r="AC179" s="188"/>
      <c r="AD179" s="368"/>
      <c r="AE179" s="556"/>
      <c r="AF179" s="556"/>
    </row>
    <row r="180" spans="1:32" s="555" customFormat="1" x14ac:dyDescent="0.2">
      <c r="A180" s="554"/>
      <c r="C180" s="556"/>
      <c r="D180" s="188"/>
      <c r="G180" s="186"/>
      <c r="H180" s="187"/>
      <c r="I180" s="187"/>
      <c r="J180" s="187"/>
      <c r="K180" s="187"/>
      <c r="L180" s="187"/>
      <c r="N180" s="188"/>
      <c r="O180" s="368"/>
      <c r="Q180" s="188"/>
      <c r="R180" s="368"/>
      <c r="T180" s="188"/>
      <c r="U180" s="368"/>
      <c r="W180" s="188"/>
      <c r="X180" s="368"/>
      <c r="Z180" s="188"/>
      <c r="AA180" s="368"/>
      <c r="AC180" s="188"/>
      <c r="AD180" s="368"/>
      <c r="AE180" s="556"/>
      <c r="AF180" s="556"/>
    </row>
    <row r="181" spans="1:32" s="555" customFormat="1" x14ac:dyDescent="0.2">
      <c r="A181" s="554"/>
      <c r="C181" s="556"/>
      <c r="D181" s="188"/>
      <c r="G181" s="186"/>
      <c r="H181" s="187"/>
      <c r="I181" s="187"/>
      <c r="J181" s="187"/>
      <c r="K181" s="187"/>
      <c r="L181" s="187"/>
      <c r="N181" s="188"/>
      <c r="O181" s="368"/>
      <c r="Q181" s="188"/>
      <c r="R181" s="368"/>
      <c r="T181" s="188"/>
      <c r="U181" s="368"/>
      <c r="W181" s="188"/>
      <c r="X181" s="368"/>
      <c r="Z181" s="188"/>
      <c r="AA181" s="368"/>
      <c r="AC181" s="188"/>
      <c r="AD181" s="368"/>
      <c r="AE181" s="556"/>
      <c r="AF181" s="556"/>
    </row>
    <row r="182" spans="1:32" s="555" customFormat="1" x14ac:dyDescent="0.2">
      <c r="A182" s="554"/>
      <c r="C182" s="556"/>
      <c r="D182" s="188"/>
      <c r="G182" s="186"/>
      <c r="H182" s="187"/>
      <c r="I182" s="187"/>
      <c r="J182" s="187"/>
      <c r="K182" s="187"/>
      <c r="L182" s="187"/>
      <c r="N182" s="188"/>
      <c r="O182" s="368"/>
      <c r="Q182" s="188"/>
      <c r="R182" s="368"/>
      <c r="T182" s="188"/>
      <c r="U182" s="368"/>
      <c r="W182" s="188"/>
      <c r="X182" s="368"/>
      <c r="Z182" s="188"/>
      <c r="AA182" s="368"/>
      <c r="AC182" s="188"/>
      <c r="AD182" s="368"/>
      <c r="AE182" s="556"/>
      <c r="AF182" s="556"/>
    </row>
    <row r="183" spans="1:32" s="555" customFormat="1" x14ac:dyDescent="0.2">
      <c r="A183" s="554"/>
      <c r="C183" s="556"/>
      <c r="D183" s="188"/>
      <c r="G183" s="186"/>
      <c r="H183" s="187"/>
      <c r="I183" s="187"/>
      <c r="J183" s="187"/>
      <c r="K183" s="187"/>
      <c r="L183" s="187"/>
      <c r="N183" s="188"/>
      <c r="O183" s="368"/>
      <c r="Q183" s="188"/>
      <c r="R183" s="368"/>
      <c r="T183" s="188"/>
      <c r="U183" s="368"/>
      <c r="W183" s="188"/>
      <c r="X183" s="368"/>
      <c r="Z183" s="188"/>
      <c r="AA183" s="368"/>
      <c r="AC183" s="188"/>
      <c r="AD183" s="368"/>
      <c r="AE183" s="556"/>
      <c r="AF183" s="556"/>
    </row>
    <row r="184" spans="1:32" s="555" customFormat="1" x14ac:dyDescent="0.2">
      <c r="A184" s="554"/>
      <c r="C184" s="556"/>
      <c r="D184" s="188"/>
      <c r="G184" s="186"/>
      <c r="H184" s="187"/>
      <c r="I184" s="187"/>
      <c r="J184" s="187"/>
      <c r="K184" s="187"/>
      <c r="L184" s="187"/>
      <c r="N184" s="188"/>
      <c r="O184" s="368"/>
      <c r="Q184" s="188"/>
      <c r="R184" s="368"/>
      <c r="T184" s="188"/>
      <c r="U184" s="368"/>
      <c r="W184" s="188"/>
      <c r="X184" s="368"/>
      <c r="Z184" s="188"/>
      <c r="AA184" s="368"/>
      <c r="AC184" s="188"/>
      <c r="AD184" s="368"/>
      <c r="AE184" s="556"/>
      <c r="AF184" s="556"/>
    </row>
    <row r="185" spans="1:32" s="555" customFormat="1" x14ac:dyDescent="0.2">
      <c r="A185" s="554"/>
      <c r="C185" s="556"/>
      <c r="D185" s="188"/>
      <c r="G185" s="186"/>
      <c r="H185" s="187"/>
      <c r="I185" s="187"/>
      <c r="J185" s="187"/>
      <c r="K185" s="187"/>
      <c r="L185" s="187"/>
      <c r="N185" s="188"/>
      <c r="O185" s="368"/>
      <c r="Q185" s="188"/>
      <c r="R185" s="368"/>
      <c r="T185" s="188"/>
      <c r="U185" s="368"/>
      <c r="W185" s="188"/>
      <c r="X185" s="368"/>
      <c r="Z185" s="188"/>
      <c r="AA185" s="368"/>
      <c r="AC185" s="188"/>
      <c r="AD185" s="368"/>
      <c r="AE185" s="556"/>
      <c r="AF185" s="556"/>
    </row>
    <row r="186" spans="1:32" s="555" customFormat="1" x14ac:dyDescent="0.2">
      <c r="A186" s="554"/>
      <c r="C186" s="556"/>
      <c r="D186" s="188"/>
      <c r="G186" s="186"/>
      <c r="H186" s="187"/>
      <c r="I186" s="187"/>
      <c r="J186" s="187"/>
      <c r="K186" s="187"/>
      <c r="L186" s="187"/>
      <c r="N186" s="188"/>
      <c r="O186" s="368"/>
      <c r="Q186" s="188"/>
      <c r="R186" s="368"/>
      <c r="T186" s="188"/>
      <c r="U186" s="368"/>
      <c r="W186" s="188"/>
      <c r="X186" s="368"/>
      <c r="Z186" s="188"/>
      <c r="AA186" s="368"/>
      <c r="AC186" s="188"/>
      <c r="AD186" s="368"/>
      <c r="AE186" s="556"/>
      <c r="AF186" s="556"/>
    </row>
    <row r="187" spans="1:32" s="555" customFormat="1" x14ac:dyDescent="0.2">
      <c r="A187" s="554"/>
      <c r="C187" s="556"/>
      <c r="D187" s="188"/>
      <c r="G187" s="186"/>
      <c r="H187" s="187"/>
      <c r="I187" s="187"/>
      <c r="J187" s="187"/>
      <c r="K187" s="187"/>
      <c r="L187" s="187"/>
      <c r="N187" s="188"/>
      <c r="O187" s="368"/>
      <c r="Q187" s="188"/>
      <c r="R187" s="368"/>
      <c r="T187" s="188"/>
      <c r="U187" s="368"/>
      <c r="W187" s="188"/>
      <c r="X187" s="368"/>
      <c r="Z187" s="188"/>
      <c r="AA187" s="368"/>
      <c r="AC187" s="188"/>
      <c r="AD187" s="368"/>
      <c r="AE187" s="556"/>
      <c r="AF187" s="556"/>
    </row>
    <row r="188" spans="1:32" s="555" customFormat="1" x14ac:dyDescent="0.2">
      <c r="A188" s="554"/>
      <c r="C188" s="556"/>
      <c r="D188" s="188"/>
      <c r="G188" s="186"/>
      <c r="H188" s="187"/>
      <c r="I188" s="187"/>
      <c r="J188" s="187"/>
      <c r="K188" s="187"/>
      <c r="L188" s="187"/>
      <c r="N188" s="188"/>
      <c r="O188" s="368"/>
      <c r="Q188" s="188"/>
      <c r="R188" s="368"/>
      <c r="T188" s="188"/>
      <c r="U188" s="368"/>
      <c r="W188" s="188"/>
      <c r="X188" s="368"/>
      <c r="Z188" s="188"/>
      <c r="AA188" s="368"/>
      <c r="AC188" s="188"/>
      <c r="AD188" s="368"/>
      <c r="AE188" s="556"/>
      <c r="AF188" s="556"/>
    </row>
    <row r="189" spans="1:32" s="555" customFormat="1" x14ac:dyDescent="0.2">
      <c r="A189" s="554"/>
      <c r="C189" s="556"/>
      <c r="D189" s="188"/>
      <c r="G189" s="186"/>
      <c r="H189" s="187"/>
      <c r="I189" s="187"/>
      <c r="J189" s="187"/>
      <c r="K189" s="187"/>
      <c r="L189" s="187"/>
      <c r="N189" s="188"/>
      <c r="O189" s="368"/>
      <c r="Q189" s="188"/>
      <c r="R189" s="368"/>
      <c r="T189" s="188"/>
      <c r="U189" s="368"/>
      <c r="W189" s="188"/>
      <c r="X189" s="368"/>
      <c r="Z189" s="188"/>
      <c r="AA189" s="368"/>
      <c r="AC189" s="188"/>
      <c r="AD189" s="368"/>
      <c r="AE189" s="556"/>
      <c r="AF189" s="556"/>
    </row>
    <row r="190" spans="1:32" s="555" customFormat="1" x14ac:dyDescent="0.2">
      <c r="A190" s="554"/>
      <c r="C190" s="556"/>
      <c r="D190" s="188"/>
      <c r="G190" s="186"/>
      <c r="H190" s="187"/>
      <c r="I190" s="187"/>
      <c r="J190" s="187"/>
      <c r="K190" s="187"/>
      <c r="L190" s="187"/>
      <c r="N190" s="188"/>
      <c r="O190" s="368"/>
      <c r="Q190" s="188"/>
      <c r="R190" s="368"/>
      <c r="T190" s="188"/>
      <c r="U190" s="368"/>
      <c r="W190" s="188"/>
      <c r="X190" s="368"/>
      <c r="Z190" s="188"/>
      <c r="AA190" s="368"/>
      <c r="AC190" s="188"/>
      <c r="AD190" s="368"/>
      <c r="AE190" s="556"/>
      <c r="AF190" s="556"/>
    </row>
    <row r="191" spans="1:32" s="555" customFormat="1" x14ac:dyDescent="0.2">
      <c r="A191" s="554"/>
      <c r="C191" s="556"/>
      <c r="D191" s="188"/>
      <c r="G191" s="186"/>
      <c r="H191" s="187"/>
      <c r="I191" s="187"/>
      <c r="J191" s="187"/>
      <c r="K191" s="187"/>
      <c r="L191" s="187"/>
      <c r="N191" s="188"/>
      <c r="O191" s="368"/>
      <c r="Q191" s="188"/>
      <c r="R191" s="368"/>
      <c r="T191" s="188"/>
      <c r="U191" s="368"/>
      <c r="W191" s="188"/>
      <c r="X191" s="368"/>
      <c r="Z191" s="188"/>
      <c r="AA191" s="368"/>
      <c r="AC191" s="188"/>
      <c r="AD191" s="368"/>
      <c r="AE191" s="556"/>
      <c r="AF191" s="556"/>
    </row>
    <row r="192" spans="1:32" s="555" customFormat="1" x14ac:dyDescent="0.2">
      <c r="A192" s="554"/>
      <c r="C192" s="556"/>
      <c r="D192" s="188"/>
      <c r="G192" s="186"/>
      <c r="H192" s="187"/>
      <c r="I192" s="187"/>
      <c r="J192" s="187"/>
      <c r="K192" s="187"/>
      <c r="L192" s="187"/>
      <c r="N192" s="188"/>
      <c r="O192" s="368"/>
      <c r="Q192" s="188"/>
      <c r="R192" s="368"/>
      <c r="T192" s="188"/>
      <c r="U192" s="368"/>
      <c r="W192" s="188"/>
      <c r="X192" s="368"/>
      <c r="Z192" s="188"/>
      <c r="AA192" s="368"/>
      <c r="AC192" s="188"/>
      <c r="AD192" s="368"/>
      <c r="AE192" s="556"/>
      <c r="AF192" s="556"/>
    </row>
    <row r="193" spans="1:32" s="555" customFormat="1" x14ac:dyDescent="0.2">
      <c r="A193" s="554"/>
      <c r="C193" s="556"/>
      <c r="D193" s="188"/>
      <c r="G193" s="186"/>
      <c r="H193" s="187"/>
      <c r="I193" s="187"/>
      <c r="J193" s="187"/>
      <c r="K193" s="187"/>
      <c r="L193" s="187"/>
      <c r="N193" s="188"/>
      <c r="O193" s="368"/>
      <c r="Q193" s="188"/>
      <c r="R193" s="368"/>
      <c r="T193" s="188"/>
      <c r="U193" s="368"/>
      <c r="W193" s="188"/>
      <c r="X193" s="368"/>
      <c r="Z193" s="188"/>
      <c r="AA193" s="368"/>
      <c r="AC193" s="188"/>
      <c r="AD193" s="368"/>
      <c r="AE193" s="556"/>
      <c r="AF193" s="556"/>
    </row>
    <row r="194" spans="1:32" s="555" customFormat="1" x14ac:dyDescent="0.2">
      <c r="A194" s="554"/>
      <c r="C194" s="556"/>
      <c r="D194" s="188"/>
      <c r="G194" s="186"/>
      <c r="H194" s="187"/>
      <c r="I194" s="187"/>
      <c r="J194" s="187"/>
      <c r="K194" s="187"/>
      <c r="L194" s="187"/>
      <c r="N194" s="188"/>
      <c r="O194" s="368"/>
      <c r="Q194" s="188"/>
      <c r="R194" s="368"/>
      <c r="T194" s="188"/>
      <c r="U194" s="368"/>
      <c r="W194" s="188"/>
      <c r="X194" s="368"/>
      <c r="Z194" s="188"/>
      <c r="AA194" s="368"/>
      <c r="AC194" s="188"/>
      <c r="AD194" s="368"/>
      <c r="AE194" s="556"/>
      <c r="AF194" s="556"/>
    </row>
    <row r="195" spans="1:32" s="555" customFormat="1" x14ac:dyDescent="0.2">
      <c r="A195" s="554"/>
      <c r="C195" s="556"/>
      <c r="D195" s="188"/>
      <c r="G195" s="186"/>
      <c r="H195" s="187"/>
      <c r="I195" s="187"/>
      <c r="J195" s="187"/>
      <c r="K195" s="187"/>
      <c r="L195" s="187"/>
      <c r="N195" s="188"/>
      <c r="O195" s="368"/>
      <c r="Q195" s="188"/>
      <c r="R195" s="368"/>
      <c r="T195" s="188"/>
      <c r="U195" s="368"/>
      <c r="W195" s="188"/>
      <c r="X195" s="368"/>
      <c r="Z195" s="188"/>
      <c r="AA195" s="368"/>
      <c r="AC195" s="188"/>
      <c r="AD195" s="368"/>
      <c r="AE195" s="556"/>
      <c r="AF195" s="556"/>
    </row>
    <row r="196" spans="1:32" s="555" customFormat="1" x14ac:dyDescent="0.2">
      <c r="A196" s="554"/>
      <c r="C196" s="556"/>
      <c r="D196" s="188"/>
      <c r="G196" s="186"/>
      <c r="H196" s="187"/>
      <c r="I196" s="187"/>
      <c r="J196" s="187"/>
      <c r="K196" s="187"/>
      <c r="L196" s="187"/>
      <c r="N196" s="188"/>
      <c r="O196" s="368"/>
      <c r="Q196" s="188"/>
      <c r="R196" s="368"/>
      <c r="T196" s="188"/>
      <c r="U196" s="368"/>
      <c r="W196" s="188"/>
      <c r="X196" s="368"/>
      <c r="Z196" s="188"/>
      <c r="AA196" s="368"/>
      <c r="AC196" s="188"/>
      <c r="AD196" s="368"/>
      <c r="AE196" s="556"/>
      <c r="AF196" s="556"/>
    </row>
    <row r="197" spans="1:32" s="555" customFormat="1" x14ac:dyDescent="0.2">
      <c r="A197" s="554"/>
      <c r="C197" s="556"/>
      <c r="D197" s="188"/>
      <c r="G197" s="186"/>
      <c r="H197" s="187"/>
      <c r="I197" s="187"/>
      <c r="J197" s="187"/>
      <c r="K197" s="187"/>
      <c r="L197" s="187"/>
      <c r="N197" s="188"/>
      <c r="O197" s="368"/>
      <c r="Q197" s="188"/>
      <c r="R197" s="368"/>
      <c r="T197" s="188"/>
      <c r="U197" s="368"/>
      <c r="W197" s="188"/>
      <c r="X197" s="368"/>
      <c r="Z197" s="188"/>
      <c r="AA197" s="368"/>
      <c r="AC197" s="188"/>
      <c r="AD197" s="368"/>
      <c r="AE197" s="556"/>
      <c r="AF197" s="556"/>
    </row>
    <row r="198" spans="1:32" s="555" customFormat="1" x14ac:dyDescent="0.2">
      <c r="A198" s="554"/>
      <c r="C198" s="556"/>
      <c r="D198" s="188"/>
      <c r="G198" s="186"/>
      <c r="H198" s="187"/>
      <c r="I198" s="187"/>
      <c r="J198" s="187"/>
      <c r="K198" s="187"/>
      <c r="L198" s="187"/>
      <c r="N198" s="188"/>
      <c r="O198" s="368"/>
      <c r="Q198" s="188"/>
      <c r="R198" s="368"/>
      <c r="T198" s="188"/>
      <c r="U198" s="368"/>
      <c r="W198" s="188"/>
      <c r="X198" s="368"/>
      <c r="Z198" s="188"/>
      <c r="AA198" s="368"/>
      <c r="AC198" s="188"/>
      <c r="AD198" s="368"/>
      <c r="AE198" s="556"/>
      <c r="AF198" s="556"/>
    </row>
    <row r="199" spans="1:32" s="555" customFormat="1" x14ac:dyDescent="0.2">
      <c r="A199" s="554"/>
      <c r="C199" s="556"/>
      <c r="D199" s="188"/>
      <c r="G199" s="186"/>
      <c r="H199" s="187"/>
      <c r="I199" s="187"/>
      <c r="J199" s="187"/>
      <c r="K199" s="187"/>
      <c r="L199" s="187"/>
      <c r="N199" s="188"/>
      <c r="O199" s="368"/>
      <c r="Q199" s="188"/>
      <c r="R199" s="368"/>
      <c r="T199" s="188"/>
      <c r="U199" s="368"/>
      <c r="W199" s="188"/>
      <c r="X199" s="368"/>
      <c r="Z199" s="188"/>
      <c r="AA199" s="368"/>
      <c r="AC199" s="188"/>
      <c r="AD199" s="368"/>
      <c r="AE199" s="556"/>
      <c r="AF199" s="556"/>
    </row>
    <row r="200" spans="1:32" s="555" customFormat="1" x14ac:dyDescent="0.2">
      <c r="A200" s="554"/>
      <c r="C200" s="556"/>
      <c r="D200" s="188"/>
      <c r="G200" s="186"/>
      <c r="H200" s="187"/>
      <c r="I200" s="187"/>
      <c r="J200" s="187"/>
      <c r="K200" s="187"/>
      <c r="L200" s="187"/>
      <c r="N200" s="188"/>
      <c r="O200" s="368"/>
      <c r="Q200" s="188"/>
      <c r="R200" s="368"/>
      <c r="T200" s="188"/>
      <c r="U200" s="368"/>
      <c r="W200" s="188"/>
      <c r="X200" s="368"/>
      <c r="Z200" s="188"/>
      <c r="AA200" s="368"/>
      <c r="AC200" s="188"/>
      <c r="AD200" s="368"/>
      <c r="AE200" s="556"/>
      <c r="AF200" s="556"/>
    </row>
    <row r="201" spans="1:32" s="555" customFormat="1" x14ac:dyDescent="0.2">
      <c r="A201" s="554"/>
      <c r="C201" s="556"/>
      <c r="D201" s="188"/>
      <c r="G201" s="186"/>
      <c r="H201" s="187"/>
      <c r="I201" s="187"/>
      <c r="J201" s="187"/>
      <c r="K201" s="187"/>
      <c r="L201" s="187"/>
      <c r="N201" s="188"/>
      <c r="O201" s="368"/>
      <c r="Q201" s="188"/>
      <c r="R201" s="368"/>
      <c r="T201" s="188"/>
      <c r="U201" s="368"/>
      <c r="W201" s="188"/>
      <c r="X201" s="368"/>
      <c r="Z201" s="188"/>
      <c r="AA201" s="368"/>
      <c r="AC201" s="188"/>
      <c r="AD201" s="368"/>
      <c r="AE201" s="556"/>
      <c r="AF201" s="556"/>
    </row>
    <row r="202" spans="1:32" s="555" customFormat="1" x14ac:dyDescent="0.2">
      <c r="A202" s="554"/>
      <c r="C202" s="556"/>
      <c r="D202" s="188"/>
      <c r="G202" s="186"/>
      <c r="H202" s="187"/>
      <c r="I202" s="187"/>
      <c r="J202" s="187"/>
      <c r="K202" s="187"/>
      <c r="L202" s="187"/>
      <c r="N202" s="188"/>
      <c r="O202" s="368"/>
      <c r="Q202" s="188"/>
      <c r="R202" s="368"/>
      <c r="T202" s="188"/>
      <c r="U202" s="368"/>
      <c r="W202" s="188"/>
      <c r="X202" s="368"/>
      <c r="Z202" s="188"/>
      <c r="AA202" s="368"/>
      <c r="AC202" s="188"/>
      <c r="AD202" s="368"/>
      <c r="AE202" s="556"/>
      <c r="AF202" s="556"/>
    </row>
    <row r="203" spans="1:32" s="555" customFormat="1" x14ac:dyDescent="0.2">
      <c r="A203" s="554"/>
      <c r="C203" s="556"/>
      <c r="D203" s="188"/>
      <c r="G203" s="186"/>
      <c r="H203" s="187"/>
      <c r="I203" s="187"/>
      <c r="J203" s="187"/>
      <c r="K203" s="187"/>
      <c r="L203" s="187"/>
      <c r="N203" s="188"/>
      <c r="O203" s="368"/>
      <c r="Q203" s="188"/>
      <c r="R203" s="368"/>
      <c r="T203" s="188"/>
      <c r="U203" s="368"/>
      <c r="W203" s="188"/>
      <c r="X203" s="368"/>
      <c r="Z203" s="188"/>
      <c r="AA203" s="368"/>
      <c r="AC203" s="188"/>
      <c r="AD203" s="368"/>
      <c r="AE203" s="556"/>
      <c r="AF203" s="556"/>
    </row>
    <row r="204" spans="1:32" s="555" customFormat="1" x14ac:dyDescent="0.2">
      <c r="A204" s="554"/>
      <c r="C204" s="556"/>
      <c r="D204" s="188"/>
      <c r="G204" s="186"/>
      <c r="H204" s="187"/>
      <c r="I204" s="187"/>
      <c r="J204" s="187"/>
      <c r="K204" s="187"/>
      <c r="L204" s="187"/>
      <c r="N204" s="188"/>
      <c r="O204" s="368"/>
      <c r="Q204" s="188"/>
      <c r="R204" s="368"/>
      <c r="T204" s="188"/>
      <c r="U204" s="368"/>
      <c r="W204" s="188"/>
      <c r="X204" s="368"/>
      <c r="Z204" s="188"/>
      <c r="AA204" s="368"/>
      <c r="AC204" s="188"/>
      <c r="AD204" s="368"/>
      <c r="AE204" s="556"/>
      <c r="AF204" s="556"/>
    </row>
    <row r="205" spans="1:32" s="555" customFormat="1" x14ac:dyDescent="0.2">
      <c r="A205" s="554"/>
      <c r="C205" s="556"/>
      <c r="D205" s="188"/>
      <c r="G205" s="186"/>
      <c r="H205" s="187"/>
      <c r="I205" s="187"/>
      <c r="J205" s="187"/>
      <c r="K205" s="187"/>
      <c r="L205" s="187"/>
      <c r="N205" s="188"/>
      <c r="O205" s="368"/>
      <c r="Q205" s="188"/>
      <c r="R205" s="368"/>
      <c r="T205" s="188"/>
      <c r="U205" s="368"/>
      <c r="W205" s="188"/>
      <c r="X205" s="368"/>
      <c r="Z205" s="188"/>
      <c r="AA205" s="368"/>
      <c r="AC205" s="188"/>
      <c r="AD205" s="368"/>
      <c r="AE205" s="556"/>
      <c r="AF205" s="556"/>
    </row>
    <row r="206" spans="1:32" s="555" customFormat="1" x14ac:dyDescent="0.2">
      <c r="A206" s="554"/>
      <c r="C206" s="556"/>
      <c r="D206" s="188"/>
      <c r="G206" s="186"/>
      <c r="H206" s="187"/>
      <c r="I206" s="187"/>
      <c r="J206" s="187"/>
      <c r="K206" s="187"/>
      <c r="L206" s="187"/>
      <c r="N206" s="188"/>
      <c r="O206" s="368"/>
      <c r="Q206" s="188"/>
      <c r="R206" s="368"/>
      <c r="T206" s="188"/>
      <c r="U206" s="368"/>
      <c r="W206" s="188"/>
      <c r="X206" s="368"/>
      <c r="Z206" s="188"/>
      <c r="AA206" s="368"/>
      <c r="AC206" s="188"/>
      <c r="AD206" s="368"/>
      <c r="AE206" s="556"/>
      <c r="AF206" s="556"/>
    </row>
    <row r="207" spans="1:32" s="555" customFormat="1" x14ac:dyDescent="0.2">
      <c r="A207" s="554"/>
      <c r="C207" s="556"/>
      <c r="D207" s="188"/>
      <c r="G207" s="186"/>
      <c r="H207" s="187"/>
      <c r="I207" s="187"/>
      <c r="J207" s="187"/>
      <c r="K207" s="187"/>
      <c r="L207" s="187"/>
      <c r="N207" s="188"/>
      <c r="O207" s="368"/>
      <c r="Q207" s="188"/>
      <c r="R207" s="368"/>
      <c r="T207" s="188"/>
      <c r="U207" s="368"/>
      <c r="W207" s="188"/>
      <c r="X207" s="368"/>
      <c r="Z207" s="188"/>
      <c r="AA207" s="368"/>
      <c r="AC207" s="188"/>
      <c r="AD207" s="368"/>
      <c r="AE207" s="556"/>
      <c r="AF207" s="556"/>
    </row>
    <row r="208" spans="1:32" s="555" customFormat="1" x14ac:dyDescent="0.2">
      <c r="A208" s="554"/>
      <c r="C208" s="556"/>
      <c r="D208" s="188"/>
      <c r="G208" s="186"/>
      <c r="H208" s="187"/>
      <c r="I208" s="187"/>
      <c r="J208" s="187"/>
      <c r="K208" s="187"/>
      <c r="L208" s="187"/>
      <c r="N208" s="188"/>
      <c r="O208" s="368"/>
      <c r="Q208" s="188"/>
      <c r="R208" s="368"/>
      <c r="T208" s="188"/>
      <c r="U208" s="368"/>
      <c r="W208" s="188"/>
      <c r="X208" s="368"/>
      <c r="Z208" s="188"/>
      <c r="AA208" s="368"/>
      <c r="AC208" s="188"/>
      <c r="AD208" s="368"/>
      <c r="AE208" s="556"/>
      <c r="AF208" s="556"/>
    </row>
    <row r="209" spans="1:32" s="555" customFormat="1" x14ac:dyDescent="0.2">
      <c r="A209" s="554"/>
      <c r="C209" s="556"/>
      <c r="D209" s="188"/>
      <c r="G209" s="186"/>
      <c r="H209" s="187"/>
      <c r="I209" s="187"/>
      <c r="J209" s="187"/>
      <c r="K209" s="187"/>
      <c r="L209" s="187"/>
      <c r="N209" s="188"/>
      <c r="O209" s="368"/>
      <c r="Q209" s="188"/>
      <c r="R209" s="368"/>
      <c r="T209" s="188"/>
      <c r="U209" s="368"/>
      <c r="W209" s="188"/>
      <c r="X209" s="368"/>
      <c r="Z209" s="188"/>
      <c r="AA209" s="368"/>
      <c r="AC209" s="188"/>
      <c r="AD209" s="368"/>
      <c r="AE209" s="556"/>
      <c r="AF209" s="556"/>
    </row>
    <row r="210" spans="1:32" s="555" customFormat="1" x14ac:dyDescent="0.2">
      <c r="A210" s="554"/>
      <c r="C210" s="556"/>
      <c r="D210" s="188"/>
      <c r="G210" s="186"/>
      <c r="H210" s="187"/>
      <c r="I210" s="187"/>
      <c r="J210" s="187"/>
      <c r="K210" s="187"/>
      <c r="L210" s="187"/>
      <c r="N210" s="188"/>
      <c r="O210" s="368"/>
      <c r="Q210" s="188"/>
      <c r="R210" s="368"/>
      <c r="T210" s="188"/>
      <c r="U210" s="368"/>
      <c r="W210" s="188"/>
      <c r="X210" s="368"/>
      <c r="Z210" s="188"/>
      <c r="AA210" s="368"/>
      <c r="AC210" s="188"/>
      <c r="AD210" s="368"/>
      <c r="AE210" s="556"/>
      <c r="AF210" s="556"/>
    </row>
    <row r="211" spans="1:32" s="555" customFormat="1" x14ac:dyDescent="0.2">
      <c r="A211" s="554"/>
      <c r="C211" s="556"/>
      <c r="D211" s="188"/>
      <c r="G211" s="186"/>
      <c r="H211" s="187"/>
      <c r="I211" s="187"/>
      <c r="J211" s="187"/>
      <c r="K211" s="187"/>
      <c r="L211" s="187"/>
      <c r="N211" s="188"/>
      <c r="O211" s="368"/>
      <c r="Q211" s="188"/>
      <c r="R211" s="368"/>
      <c r="T211" s="188"/>
      <c r="U211" s="368"/>
      <c r="W211" s="188"/>
      <c r="X211" s="368"/>
      <c r="Z211" s="188"/>
      <c r="AA211" s="368"/>
      <c r="AC211" s="188"/>
      <c r="AD211" s="368"/>
      <c r="AE211" s="556"/>
      <c r="AF211" s="556"/>
    </row>
    <row r="212" spans="1:32" s="555" customFormat="1" x14ac:dyDescent="0.2">
      <c r="A212" s="554"/>
      <c r="C212" s="556"/>
      <c r="D212" s="188"/>
      <c r="G212" s="186"/>
      <c r="H212" s="187"/>
      <c r="I212" s="187"/>
      <c r="J212" s="187"/>
      <c r="K212" s="187"/>
      <c r="L212" s="187"/>
      <c r="N212" s="188"/>
      <c r="O212" s="368"/>
      <c r="Q212" s="188"/>
      <c r="R212" s="368"/>
      <c r="T212" s="188"/>
      <c r="U212" s="368"/>
      <c r="W212" s="188"/>
      <c r="X212" s="368"/>
      <c r="Z212" s="188"/>
      <c r="AA212" s="368"/>
      <c r="AC212" s="188"/>
      <c r="AD212" s="368"/>
      <c r="AE212" s="556"/>
      <c r="AF212" s="556"/>
    </row>
    <row r="213" spans="1:32" s="555" customFormat="1" x14ac:dyDescent="0.2">
      <c r="A213" s="554"/>
      <c r="C213" s="556"/>
      <c r="D213" s="188"/>
      <c r="G213" s="186"/>
      <c r="H213" s="187"/>
      <c r="I213" s="187"/>
      <c r="J213" s="187"/>
      <c r="K213" s="187"/>
      <c r="L213" s="187"/>
      <c r="N213" s="188"/>
      <c r="O213" s="368"/>
      <c r="Q213" s="188"/>
      <c r="R213" s="368"/>
      <c r="T213" s="188"/>
      <c r="U213" s="368"/>
      <c r="W213" s="188"/>
      <c r="X213" s="368"/>
      <c r="Z213" s="188"/>
      <c r="AA213" s="368"/>
      <c r="AC213" s="188"/>
      <c r="AD213" s="368"/>
      <c r="AE213" s="556"/>
      <c r="AF213" s="556"/>
    </row>
    <row r="214" spans="1:32" s="555" customFormat="1" x14ac:dyDescent="0.2">
      <c r="A214" s="554"/>
      <c r="C214" s="556"/>
      <c r="D214" s="188"/>
      <c r="G214" s="186"/>
      <c r="H214" s="187"/>
      <c r="I214" s="187"/>
      <c r="J214" s="187"/>
      <c r="K214" s="187"/>
      <c r="L214" s="187"/>
      <c r="N214" s="188"/>
      <c r="O214" s="368"/>
      <c r="Q214" s="188"/>
      <c r="R214" s="368"/>
      <c r="T214" s="188"/>
      <c r="U214" s="368"/>
      <c r="W214" s="188"/>
      <c r="X214" s="368"/>
      <c r="Z214" s="188"/>
      <c r="AA214" s="368"/>
      <c r="AC214" s="188"/>
      <c r="AD214" s="368"/>
      <c r="AE214" s="556"/>
      <c r="AF214" s="556"/>
    </row>
    <row r="215" spans="1:32" s="555" customFormat="1" x14ac:dyDescent="0.2">
      <c r="A215" s="554"/>
      <c r="C215" s="556"/>
      <c r="D215" s="188"/>
      <c r="G215" s="186"/>
      <c r="H215" s="187"/>
      <c r="I215" s="187"/>
      <c r="J215" s="187"/>
      <c r="K215" s="187"/>
      <c r="L215" s="187"/>
      <c r="N215" s="188"/>
      <c r="O215" s="368"/>
      <c r="Q215" s="188"/>
      <c r="R215" s="368"/>
      <c r="T215" s="188"/>
      <c r="U215" s="368"/>
      <c r="W215" s="188"/>
      <c r="X215" s="368"/>
      <c r="Z215" s="188"/>
      <c r="AA215" s="368"/>
      <c r="AC215" s="188"/>
      <c r="AD215" s="368"/>
      <c r="AE215" s="556"/>
      <c r="AF215" s="556"/>
    </row>
    <row r="216" spans="1:32" s="555" customFormat="1" x14ac:dyDescent="0.2">
      <c r="A216" s="554"/>
      <c r="C216" s="556"/>
      <c r="D216" s="188"/>
      <c r="G216" s="186"/>
      <c r="H216" s="187"/>
      <c r="I216" s="187"/>
      <c r="J216" s="187"/>
      <c r="K216" s="187"/>
      <c r="L216" s="187"/>
      <c r="N216" s="188"/>
      <c r="O216" s="368"/>
      <c r="Q216" s="188"/>
      <c r="R216" s="368"/>
      <c r="T216" s="188"/>
      <c r="U216" s="368"/>
      <c r="W216" s="188"/>
      <c r="X216" s="368"/>
      <c r="Z216" s="188"/>
      <c r="AA216" s="368"/>
      <c r="AC216" s="188"/>
      <c r="AD216" s="368"/>
      <c r="AE216" s="556"/>
      <c r="AF216" s="556"/>
    </row>
    <row r="217" spans="1:32" s="555" customFormat="1" x14ac:dyDescent="0.2">
      <c r="A217" s="554"/>
      <c r="C217" s="556"/>
      <c r="D217" s="188"/>
      <c r="G217" s="186"/>
      <c r="H217" s="187"/>
      <c r="I217" s="187"/>
      <c r="J217" s="187"/>
      <c r="K217" s="187"/>
      <c r="L217" s="187"/>
      <c r="N217" s="188"/>
      <c r="O217" s="368"/>
      <c r="Q217" s="188"/>
      <c r="R217" s="368"/>
      <c r="T217" s="188"/>
      <c r="U217" s="368"/>
      <c r="W217" s="188"/>
      <c r="X217" s="368"/>
      <c r="Z217" s="188"/>
      <c r="AA217" s="368"/>
      <c r="AC217" s="188"/>
      <c r="AD217" s="368"/>
      <c r="AE217" s="556"/>
      <c r="AF217" s="556"/>
    </row>
    <row r="218" spans="1:32" s="555" customFormat="1" x14ac:dyDescent="0.2">
      <c r="A218" s="554"/>
      <c r="C218" s="556"/>
      <c r="D218" s="188"/>
      <c r="G218" s="186"/>
      <c r="H218" s="187"/>
      <c r="I218" s="187"/>
      <c r="J218" s="187"/>
      <c r="K218" s="187"/>
      <c r="L218" s="187"/>
      <c r="N218" s="188"/>
      <c r="O218" s="368"/>
      <c r="Q218" s="188"/>
      <c r="R218" s="368"/>
      <c r="T218" s="188"/>
      <c r="U218" s="368"/>
      <c r="W218" s="188"/>
      <c r="X218" s="368"/>
      <c r="Z218" s="188"/>
      <c r="AA218" s="368"/>
      <c r="AC218" s="188"/>
      <c r="AD218" s="368"/>
      <c r="AE218" s="556"/>
      <c r="AF218" s="556"/>
    </row>
    <row r="219" spans="1:32" s="555" customFormat="1" x14ac:dyDescent="0.2">
      <c r="A219" s="554"/>
      <c r="C219" s="556"/>
      <c r="D219" s="188"/>
      <c r="G219" s="186"/>
      <c r="H219" s="187"/>
      <c r="I219" s="187"/>
      <c r="J219" s="187"/>
      <c r="K219" s="187"/>
      <c r="L219" s="187"/>
      <c r="N219" s="188"/>
      <c r="O219" s="368"/>
      <c r="Q219" s="188"/>
      <c r="R219" s="368"/>
      <c r="T219" s="188"/>
      <c r="U219" s="368"/>
      <c r="W219" s="188"/>
      <c r="X219" s="368"/>
      <c r="Z219" s="188"/>
      <c r="AA219" s="368"/>
      <c r="AC219" s="188"/>
      <c r="AD219" s="368"/>
      <c r="AE219" s="556"/>
      <c r="AF219" s="556"/>
    </row>
    <row r="220" spans="1:32" s="555" customFormat="1" x14ac:dyDescent="0.2">
      <c r="A220" s="554"/>
      <c r="C220" s="556"/>
      <c r="D220" s="188"/>
      <c r="G220" s="186"/>
      <c r="H220" s="187"/>
      <c r="I220" s="187"/>
      <c r="J220" s="187"/>
      <c r="K220" s="187"/>
      <c r="L220" s="187"/>
      <c r="N220" s="188"/>
      <c r="O220" s="368"/>
      <c r="Q220" s="188"/>
      <c r="R220" s="368"/>
      <c r="T220" s="188"/>
      <c r="U220" s="368"/>
      <c r="W220" s="188"/>
      <c r="X220" s="368"/>
      <c r="Z220" s="188"/>
      <c r="AA220" s="368"/>
      <c r="AC220" s="188"/>
      <c r="AD220" s="368"/>
      <c r="AE220" s="556"/>
      <c r="AF220" s="556"/>
    </row>
    <row r="221" spans="1:32" s="555" customFormat="1" x14ac:dyDescent="0.2">
      <c r="A221" s="554"/>
      <c r="C221" s="556"/>
      <c r="D221" s="188"/>
      <c r="G221" s="186"/>
      <c r="H221" s="187"/>
      <c r="I221" s="187"/>
      <c r="J221" s="187"/>
      <c r="K221" s="187"/>
      <c r="L221" s="187"/>
      <c r="N221" s="188"/>
      <c r="O221" s="368"/>
      <c r="Q221" s="188"/>
      <c r="R221" s="368"/>
      <c r="T221" s="188"/>
      <c r="U221" s="368"/>
      <c r="W221" s="188"/>
      <c r="X221" s="368"/>
      <c r="Z221" s="188"/>
      <c r="AA221" s="368"/>
      <c r="AC221" s="188"/>
      <c r="AD221" s="368"/>
      <c r="AE221" s="556"/>
      <c r="AF221" s="556"/>
    </row>
    <row r="222" spans="1:32" s="555" customFormat="1" x14ac:dyDescent="0.2">
      <c r="A222" s="554"/>
      <c r="C222" s="556"/>
      <c r="D222" s="188"/>
      <c r="G222" s="186"/>
      <c r="H222" s="187"/>
      <c r="I222" s="187"/>
      <c r="J222" s="187"/>
      <c r="K222" s="187"/>
      <c r="L222" s="187"/>
      <c r="N222" s="188"/>
      <c r="O222" s="368"/>
      <c r="Q222" s="188"/>
      <c r="R222" s="368"/>
      <c r="T222" s="188"/>
      <c r="U222" s="368"/>
      <c r="W222" s="188"/>
      <c r="X222" s="368"/>
      <c r="Z222" s="188"/>
      <c r="AA222" s="368"/>
      <c r="AC222" s="188"/>
      <c r="AD222" s="368"/>
      <c r="AE222" s="556"/>
      <c r="AF222" s="556"/>
    </row>
    <row r="223" spans="1:32" s="555" customFormat="1" x14ac:dyDescent="0.2">
      <c r="A223" s="554"/>
      <c r="C223" s="556"/>
      <c r="D223" s="188"/>
      <c r="G223" s="186"/>
      <c r="H223" s="187"/>
      <c r="I223" s="187"/>
      <c r="J223" s="187"/>
      <c r="K223" s="187"/>
      <c r="L223" s="187"/>
      <c r="N223" s="188"/>
      <c r="O223" s="368"/>
      <c r="Q223" s="188"/>
      <c r="R223" s="368"/>
      <c r="T223" s="188"/>
      <c r="U223" s="368"/>
      <c r="W223" s="188"/>
      <c r="X223" s="368"/>
      <c r="Z223" s="188"/>
      <c r="AA223" s="368"/>
      <c r="AC223" s="188"/>
      <c r="AD223" s="368"/>
      <c r="AE223" s="556"/>
      <c r="AF223" s="556"/>
    </row>
    <row r="224" spans="1:32" s="555" customFormat="1" x14ac:dyDescent="0.2">
      <c r="A224" s="554"/>
      <c r="C224" s="556"/>
      <c r="D224" s="188"/>
      <c r="G224" s="186"/>
      <c r="H224" s="187"/>
      <c r="I224" s="187"/>
      <c r="J224" s="187"/>
      <c r="K224" s="187"/>
      <c r="L224" s="187"/>
      <c r="N224" s="188"/>
      <c r="O224" s="368"/>
      <c r="Q224" s="188"/>
      <c r="R224" s="368"/>
      <c r="T224" s="188"/>
      <c r="U224" s="368"/>
      <c r="W224" s="188"/>
      <c r="X224" s="368"/>
      <c r="Z224" s="188"/>
      <c r="AA224" s="368"/>
      <c r="AC224" s="188"/>
      <c r="AD224" s="368"/>
      <c r="AE224" s="556"/>
      <c r="AF224" s="556"/>
    </row>
    <row r="225" spans="1:32" s="555" customFormat="1" x14ac:dyDescent="0.2">
      <c r="A225" s="554"/>
      <c r="C225" s="556"/>
      <c r="D225" s="188"/>
      <c r="G225" s="186"/>
      <c r="H225" s="187"/>
      <c r="I225" s="187"/>
      <c r="J225" s="187"/>
      <c r="K225" s="187"/>
      <c r="L225" s="187"/>
      <c r="N225" s="188"/>
      <c r="O225" s="368"/>
      <c r="Q225" s="188"/>
      <c r="R225" s="368"/>
      <c r="T225" s="188"/>
      <c r="U225" s="368"/>
      <c r="W225" s="188"/>
      <c r="X225" s="368"/>
      <c r="Z225" s="188"/>
      <c r="AA225" s="368"/>
      <c r="AC225" s="188"/>
      <c r="AD225" s="368"/>
      <c r="AE225" s="556"/>
      <c r="AF225" s="556"/>
    </row>
    <row r="226" spans="1:32" s="555" customFormat="1" x14ac:dyDescent="0.2">
      <c r="A226" s="554"/>
      <c r="C226" s="556"/>
      <c r="D226" s="188"/>
      <c r="G226" s="186"/>
      <c r="H226" s="187"/>
      <c r="I226" s="187"/>
      <c r="J226" s="187"/>
      <c r="K226" s="187"/>
      <c r="L226" s="187"/>
      <c r="N226" s="188"/>
      <c r="O226" s="368"/>
      <c r="Q226" s="188"/>
      <c r="R226" s="368"/>
      <c r="T226" s="188"/>
      <c r="U226" s="368"/>
      <c r="W226" s="188"/>
      <c r="X226" s="368"/>
      <c r="Z226" s="188"/>
      <c r="AA226" s="368"/>
      <c r="AC226" s="188"/>
      <c r="AD226" s="368"/>
      <c r="AE226" s="556"/>
      <c r="AF226" s="556"/>
    </row>
    <row r="227" spans="1:32" s="555" customFormat="1" x14ac:dyDescent="0.2">
      <c r="A227" s="554"/>
      <c r="C227" s="556"/>
      <c r="D227" s="188"/>
      <c r="G227" s="186"/>
      <c r="H227" s="187"/>
      <c r="I227" s="187"/>
      <c r="J227" s="187"/>
      <c r="K227" s="187"/>
      <c r="L227" s="187"/>
      <c r="N227" s="188"/>
      <c r="O227" s="368"/>
      <c r="Q227" s="188"/>
      <c r="R227" s="368"/>
      <c r="T227" s="188"/>
      <c r="U227" s="368"/>
      <c r="W227" s="188"/>
      <c r="X227" s="368"/>
      <c r="Z227" s="188"/>
      <c r="AA227" s="368"/>
      <c r="AC227" s="188"/>
      <c r="AD227" s="368"/>
      <c r="AE227" s="556"/>
      <c r="AF227" s="556"/>
    </row>
    <row r="228" spans="1:32" s="555" customFormat="1" x14ac:dyDescent="0.2">
      <c r="A228" s="554"/>
      <c r="C228" s="556"/>
      <c r="D228" s="188"/>
      <c r="G228" s="186"/>
      <c r="H228" s="187"/>
      <c r="I228" s="187"/>
      <c r="J228" s="187"/>
      <c r="K228" s="187"/>
      <c r="L228" s="187"/>
      <c r="N228" s="188"/>
      <c r="O228" s="368"/>
      <c r="Q228" s="188"/>
      <c r="R228" s="368"/>
      <c r="T228" s="188"/>
      <c r="U228" s="368"/>
      <c r="W228" s="188"/>
      <c r="X228" s="368"/>
      <c r="Z228" s="188"/>
      <c r="AA228" s="368"/>
      <c r="AC228" s="188"/>
      <c r="AD228" s="368"/>
      <c r="AE228" s="556"/>
      <c r="AF228" s="556"/>
    </row>
    <row r="229" spans="1:32" s="555" customFormat="1" x14ac:dyDescent="0.2">
      <c r="A229" s="554"/>
      <c r="C229" s="556"/>
      <c r="D229" s="188"/>
      <c r="G229" s="186"/>
      <c r="H229" s="187"/>
      <c r="I229" s="187"/>
      <c r="J229" s="187"/>
      <c r="K229" s="187"/>
      <c r="L229" s="187"/>
      <c r="N229" s="188"/>
      <c r="O229" s="368"/>
      <c r="Q229" s="188"/>
      <c r="R229" s="368"/>
      <c r="T229" s="188"/>
      <c r="U229" s="368"/>
      <c r="W229" s="188"/>
      <c r="X229" s="368"/>
      <c r="Z229" s="188"/>
      <c r="AA229" s="368"/>
      <c r="AC229" s="188"/>
      <c r="AD229" s="368"/>
      <c r="AE229" s="556"/>
      <c r="AF229" s="556"/>
    </row>
    <row r="230" spans="1:32" s="555" customFormat="1" x14ac:dyDescent="0.2">
      <c r="A230" s="554"/>
      <c r="C230" s="556"/>
      <c r="D230" s="188"/>
      <c r="G230" s="186"/>
      <c r="H230" s="187"/>
      <c r="I230" s="187"/>
      <c r="J230" s="187"/>
      <c r="K230" s="187"/>
      <c r="L230" s="187"/>
      <c r="N230" s="188"/>
      <c r="O230" s="368"/>
      <c r="Q230" s="188"/>
      <c r="R230" s="368"/>
      <c r="T230" s="188"/>
      <c r="U230" s="368"/>
      <c r="W230" s="188"/>
      <c r="X230" s="368"/>
      <c r="Z230" s="188"/>
      <c r="AA230" s="368"/>
      <c r="AC230" s="188"/>
      <c r="AD230" s="368"/>
      <c r="AE230" s="556"/>
      <c r="AF230" s="556"/>
    </row>
    <row r="231" spans="1:32" s="555" customFormat="1" x14ac:dyDescent="0.2">
      <c r="A231" s="554"/>
      <c r="C231" s="556"/>
      <c r="D231" s="188"/>
      <c r="G231" s="186"/>
      <c r="H231" s="187"/>
      <c r="I231" s="187"/>
      <c r="J231" s="187"/>
      <c r="K231" s="187"/>
      <c r="L231" s="187"/>
      <c r="N231" s="188"/>
      <c r="O231" s="368"/>
      <c r="Q231" s="188"/>
      <c r="R231" s="368"/>
      <c r="T231" s="188"/>
      <c r="U231" s="368"/>
      <c r="W231" s="188"/>
      <c r="X231" s="368"/>
      <c r="Z231" s="188"/>
      <c r="AA231" s="368"/>
      <c r="AC231" s="188"/>
      <c r="AD231" s="368"/>
      <c r="AE231" s="556"/>
      <c r="AF231" s="556"/>
    </row>
    <row r="232" spans="1:32" s="555" customFormat="1" x14ac:dyDescent="0.2">
      <c r="A232" s="554"/>
      <c r="C232" s="556"/>
      <c r="D232" s="188"/>
      <c r="G232" s="186"/>
      <c r="H232" s="187"/>
      <c r="I232" s="187"/>
      <c r="J232" s="187"/>
      <c r="K232" s="187"/>
      <c r="L232" s="187"/>
      <c r="N232" s="188"/>
      <c r="O232" s="368"/>
      <c r="Q232" s="188"/>
      <c r="R232" s="368"/>
      <c r="T232" s="188"/>
      <c r="U232" s="368"/>
      <c r="W232" s="188"/>
      <c r="X232" s="368"/>
      <c r="Z232" s="188"/>
      <c r="AA232" s="368"/>
      <c r="AC232" s="188"/>
      <c r="AD232" s="368"/>
      <c r="AE232" s="556"/>
      <c r="AF232" s="556"/>
    </row>
    <row r="233" spans="1:32" s="555" customFormat="1" x14ac:dyDescent="0.2">
      <c r="A233" s="554"/>
      <c r="C233" s="556"/>
      <c r="D233" s="188"/>
      <c r="G233" s="186"/>
      <c r="H233" s="187"/>
      <c r="I233" s="187"/>
      <c r="J233" s="187"/>
      <c r="K233" s="187"/>
      <c r="L233" s="187"/>
      <c r="N233" s="188"/>
      <c r="O233" s="368"/>
      <c r="Q233" s="188"/>
      <c r="R233" s="368"/>
      <c r="T233" s="188"/>
      <c r="U233" s="368"/>
      <c r="W233" s="188"/>
      <c r="X233" s="368"/>
      <c r="Z233" s="188"/>
      <c r="AA233" s="368"/>
      <c r="AC233" s="188"/>
      <c r="AD233" s="368"/>
      <c r="AE233" s="556"/>
      <c r="AF233" s="556"/>
    </row>
    <row r="234" spans="1:32" s="555" customFormat="1" x14ac:dyDescent="0.2">
      <c r="A234" s="554"/>
      <c r="C234" s="556"/>
      <c r="D234" s="188"/>
      <c r="G234" s="186"/>
      <c r="H234" s="187"/>
      <c r="I234" s="187"/>
      <c r="J234" s="187"/>
      <c r="K234" s="187"/>
      <c r="L234" s="187"/>
      <c r="N234" s="188"/>
      <c r="O234" s="368"/>
      <c r="Q234" s="188"/>
      <c r="R234" s="368"/>
      <c r="T234" s="188"/>
      <c r="U234" s="368"/>
      <c r="W234" s="188"/>
      <c r="X234" s="368"/>
      <c r="Z234" s="188"/>
      <c r="AA234" s="368"/>
      <c r="AC234" s="188"/>
      <c r="AD234" s="368"/>
      <c r="AE234" s="556"/>
      <c r="AF234" s="556"/>
    </row>
    <row r="235" spans="1:32" s="555" customFormat="1" x14ac:dyDescent="0.2">
      <c r="A235" s="554"/>
      <c r="C235" s="556"/>
      <c r="D235" s="188"/>
      <c r="G235" s="186"/>
      <c r="H235" s="187"/>
      <c r="I235" s="187"/>
      <c r="J235" s="187"/>
      <c r="K235" s="187"/>
      <c r="L235" s="187"/>
      <c r="N235" s="188"/>
      <c r="O235" s="368"/>
      <c r="Q235" s="188"/>
      <c r="R235" s="368"/>
      <c r="T235" s="188"/>
      <c r="U235" s="368"/>
      <c r="W235" s="188"/>
      <c r="X235" s="368"/>
      <c r="Z235" s="188"/>
      <c r="AA235" s="368"/>
      <c r="AC235" s="188"/>
      <c r="AD235" s="368"/>
      <c r="AE235" s="556"/>
      <c r="AF235" s="556"/>
    </row>
    <row r="236" spans="1:32" s="555" customFormat="1" x14ac:dyDescent="0.2">
      <c r="A236" s="554"/>
      <c r="C236" s="556"/>
      <c r="D236" s="188"/>
      <c r="G236" s="186"/>
      <c r="H236" s="187"/>
      <c r="I236" s="187"/>
      <c r="J236" s="187"/>
      <c r="K236" s="187"/>
      <c r="L236" s="187"/>
      <c r="N236" s="188"/>
      <c r="O236" s="368"/>
      <c r="Q236" s="188"/>
      <c r="R236" s="368"/>
      <c r="T236" s="188"/>
      <c r="U236" s="368"/>
      <c r="W236" s="188"/>
      <c r="X236" s="368"/>
      <c r="Z236" s="188"/>
      <c r="AA236" s="368"/>
      <c r="AC236" s="188"/>
      <c r="AD236" s="368"/>
      <c r="AE236" s="556"/>
      <c r="AF236" s="556"/>
    </row>
    <row r="237" spans="1:32" s="555" customFormat="1" x14ac:dyDescent="0.2">
      <c r="A237" s="554"/>
      <c r="C237" s="556"/>
      <c r="D237" s="188"/>
      <c r="G237" s="186"/>
      <c r="H237" s="187"/>
      <c r="I237" s="187"/>
      <c r="J237" s="187"/>
      <c r="K237" s="187"/>
      <c r="L237" s="187"/>
      <c r="N237" s="188"/>
      <c r="O237" s="368"/>
      <c r="Q237" s="188"/>
      <c r="R237" s="368"/>
      <c r="T237" s="188"/>
      <c r="U237" s="368"/>
      <c r="W237" s="188"/>
      <c r="X237" s="368"/>
      <c r="Z237" s="188"/>
      <c r="AA237" s="368"/>
      <c r="AC237" s="188"/>
      <c r="AD237" s="368"/>
      <c r="AE237" s="556"/>
      <c r="AF237" s="556"/>
    </row>
    <row r="238" spans="1:32" s="555" customFormat="1" x14ac:dyDescent="0.2">
      <c r="A238" s="554"/>
      <c r="C238" s="556"/>
      <c r="D238" s="188"/>
      <c r="G238" s="186"/>
      <c r="H238" s="187"/>
      <c r="I238" s="187"/>
      <c r="J238" s="187"/>
      <c r="K238" s="187"/>
      <c r="L238" s="187"/>
      <c r="N238" s="188"/>
      <c r="O238" s="368"/>
      <c r="Q238" s="188"/>
      <c r="R238" s="368"/>
      <c r="T238" s="188"/>
      <c r="U238" s="368"/>
      <c r="W238" s="188"/>
      <c r="X238" s="368"/>
      <c r="Z238" s="188"/>
      <c r="AA238" s="368"/>
      <c r="AC238" s="188"/>
      <c r="AD238" s="368"/>
      <c r="AE238" s="556"/>
      <c r="AF238" s="556"/>
    </row>
    <row r="239" spans="1:32" s="555" customFormat="1" x14ac:dyDescent="0.2">
      <c r="A239" s="554"/>
      <c r="C239" s="556"/>
      <c r="D239" s="188"/>
      <c r="G239" s="186"/>
      <c r="H239" s="187"/>
      <c r="I239" s="187"/>
      <c r="J239" s="187"/>
      <c r="K239" s="187"/>
      <c r="L239" s="187"/>
      <c r="N239" s="188"/>
      <c r="O239" s="368"/>
      <c r="Q239" s="188"/>
      <c r="R239" s="368"/>
      <c r="T239" s="188"/>
      <c r="U239" s="368"/>
      <c r="W239" s="188"/>
      <c r="X239" s="368"/>
      <c r="Z239" s="188"/>
      <c r="AA239" s="368"/>
      <c r="AC239" s="188"/>
      <c r="AD239" s="368"/>
      <c r="AE239" s="556"/>
      <c r="AF239" s="556"/>
    </row>
    <row r="240" spans="1:32" s="555" customFormat="1" x14ac:dyDescent="0.2">
      <c r="A240" s="554"/>
      <c r="C240" s="556"/>
      <c r="D240" s="188"/>
      <c r="G240" s="186"/>
      <c r="H240" s="187"/>
      <c r="I240" s="187"/>
      <c r="J240" s="187"/>
      <c r="K240" s="187"/>
      <c r="L240" s="187"/>
      <c r="N240" s="188"/>
      <c r="O240" s="368"/>
      <c r="Q240" s="188"/>
      <c r="R240" s="368"/>
      <c r="T240" s="188"/>
      <c r="U240" s="368"/>
      <c r="W240" s="188"/>
      <c r="X240" s="368"/>
      <c r="Z240" s="188"/>
      <c r="AA240" s="368"/>
      <c r="AC240" s="188"/>
      <c r="AD240" s="368"/>
      <c r="AE240" s="556"/>
      <c r="AF240" s="556"/>
    </row>
    <row r="241" spans="1:32" s="555" customFormat="1" x14ac:dyDescent="0.2">
      <c r="A241" s="554"/>
      <c r="C241" s="556"/>
      <c r="D241" s="188"/>
      <c r="G241" s="186"/>
      <c r="H241" s="187"/>
      <c r="I241" s="187"/>
      <c r="J241" s="187"/>
      <c r="K241" s="187"/>
      <c r="L241" s="187"/>
      <c r="N241" s="188"/>
      <c r="O241" s="368"/>
      <c r="Q241" s="188"/>
      <c r="R241" s="368"/>
      <c r="T241" s="188"/>
      <c r="U241" s="368"/>
      <c r="W241" s="188"/>
      <c r="X241" s="368"/>
      <c r="Z241" s="188"/>
      <c r="AA241" s="368"/>
      <c r="AC241" s="188"/>
      <c r="AD241" s="368"/>
      <c r="AE241" s="556"/>
      <c r="AF241" s="556"/>
    </row>
    <row r="242" spans="1:32" s="555" customFormat="1" x14ac:dyDescent="0.2">
      <c r="A242" s="554"/>
      <c r="C242" s="556"/>
      <c r="D242" s="188"/>
      <c r="G242" s="186"/>
      <c r="H242" s="187"/>
      <c r="I242" s="187"/>
      <c r="J242" s="187"/>
      <c r="K242" s="187"/>
      <c r="L242" s="187"/>
      <c r="N242" s="188"/>
      <c r="O242" s="368"/>
      <c r="Q242" s="188"/>
      <c r="R242" s="368"/>
      <c r="T242" s="188"/>
      <c r="U242" s="368"/>
      <c r="W242" s="188"/>
      <c r="X242" s="368"/>
      <c r="Z242" s="188"/>
      <c r="AA242" s="368"/>
      <c r="AC242" s="188"/>
      <c r="AD242" s="368"/>
      <c r="AE242" s="556"/>
      <c r="AF242" s="556"/>
    </row>
    <row r="243" spans="1:32" s="555" customFormat="1" x14ac:dyDescent="0.2">
      <c r="A243" s="554"/>
      <c r="C243" s="556"/>
      <c r="D243" s="188"/>
      <c r="G243" s="186"/>
      <c r="H243" s="187"/>
      <c r="I243" s="187"/>
      <c r="J243" s="187"/>
      <c r="K243" s="187"/>
      <c r="L243" s="187"/>
      <c r="N243" s="188"/>
      <c r="O243" s="368"/>
      <c r="Q243" s="188"/>
      <c r="R243" s="368"/>
      <c r="T243" s="188"/>
      <c r="U243" s="368"/>
      <c r="W243" s="188"/>
      <c r="X243" s="368"/>
      <c r="Z243" s="188"/>
      <c r="AA243" s="368"/>
      <c r="AC243" s="188"/>
      <c r="AD243" s="368"/>
      <c r="AE243" s="556"/>
      <c r="AF243" s="556"/>
    </row>
    <row r="244" spans="1:32" s="555" customFormat="1" x14ac:dyDescent="0.2">
      <c r="A244" s="554"/>
      <c r="C244" s="556"/>
      <c r="D244" s="188"/>
      <c r="G244" s="186"/>
      <c r="H244" s="187"/>
      <c r="I244" s="187"/>
      <c r="J244" s="187"/>
      <c r="K244" s="187"/>
      <c r="L244" s="187"/>
      <c r="N244" s="188"/>
      <c r="O244" s="368"/>
      <c r="Q244" s="188"/>
      <c r="R244" s="368"/>
      <c r="T244" s="188"/>
      <c r="U244" s="368"/>
      <c r="W244" s="188"/>
      <c r="X244" s="368"/>
      <c r="Z244" s="188"/>
      <c r="AA244" s="368"/>
      <c r="AC244" s="188"/>
      <c r="AD244" s="368"/>
      <c r="AE244" s="556"/>
      <c r="AF244" s="556"/>
    </row>
    <row r="245" spans="1:32" s="555" customFormat="1" x14ac:dyDescent="0.2">
      <c r="A245" s="554"/>
      <c r="C245" s="556"/>
      <c r="D245" s="188"/>
      <c r="G245" s="186"/>
      <c r="H245" s="187"/>
      <c r="I245" s="187"/>
      <c r="J245" s="187"/>
      <c r="K245" s="187"/>
      <c r="L245" s="187"/>
      <c r="N245" s="188"/>
      <c r="O245" s="368"/>
      <c r="Q245" s="188"/>
      <c r="R245" s="368"/>
      <c r="T245" s="188"/>
      <c r="U245" s="368"/>
      <c r="W245" s="188"/>
      <c r="X245" s="368"/>
      <c r="Z245" s="188"/>
      <c r="AA245" s="368"/>
      <c r="AC245" s="188"/>
      <c r="AD245" s="368"/>
      <c r="AE245" s="556"/>
      <c r="AF245" s="556"/>
    </row>
    <row r="246" spans="1:32" s="555" customFormat="1" x14ac:dyDescent="0.2">
      <c r="A246" s="554"/>
      <c r="C246" s="556"/>
      <c r="D246" s="188"/>
      <c r="G246" s="186"/>
      <c r="H246" s="187"/>
      <c r="I246" s="187"/>
      <c r="J246" s="187"/>
      <c r="K246" s="187"/>
      <c r="L246" s="187"/>
      <c r="N246" s="188"/>
      <c r="O246" s="368"/>
      <c r="Q246" s="188"/>
      <c r="R246" s="368"/>
      <c r="T246" s="188"/>
      <c r="U246" s="368"/>
      <c r="W246" s="188"/>
      <c r="X246" s="368"/>
      <c r="Z246" s="188"/>
      <c r="AA246" s="368"/>
      <c r="AC246" s="188"/>
      <c r="AD246" s="368"/>
      <c r="AE246" s="556"/>
      <c r="AF246" s="556"/>
    </row>
    <row r="247" spans="1:32" s="555" customFormat="1" x14ac:dyDescent="0.2">
      <c r="A247" s="554"/>
      <c r="C247" s="556"/>
      <c r="D247" s="188"/>
      <c r="G247" s="186"/>
      <c r="H247" s="187"/>
      <c r="I247" s="187"/>
      <c r="J247" s="187"/>
      <c r="K247" s="187"/>
      <c r="L247" s="187"/>
      <c r="N247" s="188"/>
      <c r="O247" s="368"/>
      <c r="Q247" s="188"/>
      <c r="R247" s="368"/>
      <c r="T247" s="188"/>
      <c r="U247" s="368"/>
      <c r="W247" s="188"/>
      <c r="X247" s="368"/>
      <c r="Z247" s="188"/>
      <c r="AA247" s="368"/>
      <c r="AC247" s="188"/>
      <c r="AD247" s="368"/>
      <c r="AE247" s="556"/>
      <c r="AF247" s="556"/>
    </row>
    <row r="248" spans="1:32" s="555" customFormat="1" x14ac:dyDescent="0.2">
      <c r="A248" s="554"/>
      <c r="C248" s="556"/>
      <c r="D248" s="188"/>
      <c r="G248" s="186"/>
      <c r="H248" s="187"/>
      <c r="I248" s="187"/>
      <c r="J248" s="187"/>
      <c r="K248" s="187"/>
      <c r="L248" s="187"/>
      <c r="N248" s="188"/>
      <c r="O248" s="368"/>
      <c r="Q248" s="188"/>
      <c r="R248" s="368"/>
      <c r="T248" s="188"/>
      <c r="U248" s="368"/>
      <c r="W248" s="188"/>
      <c r="X248" s="368"/>
      <c r="Z248" s="188"/>
      <c r="AA248" s="368"/>
      <c r="AC248" s="188"/>
      <c r="AD248" s="368"/>
      <c r="AE248" s="556"/>
      <c r="AF248" s="556"/>
    </row>
    <row r="249" spans="1:32" s="555" customFormat="1" x14ac:dyDescent="0.2">
      <c r="A249" s="554"/>
      <c r="C249" s="556"/>
      <c r="D249" s="188"/>
      <c r="G249" s="186"/>
      <c r="H249" s="187"/>
      <c r="I249" s="187"/>
      <c r="J249" s="187"/>
      <c r="K249" s="187"/>
      <c r="L249" s="187"/>
      <c r="N249" s="188"/>
      <c r="O249" s="368"/>
      <c r="Q249" s="188"/>
      <c r="R249" s="368"/>
      <c r="T249" s="188"/>
      <c r="U249" s="368"/>
      <c r="W249" s="188"/>
      <c r="X249" s="368"/>
      <c r="Z249" s="188"/>
      <c r="AA249" s="368"/>
      <c r="AC249" s="188"/>
      <c r="AD249" s="368"/>
      <c r="AE249" s="556"/>
      <c r="AF249" s="556"/>
    </row>
    <row r="250" spans="1:32" s="555" customFormat="1" x14ac:dyDescent="0.2">
      <c r="A250" s="554"/>
      <c r="C250" s="556"/>
      <c r="D250" s="188"/>
      <c r="G250" s="186"/>
      <c r="H250" s="187"/>
      <c r="I250" s="187"/>
      <c r="J250" s="187"/>
      <c r="K250" s="187"/>
      <c r="L250" s="187"/>
      <c r="N250" s="188"/>
      <c r="O250" s="368"/>
      <c r="Q250" s="188"/>
      <c r="R250" s="368"/>
      <c r="T250" s="188"/>
      <c r="U250" s="368"/>
      <c r="W250" s="188"/>
      <c r="X250" s="368"/>
      <c r="Z250" s="188"/>
      <c r="AA250" s="368"/>
      <c r="AC250" s="188"/>
      <c r="AD250" s="368"/>
      <c r="AE250" s="556"/>
      <c r="AF250" s="556"/>
    </row>
    <row r="251" spans="1:32" s="555" customFormat="1" x14ac:dyDescent="0.2">
      <c r="A251" s="554"/>
      <c r="C251" s="556"/>
      <c r="D251" s="188"/>
      <c r="G251" s="186"/>
      <c r="H251" s="187"/>
      <c r="I251" s="187"/>
      <c r="J251" s="187"/>
      <c r="K251" s="187"/>
      <c r="L251" s="187"/>
      <c r="N251" s="188"/>
      <c r="O251" s="368"/>
      <c r="Q251" s="188"/>
      <c r="R251" s="368"/>
      <c r="T251" s="188"/>
      <c r="U251" s="368"/>
      <c r="W251" s="188"/>
      <c r="X251" s="368"/>
      <c r="Z251" s="188"/>
      <c r="AA251" s="368"/>
      <c r="AC251" s="188"/>
      <c r="AD251" s="368"/>
      <c r="AE251" s="556"/>
      <c r="AF251" s="556"/>
    </row>
    <row r="252" spans="1:32" s="555" customFormat="1" x14ac:dyDescent="0.2">
      <c r="A252" s="554"/>
      <c r="C252" s="556"/>
      <c r="D252" s="188"/>
      <c r="G252" s="186"/>
      <c r="H252" s="187"/>
      <c r="I252" s="187"/>
      <c r="J252" s="187"/>
      <c r="K252" s="187"/>
      <c r="L252" s="187"/>
      <c r="N252" s="188"/>
      <c r="O252" s="368"/>
      <c r="Q252" s="188"/>
      <c r="R252" s="368"/>
      <c r="T252" s="188"/>
      <c r="U252" s="368"/>
      <c r="W252" s="188"/>
      <c r="X252" s="368"/>
      <c r="Z252" s="188"/>
      <c r="AA252" s="368"/>
      <c r="AC252" s="188"/>
      <c r="AD252" s="368"/>
      <c r="AE252" s="556"/>
      <c r="AF252" s="556"/>
    </row>
    <row r="253" spans="1:32" s="555" customFormat="1" x14ac:dyDescent="0.2">
      <c r="A253" s="554"/>
      <c r="C253" s="556"/>
      <c r="D253" s="188"/>
      <c r="G253" s="186"/>
      <c r="H253" s="187"/>
      <c r="I253" s="187"/>
      <c r="J253" s="187"/>
      <c r="K253" s="187"/>
      <c r="L253" s="187"/>
      <c r="N253" s="188"/>
      <c r="O253" s="368"/>
      <c r="Q253" s="188"/>
      <c r="R253" s="368"/>
      <c r="T253" s="188"/>
      <c r="U253" s="368"/>
      <c r="W253" s="188"/>
      <c r="X253" s="368"/>
      <c r="Z253" s="188"/>
      <c r="AA253" s="368"/>
      <c r="AC253" s="188"/>
      <c r="AD253" s="368"/>
      <c r="AE253" s="556"/>
      <c r="AF253" s="556"/>
    </row>
    <row r="254" spans="1:32" s="555" customFormat="1" x14ac:dyDescent="0.2">
      <c r="A254" s="554"/>
      <c r="C254" s="556"/>
      <c r="D254" s="188"/>
      <c r="G254" s="186"/>
      <c r="H254" s="187"/>
      <c r="I254" s="187"/>
      <c r="J254" s="187"/>
      <c r="K254" s="187"/>
      <c r="L254" s="187"/>
      <c r="N254" s="188"/>
      <c r="O254" s="368"/>
      <c r="Q254" s="188"/>
      <c r="R254" s="368"/>
      <c r="T254" s="188"/>
      <c r="U254" s="368"/>
      <c r="W254" s="188"/>
      <c r="X254" s="368"/>
      <c r="Z254" s="188"/>
      <c r="AA254" s="368"/>
      <c r="AC254" s="188"/>
      <c r="AD254" s="368"/>
      <c r="AE254" s="556"/>
      <c r="AF254" s="556"/>
    </row>
    <row r="255" spans="1:32" s="555" customFormat="1" x14ac:dyDescent="0.2">
      <c r="A255" s="554"/>
      <c r="C255" s="556"/>
      <c r="D255" s="188"/>
      <c r="G255" s="186"/>
      <c r="H255" s="187"/>
      <c r="I255" s="187"/>
      <c r="J255" s="187"/>
      <c r="K255" s="187"/>
      <c r="L255" s="187"/>
      <c r="N255" s="188"/>
      <c r="O255" s="368"/>
      <c r="Q255" s="188"/>
      <c r="R255" s="368"/>
      <c r="T255" s="188"/>
      <c r="U255" s="368"/>
      <c r="W255" s="188"/>
      <c r="X255" s="368"/>
      <c r="Z255" s="188"/>
      <c r="AA255" s="368"/>
      <c r="AC255" s="188"/>
      <c r="AD255" s="368"/>
      <c r="AE255" s="556"/>
      <c r="AF255" s="556"/>
    </row>
    <row r="256" spans="1:32" s="555" customFormat="1" x14ac:dyDescent="0.2">
      <c r="A256" s="554"/>
      <c r="C256" s="556"/>
      <c r="D256" s="188"/>
      <c r="G256" s="186"/>
      <c r="H256" s="187"/>
      <c r="I256" s="187"/>
      <c r="J256" s="187"/>
      <c r="K256" s="187"/>
      <c r="L256" s="187"/>
      <c r="N256" s="188"/>
      <c r="O256" s="368"/>
      <c r="Q256" s="188"/>
      <c r="R256" s="368"/>
      <c r="T256" s="188"/>
      <c r="U256" s="368"/>
      <c r="W256" s="188"/>
      <c r="X256" s="368"/>
      <c r="Z256" s="188"/>
      <c r="AA256" s="368"/>
      <c r="AC256" s="188"/>
      <c r="AD256" s="368"/>
      <c r="AE256" s="556"/>
      <c r="AF256" s="556"/>
    </row>
    <row r="257" spans="1:32" s="555" customFormat="1" x14ac:dyDescent="0.2">
      <c r="A257" s="554"/>
      <c r="C257" s="556"/>
      <c r="D257" s="188"/>
      <c r="G257" s="186"/>
      <c r="H257" s="187"/>
      <c r="I257" s="187"/>
      <c r="J257" s="187"/>
      <c r="K257" s="187"/>
      <c r="L257" s="187"/>
      <c r="N257" s="188"/>
      <c r="O257" s="368"/>
      <c r="Q257" s="188"/>
      <c r="R257" s="368"/>
      <c r="T257" s="188"/>
      <c r="U257" s="368"/>
      <c r="W257" s="188"/>
      <c r="X257" s="368"/>
      <c r="Z257" s="188"/>
      <c r="AA257" s="368"/>
      <c r="AC257" s="188"/>
      <c r="AD257" s="368"/>
      <c r="AE257" s="556"/>
      <c r="AF257" s="556"/>
    </row>
    <row r="258" spans="1:32" s="555" customFormat="1" x14ac:dyDescent="0.2">
      <c r="A258" s="554"/>
      <c r="C258" s="556"/>
      <c r="D258" s="188"/>
      <c r="G258" s="186"/>
      <c r="H258" s="187"/>
      <c r="I258" s="187"/>
      <c r="J258" s="187"/>
      <c r="K258" s="187"/>
      <c r="L258" s="187"/>
      <c r="N258" s="188"/>
      <c r="O258" s="368"/>
      <c r="Q258" s="188"/>
      <c r="R258" s="368"/>
      <c r="T258" s="188"/>
      <c r="U258" s="368"/>
      <c r="W258" s="188"/>
      <c r="X258" s="368"/>
      <c r="Z258" s="188"/>
      <c r="AA258" s="368"/>
      <c r="AC258" s="188"/>
      <c r="AD258" s="368"/>
      <c r="AE258" s="556"/>
      <c r="AF258" s="556"/>
    </row>
    <row r="259" spans="1:32" s="555" customFormat="1" x14ac:dyDescent="0.2">
      <c r="A259" s="554"/>
      <c r="C259" s="556"/>
      <c r="D259" s="188"/>
      <c r="G259" s="186"/>
      <c r="H259" s="187"/>
      <c r="I259" s="187"/>
      <c r="J259" s="187"/>
      <c r="K259" s="187"/>
      <c r="L259" s="187"/>
      <c r="N259" s="188"/>
      <c r="O259" s="368"/>
      <c r="Q259" s="188"/>
      <c r="R259" s="368"/>
      <c r="T259" s="188"/>
      <c r="U259" s="368"/>
      <c r="W259" s="188"/>
      <c r="X259" s="368"/>
      <c r="Z259" s="188"/>
      <c r="AA259" s="368"/>
      <c r="AC259" s="188"/>
      <c r="AD259" s="368"/>
      <c r="AE259" s="556"/>
      <c r="AF259" s="556"/>
    </row>
    <row r="260" spans="1:32" s="555" customFormat="1" x14ac:dyDescent="0.2">
      <c r="A260" s="554"/>
      <c r="C260" s="556"/>
      <c r="D260" s="188"/>
      <c r="G260" s="186"/>
      <c r="H260" s="187"/>
      <c r="I260" s="187"/>
      <c r="J260" s="187"/>
      <c r="K260" s="187"/>
      <c r="L260" s="187"/>
      <c r="N260" s="188"/>
      <c r="O260" s="368"/>
      <c r="Q260" s="188"/>
      <c r="R260" s="368"/>
      <c r="T260" s="188"/>
      <c r="U260" s="368"/>
      <c r="W260" s="188"/>
      <c r="X260" s="368"/>
      <c r="Z260" s="188"/>
      <c r="AA260" s="368"/>
      <c r="AC260" s="188"/>
      <c r="AD260" s="368"/>
      <c r="AE260" s="556"/>
      <c r="AF260" s="556"/>
    </row>
    <row r="261" spans="1:32" s="555" customFormat="1" x14ac:dyDescent="0.2">
      <c r="A261" s="554"/>
      <c r="C261" s="556"/>
      <c r="D261" s="188"/>
      <c r="G261" s="186"/>
      <c r="H261" s="187"/>
      <c r="I261" s="187"/>
      <c r="J261" s="187"/>
      <c r="K261" s="187"/>
      <c r="L261" s="187"/>
      <c r="N261" s="188"/>
      <c r="O261" s="368"/>
      <c r="Q261" s="188"/>
      <c r="R261" s="368"/>
      <c r="T261" s="188"/>
      <c r="U261" s="368"/>
      <c r="W261" s="188"/>
      <c r="X261" s="368"/>
      <c r="Z261" s="188"/>
      <c r="AA261" s="368"/>
      <c r="AC261" s="188"/>
      <c r="AD261" s="368"/>
      <c r="AE261" s="556"/>
      <c r="AF261" s="556"/>
    </row>
    <row r="262" spans="1:32" s="555" customFormat="1" x14ac:dyDescent="0.2">
      <c r="A262" s="554"/>
      <c r="C262" s="556"/>
      <c r="D262" s="188"/>
      <c r="G262" s="186"/>
      <c r="H262" s="187"/>
      <c r="I262" s="187"/>
      <c r="J262" s="187"/>
      <c r="K262" s="187"/>
      <c r="L262" s="187"/>
      <c r="N262" s="188"/>
      <c r="O262" s="368"/>
      <c r="Q262" s="188"/>
      <c r="R262" s="368"/>
      <c r="T262" s="188"/>
      <c r="U262" s="368"/>
      <c r="W262" s="188"/>
      <c r="X262" s="368"/>
      <c r="Z262" s="188"/>
      <c r="AA262" s="368"/>
      <c r="AC262" s="188"/>
      <c r="AD262" s="368"/>
      <c r="AE262" s="556"/>
      <c r="AF262" s="556"/>
    </row>
    <row r="263" spans="1:32" s="555" customFormat="1" x14ac:dyDescent="0.2">
      <c r="A263" s="554"/>
      <c r="C263" s="556"/>
      <c r="D263" s="188"/>
      <c r="G263" s="186"/>
      <c r="H263" s="187"/>
      <c r="I263" s="187"/>
      <c r="J263" s="187"/>
      <c r="K263" s="187"/>
      <c r="L263" s="187"/>
      <c r="N263" s="188"/>
      <c r="O263" s="368"/>
      <c r="Q263" s="188"/>
      <c r="R263" s="368"/>
      <c r="T263" s="188"/>
      <c r="U263" s="368"/>
      <c r="W263" s="188"/>
      <c r="X263" s="368"/>
      <c r="Z263" s="188"/>
      <c r="AA263" s="368"/>
      <c r="AC263" s="188"/>
      <c r="AD263" s="368"/>
      <c r="AE263" s="556"/>
      <c r="AF263" s="556"/>
    </row>
    <row r="264" spans="1:32" s="555" customFormat="1" x14ac:dyDescent="0.2">
      <c r="A264" s="554"/>
      <c r="C264" s="556"/>
      <c r="D264" s="188"/>
      <c r="G264" s="186"/>
      <c r="H264" s="187"/>
      <c r="I264" s="187"/>
      <c r="J264" s="187"/>
      <c r="K264" s="187"/>
      <c r="L264" s="187"/>
      <c r="N264" s="188"/>
      <c r="O264" s="368"/>
      <c r="Q264" s="188"/>
      <c r="R264" s="368"/>
      <c r="T264" s="188"/>
      <c r="U264" s="368"/>
      <c r="W264" s="188"/>
      <c r="X264" s="368"/>
      <c r="Z264" s="188"/>
      <c r="AA264" s="368"/>
      <c r="AC264" s="188"/>
      <c r="AD264" s="368"/>
      <c r="AE264" s="556"/>
      <c r="AF264" s="556"/>
    </row>
    <row r="265" spans="1:32" s="555" customFormat="1" x14ac:dyDescent="0.2">
      <c r="A265" s="554"/>
      <c r="C265" s="556"/>
      <c r="D265" s="188"/>
      <c r="G265" s="186"/>
      <c r="H265" s="187"/>
      <c r="I265" s="187"/>
      <c r="J265" s="187"/>
      <c r="K265" s="187"/>
      <c r="L265" s="187"/>
      <c r="N265" s="188"/>
      <c r="O265" s="368"/>
      <c r="Q265" s="188"/>
      <c r="R265" s="368"/>
      <c r="T265" s="188"/>
      <c r="U265" s="368"/>
      <c r="W265" s="188"/>
      <c r="X265" s="368"/>
      <c r="Z265" s="188"/>
      <c r="AA265" s="368"/>
      <c r="AC265" s="188"/>
      <c r="AD265" s="368"/>
      <c r="AE265" s="556"/>
      <c r="AF265" s="556"/>
    </row>
    <row r="266" spans="1:32" s="555" customFormat="1" x14ac:dyDescent="0.2">
      <c r="A266" s="554"/>
      <c r="C266" s="556"/>
      <c r="D266" s="188"/>
      <c r="G266" s="186"/>
      <c r="H266" s="187"/>
      <c r="I266" s="187"/>
      <c r="J266" s="187"/>
      <c r="K266" s="187"/>
      <c r="L266" s="187"/>
      <c r="N266" s="188"/>
      <c r="O266" s="368"/>
      <c r="Q266" s="188"/>
      <c r="R266" s="368"/>
      <c r="T266" s="188"/>
      <c r="U266" s="368"/>
      <c r="W266" s="188"/>
      <c r="X266" s="368"/>
      <c r="Z266" s="188"/>
      <c r="AA266" s="368"/>
      <c r="AC266" s="188"/>
      <c r="AD266" s="368"/>
      <c r="AE266" s="556"/>
      <c r="AF266" s="556"/>
    </row>
    <row r="267" spans="1:32" s="555" customFormat="1" x14ac:dyDescent="0.2">
      <c r="A267" s="554"/>
      <c r="C267" s="556"/>
      <c r="D267" s="188"/>
      <c r="G267" s="186"/>
      <c r="H267" s="187"/>
      <c r="I267" s="187"/>
      <c r="J267" s="187"/>
      <c r="K267" s="187"/>
      <c r="L267" s="187"/>
      <c r="N267" s="188"/>
      <c r="O267" s="368"/>
      <c r="Q267" s="188"/>
      <c r="R267" s="368"/>
      <c r="T267" s="188"/>
      <c r="U267" s="368"/>
      <c r="W267" s="188"/>
      <c r="X267" s="368"/>
      <c r="Z267" s="188"/>
      <c r="AA267" s="368"/>
      <c r="AC267" s="188"/>
      <c r="AD267" s="368"/>
      <c r="AE267" s="556"/>
      <c r="AF267" s="556"/>
    </row>
    <row r="268" spans="1:32" s="555" customFormat="1" x14ac:dyDescent="0.2">
      <c r="A268" s="554"/>
      <c r="C268" s="556"/>
      <c r="D268" s="188"/>
      <c r="G268" s="186"/>
      <c r="H268" s="187"/>
      <c r="I268" s="187"/>
      <c r="J268" s="187"/>
      <c r="K268" s="187"/>
      <c r="L268" s="187"/>
      <c r="N268" s="188"/>
      <c r="O268" s="368"/>
      <c r="Q268" s="188"/>
      <c r="R268" s="368"/>
      <c r="T268" s="188"/>
      <c r="U268" s="368"/>
      <c r="W268" s="188"/>
      <c r="X268" s="368"/>
      <c r="Z268" s="188"/>
      <c r="AA268" s="368"/>
      <c r="AC268" s="188"/>
      <c r="AD268" s="368"/>
      <c r="AE268" s="556"/>
      <c r="AF268" s="556"/>
    </row>
    <row r="269" spans="1:32" s="555" customFormat="1" x14ac:dyDescent="0.2">
      <c r="A269" s="554"/>
      <c r="C269" s="556"/>
      <c r="D269" s="188"/>
      <c r="G269" s="186"/>
      <c r="H269" s="187"/>
      <c r="I269" s="187"/>
      <c r="J269" s="187"/>
      <c r="K269" s="187"/>
      <c r="L269" s="187"/>
      <c r="N269" s="188"/>
      <c r="O269" s="368"/>
      <c r="Q269" s="188"/>
      <c r="R269" s="368"/>
      <c r="T269" s="188"/>
      <c r="U269" s="368"/>
      <c r="W269" s="188"/>
      <c r="X269" s="368"/>
      <c r="Z269" s="188"/>
      <c r="AA269" s="368"/>
      <c r="AC269" s="188"/>
      <c r="AD269" s="368"/>
      <c r="AE269" s="556"/>
      <c r="AF269" s="556"/>
    </row>
    <row r="270" spans="1:32" s="555" customFormat="1" x14ac:dyDescent="0.2">
      <c r="A270" s="554"/>
      <c r="C270" s="556"/>
      <c r="D270" s="188"/>
      <c r="G270" s="186"/>
      <c r="H270" s="187"/>
      <c r="I270" s="187"/>
      <c r="J270" s="187"/>
      <c r="K270" s="187"/>
      <c r="L270" s="187"/>
      <c r="N270" s="188"/>
      <c r="O270" s="368"/>
      <c r="Q270" s="188"/>
      <c r="R270" s="368"/>
      <c r="T270" s="188"/>
      <c r="U270" s="368"/>
      <c r="W270" s="188"/>
      <c r="X270" s="368"/>
      <c r="Z270" s="188"/>
      <c r="AA270" s="368"/>
      <c r="AC270" s="188"/>
      <c r="AD270" s="368"/>
      <c r="AE270" s="556"/>
      <c r="AF270" s="556"/>
    </row>
    <row r="271" spans="1:32" s="555" customFormat="1" x14ac:dyDescent="0.2">
      <c r="A271" s="554"/>
      <c r="C271" s="556"/>
      <c r="D271" s="188"/>
      <c r="G271" s="186"/>
      <c r="H271" s="187"/>
      <c r="I271" s="187"/>
      <c r="J271" s="187"/>
      <c r="K271" s="187"/>
      <c r="L271" s="187"/>
      <c r="N271" s="188"/>
      <c r="O271" s="368"/>
      <c r="Q271" s="188"/>
      <c r="R271" s="368"/>
      <c r="T271" s="188"/>
      <c r="U271" s="368"/>
      <c r="W271" s="188"/>
      <c r="X271" s="368"/>
      <c r="Z271" s="188"/>
      <c r="AA271" s="368"/>
      <c r="AC271" s="188"/>
      <c r="AD271" s="368"/>
      <c r="AE271" s="556"/>
      <c r="AF271" s="556"/>
    </row>
    <row r="272" spans="1:32" s="555" customFormat="1" x14ac:dyDescent="0.2">
      <c r="A272" s="554"/>
      <c r="C272" s="556"/>
      <c r="D272" s="188"/>
      <c r="G272" s="186"/>
      <c r="H272" s="187"/>
      <c r="I272" s="187"/>
      <c r="J272" s="187"/>
      <c r="K272" s="187"/>
      <c r="L272" s="187"/>
      <c r="N272" s="188"/>
      <c r="O272" s="368"/>
      <c r="Q272" s="188"/>
      <c r="R272" s="368"/>
      <c r="T272" s="188"/>
      <c r="U272" s="368"/>
      <c r="W272" s="188"/>
      <c r="X272" s="368"/>
      <c r="Z272" s="188"/>
      <c r="AA272" s="368"/>
      <c r="AC272" s="188"/>
      <c r="AD272" s="368"/>
      <c r="AE272" s="556"/>
      <c r="AF272" s="556"/>
    </row>
    <row r="273" spans="1:32" s="555" customFormat="1" x14ac:dyDescent="0.2">
      <c r="A273" s="554"/>
      <c r="C273" s="556"/>
      <c r="D273" s="188"/>
      <c r="G273" s="186"/>
      <c r="H273" s="187"/>
      <c r="I273" s="187"/>
      <c r="J273" s="187"/>
      <c r="K273" s="187"/>
      <c r="L273" s="187"/>
      <c r="N273" s="188"/>
      <c r="O273" s="368"/>
      <c r="Q273" s="188"/>
      <c r="R273" s="368"/>
      <c r="T273" s="188"/>
      <c r="U273" s="368"/>
      <c r="W273" s="188"/>
      <c r="X273" s="368"/>
      <c r="Z273" s="188"/>
      <c r="AA273" s="368"/>
      <c r="AC273" s="188"/>
      <c r="AD273" s="368"/>
      <c r="AE273" s="556"/>
      <c r="AF273" s="556"/>
    </row>
    <row r="274" spans="1:32" s="555" customFormat="1" x14ac:dyDescent="0.2">
      <c r="A274" s="554"/>
      <c r="C274" s="556"/>
      <c r="D274" s="188"/>
      <c r="G274" s="186"/>
      <c r="H274" s="187"/>
      <c r="I274" s="187"/>
      <c r="J274" s="187"/>
      <c r="K274" s="187"/>
      <c r="L274" s="187"/>
      <c r="N274" s="188"/>
      <c r="O274" s="368"/>
      <c r="Q274" s="188"/>
      <c r="R274" s="368"/>
      <c r="T274" s="188"/>
      <c r="U274" s="368"/>
      <c r="W274" s="188"/>
      <c r="X274" s="368"/>
      <c r="Z274" s="188"/>
      <c r="AA274" s="368"/>
      <c r="AC274" s="188"/>
      <c r="AD274" s="368"/>
      <c r="AE274" s="556"/>
      <c r="AF274" s="556"/>
    </row>
    <row r="275" spans="1:32" s="555" customFormat="1" x14ac:dyDescent="0.2">
      <c r="A275" s="554"/>
      <c r="C275" s="556"/>
      <c r="D275" s="188"/>
      <c r="G275" s="186"/>
      <c r="H275" s="187"/>
      <c r="I275" s="187"/>
      <c r="J275" s="187"/>
      <c r="K275" s="187"/>
      <c r="L275" s="187"/>
      <c r="N275" s="188"/>
      <c r="O275" s="368"/>
      <c r="Q275" s="188"/>
      <c r="R275" s="368"/>
      <c r="T275" s="188"/>
      <c r="U275" s="368"/>
      <c r="W275" s="188"/>
      <c r="X275" s="368"/>
      <c r="Z275" s="188"/>
      <c r="AA275" s="368"/>
      <c r="AC275" s="188"/>
      <c r="AD275" s="368"/>
      <c r="AE275" s="556"/>
      <c r="AF275" s="556"/>
    </row>
    <row r="276" spans="1:32" s="555" customFormat="1" x14ac:dyDescent="0.2">
      <c r="A276" s="554"/>
      <c r="C276" s="556"/>
      <c r="D276" s="188"/>
      <c r="G276" s="186"/>
      <c r="H276" s="187"/>
      <c r="I276" s="187"/>
      <c r="J276" s="187"/>
      <c r="K276" s="187"/>
      <c r="L276" s="187"/>
      <c r="N276" s="188"/>
      <c r="O276" s="368"/>
      <c r="Q276" s="188"/>
      <c r="R276" s="368"/>
      <c r="T276" s="188"/>
      <c r="U276" s="368"/>
      <c r="W276" s="188"/>
      <c r="X276" s="368"/>
      <c r="Z276" s="188"/>
      <c r="AA276" s="368"/>
      <c r="AC276" s="188"/>
      <c r="AD276" s="368"/>
      <c r="AE276" s="556"/>
      <c r="AF276" s="556"/>
    </row>
    <row r="277" spans="1:32" s="555" customFormat="1" x14ac:dyDescent="0.2">
      <c r="A277" s="554"/>
      <c r="C277" s="556"/>
      <c r="D277" s="188"/>
      <c r="G277" s="186"/>
      <c r="H277" s="187"/>
      <c r="I277" s="187"/>
      <c r="J277" s="187"/>
      <c r="K277" s="187"/>
      <c r="L277" s="187"/>
      <c r="N277" s="188"/>
      <c r="O277" s="368"/>
      <c r="Q277" s="188"/>
      <c r="R277" s="368"/>
      <c r="T277" s="188"/>
      <c r="U277" s="368"/>
      <c r="W277" s="188"/>
      <c r="X277" s="368"/>
      <c r="Z277" s="188"/>
      <c r="AA277" s="368"/>
      <c r="AC277" s="188"/>
      <c r="AD277" s="368"/>
      <c r="AE277" s="556"/>
      <c r="AF277" s="556"/>
    </row>
    <row r="278" spans="1:32" s="555" customFormat="1" x14ac:dyDescent="0.2">
      <c r="A278" s="554"/>
      <c r="C278" s="556"/>
      <c r="D278" s="188"/>
      <c r="G278" s="186"/>
      <c r="H278" s="187"/>
      <c r="I278" s="187"/>
      <c r="J278" s="187"/>
      <c r="K278" s="187"/>
      <c r="L278" s="187"/>
      <c r="N278" s="188"/>
      <c r="O278" s="368"/>
      <c r="Q278" s="188"/>
      <c r="R278" s="368"/>
      <c r="T278" s="188"/>
      <c r="U278" s="368"/>
      <c r="W278" s="188"/>
      <c r="X278" s="368"/>
      <c r="Z278" s="188"/>
      <c r="AA278" s="368"/>
      <c r="AC278" s="188"/>
      <c r="AD278" s="368"/>
      <c r="AE278" s="556"/>
      <c r="AF278" s="556"/>
    </row>
    <row r="279" spans="1:32" s="555" customFormat="1" x14ac:dyDescent="0.2">
      <c r="A279" s="554"/>
      <c r="C279" s="556"/>
      <c r="D279" s="188"/>
      <c r="G279" s="186"/>
      <c r="H279" s="187"/>
      <c r="I279" s="187"/>
      <c r="J279" s="187"/>
      <c r="K279" s="187"/>
      <c r="L279" s="187"/>
      <c r="N279" s="188"/>
      <c r="O279" s="368"/>
      <c r="Q279" s="188"/>
      <c r="R279" s="368"/>
      <c r="T279" s="188"/>
      <c r="U279" s="368"/>
      <c r="W279" s="188"/>
      <c r="X279" s="368"/>
      <c r="Z279" s="188"/>
      <c r="AA279" s="368"/>
      <c r="AC279" s="188"/>
      <c r="AD279" s="368"/>
      <c r="AE279" s="556"/>
      <c r="AF279" s="556"/>
    </row>
    <row r="280" spans="1:32" s="555" customFormat="1" x14ac:dyDescent="0.2">
      <c r="A280" s="554"/>
      <c r="C280" s="556"/>
      <c r="D280" s="188"/>
      <c r="G280" s="186"/>
      <c r="H280" s="187"/>
      <c r="I280" s="187"/>
      <c r="J280" s="187"/>
      <c r="K280" s="187"/>
      <c r="L280" s="187"/>
      <c r="N280" s="188"/>
      <c r="O280" s="368"/>
      <c r="Q280" s="188"/>
      <c r="R280" s="368"/>
      <c r="T280" s="188"/>
      <c r="U280" s="368"/>
      <c r="W280" s="188"/>
      <c r="X280" s="368"/>
      <c r="Z280" s="188"/>
      <c r="AA280" s="368"/>
      <c r="AC280" s="188"/>
      <c r="AD280" s="368"/>
      <c r="AE280" s="556"/>
      <c r="AF280" s="556"/>
    </row>
    <row r="281" spans="1:32" s="555" customFormat="1" x14ac:dyDescent="0.2">
      <c r="A281" s="554"/>
      <c r="C281" s="556"/>
      <c r="D281" s="188"/>
      <c r="G281" s="186"/>
      <c r="H281" s="187"/>
      <c r="I281" s="187"/>
      <c r="J281" s="187"/>
      <c r="K281" s="187"/>
      <c r="L281" s="187"/>
      <c r="N281" s="188"/>
      <c r="O281" s="368"/>
      <c r="Q281" s="188"/>
      <c r="R281" s="368"/>
      <c r="T281" s="188"/>
      <c r="U281" s="368"/>
      <c r="W281" s="188"/>
      <c r="X281" s="368"/>
      <c r="Z281" s="188"/>
      <c r="AA281" s="368"/>
      <c r="AC281" s="188"/>
      <c r="AD281" s="368"/>
      <c r="AE281" s="556"/>
      <c r="AF281" s="556"/>
    </row>
    <row r="282" spans="1:32" s="555" customFormat="1" x14ac:dyDescent="0.2">
      <c r="A282" s="554"/>
      <c r="C282" s="556"/>
      <c r="D282" s="188"/>
      <c r="G282" s="186"/>
      <c r="H282" s="187"/>
      <c r="I282" s="187"/>
      <c r="J282" s="187"/>
      <c r="K282" s="187"/>
      <c r="L282" s="187"/>
      <c r="N282" s="188"/>
      <c r="O282" s="368"/>
      <c r="Q282" s="188"/>
      <c r="R282" s="368"/>
      <c r="T282" s="188"/>
      <c r="U282" s="368"/>
      <c r="W282" s="188"/>
      <c r="X282" s="368"/>
      <c r="Z282" s="188"/>
      <c r="AA282" s="368"/>
      <c r="AC282" s="188"/>
      <c r="AD282" s="368"/>
      <c r="AE282" s="556"/>
      <c r="AF282" s="556"/>
    </row>
    <row r="283" spans="1:32" s="555" customFormat="1" x14ac:dyDescent="0.2">
      <c r="A283" s="554"/>
      <c r="C283" s="556"/>
      <c r="D283" s="188"/>
      <c r="G283" s="186"/>
      <c r="H283" s="187"/>
      <c r="I283" s="187"/>
      <c r="J283" s="187"/>
      <c r="K283" s="187"/>
      <c r="L283" s="187"/>
      <c r="N283" s="188"/>
      <c r="O283" s="368"/>
      <c r="Q283" s="188"/>
      <c r="R283" s="368"/>
      <c r="T283" s="188"/>
      <c r="U283" s="368"/>
      <c r="W283" s="188"/>
      <c r="X283" s="368"/>
      <c r="Z283" s="188"/>
      <c r="AA283" s="368"/>
      <c r="AC283" s="188"/>
      <c r="AD283" s="368"/>
      <c r="AE283" s="556"/>
      <c r="AF283" s="556"/>
    </row>
    <row r="284" spans="1:32" s="555" customFormat="1" x14ac:dyDescent="0.2">
      <c r="A284" s="554"/>
      <c r="C284" s="556"/>
      <c r="D284" s="188"/>
      <c r="G284" s="186"/>
      <c r="H284" s="187"/>
      <c r="I284" s="187"/>
      <c r="J284" s="187"/>
      <c r="K284" s="187"/>
      <c r="L284" s="187"/>
      <c r="N284" s="188"/>
      <c r="O284" s="368"/>
      <c r="Q284" s="188"/>
      <c r="R284" s="368"/>
      <c r="T284" s="188"/>
      <c r="U284" s="368"/>
      <c r="W284" s="188"/>
      <c r="X284" s="368"/>
      <c r="Z284" s="188"/>
      <c r="AA284" s="368"/>
      <c r="AC284" s="188"/>
      <c r="AD284" s="368"/>
      <c r="AE284" s="556"/>
      <c r="AF284" s="556"/>
    </row>
    <row r="285" spans="1:32" s="555" customFormat="1" x14ac:dyDescent="0.2">
      <c r="A285" s="554"/>
      <c r="C285" s="556"/>
      <c r="D285" s="188"/>
      <c r="G285" s="186"/>
      <c r="H285" s="187"/>
      <c r="I285" s="187"/>
      <c r="J285" s="187"/>
      <c r="K285" s="187"/>
      <c r="L285" s="187"/>
      <c r="N285" s="188"/>
      <c r="O285" s="368"/>
      <c r="Q285" s="188"/>
      <c r="R285" s="368"/>
      <c r="T285" s="188"/>
      <c r="U285" s="368"/>
      <c r="W285" s="188"/>
      <c r="X285" s="368"/>
      <c r="Z285" s="188"/>
      <c r="AA285" s="368"/>
      <c r="AC285" s="188"/>
      <c r="AD285" s="368"/>
      <c r="AE285" s="556"/>
      <c r="AF285" s="556"/>
    </row>
    <row r="286" spans="1:32" s="555" customFormat="1" x14ac:dyDescent="0.2">
      <c r="A286" s="554"/>
      <c r="C286" s="556"/>
      <c r="D286" s="188"/>
      <c r="G286" s="186"/>
      <c r="H286" s="187"/>
      <c r="I286" s="187"/>
      <c r="J286" s="187"/>
      <c r="K286" s="187"/>
      <c r="L286" s="187"/>
      <c r="N286" s="188"/>
      <c r="O286" s="368"/>
      <c r="Q286" s="188"/>
      <c r="R286" s="368"/>
      <c r="T286" s="188"/>
      <c r="U286" s="368"/>
      <c r="W286" s="188"/>
      <c r="X286" s="368"/>
      <c r="Z286" s="188"/>
      <c r="AA286" s="368"/>
      <c r="AC286" s="188"/>
      <c r="AD286" s="368"/>
      <c r="AE286" s="556"/>
      <c r="AF286" s="556"/>
    </row>
    <row r="287" spans="1:32" s="555" customFormat="1" x14ac:dyDescent="0.2">
      <c r="A287" s="554"/>
      <c r="C287" s="556"/>
      <c r="D287" s="188"/>
      <c r="G287" s="186"/>
      <c r="H287" s="187"/>
      <c r="I287" s="187"/>
      <c r="J287" s="187"/>
      <c r="K287" s="187"/>
      <c r="L287" s="187"/>
      <c r="N287" s="188"/>
      <c r="O287" s="368"/>
      <c r="Q287" s="188"/>
      <c r="R287" s="368"/>
      <c r="T287" s="188"/>
      <c r="U287" s="368"/>
      <c r="W287" s="188"/>
      <c r="X287" s="368"/>
      <c r="Z287" s="188"/>
      <c r="AA287" s="368"/>
      <c r="AC287" s="188"/>
      <c r="AD287" s="368"/>
      <c r="AE287" s="556"/>
      <c r="AF287" s="556"/>
    </row>
    <row r="288" spans="1:32" s="555" customFormat="1" x14ac:dyDescent="0.2">
      <c r="A288" s="554"/>
      <c r="C288" s="556"/>
      <c r="D288" s="188"/>
      <c r="G288" s="186"/>
      <c r="H288" s="187"/>
      <c r="I288" s="187"/>
      <c r="J288" s="187"/>
      <c r="K288" s="187"/>
      <c r="L288" s="187"/>
      <c r="N288" s="188"/>
      <c r="O288" s="368"/>
      <c r="Q288" s="188"/>
      <c r="R288" s="368"/>
      <c r="T288" s="188"/>
      <c r="U288" s="368"/>
      <c r="W288" s="188"/>
      <c r="X288" s="368"/>
      <c r="Z288" s="188"/>
      <c r="AA288" s="368"/>
      <c r="AC288" s="188"/>
      <c r="AD288" s="368"/>
      <c r="AE288" s="556"/>
      <c r="AF288" s="556"/>
    </row>
    <row r="289" spans="1:32" s="555" customFormat="1" x14ac:dyDescent="0.2">
      <c r="A289" s="554"/>
      <c r="C289" s="556"/>
      <c r="D289" s="188"/>
      <c r="G289" s="186"/>
      <c r="H289" s="187"/>
      <c r="I289" s="187"/>
      <c r="J289" s="187"/>
      <c r="K289" s="187"/>
      <c r="L289" s="187"/>
      <c r="N289" s="188"/>
      <c r="O289" s="368"/>
      <c r="Q289" s="188"/>
      <c r="R289" s="368"/>
      <c r="T289" s="188"/>
      <c r="U289" s="368"/>
      <c r="W289" s="188"/>
      <c r="X289" s="368"/>
      <c r="Z289" s="188"/>
      <c r="AA289" s="368"/>
      <c r="AC289" s="188"/>
      <c r="AD289" s="368"/>
      <c r="AE289" s="556"/>
      <c r="AF289" s="556"/>
    </row>
    <row r="290" spans="1:32" s="555" customFormat="1" x14ac:dyDescent="0.2">
      <c r="A290" s="554"/>
      <c r="C290" s="556"/>
      <c r="D290" s="188"/>
      <c r="G290" s="186"/>
      <c r="H290" s="187"/>
      <c r="I290" s="187"/>
      <c r="J290" s="187"/>
      <c r="K290" s="187"/>
      <c r="L290" s="187"/>
      <c r="N290" s="188"/>
      <c r="O290" s="368"/>
      <c r="Q290" s="188"/>
      <c r="R290" s="368"/>
      <c r="T290" s="188"/>
      <c r="U290" s="368"/>
      <c r="W290" s="188"/>
      <c r="X290" s="368"/>
      <c r="Z290" s="188"/>
      <c r="AA290" s="368"/>
      <c r="AC290" s="188"/>
      <c r="AD290" s="368"/>
      <c r="AE290" s="556"/>
      <c r="AF290" s="556"/>
    </row>
    <row r="291" spans="1:32" s="555" customFormat="1" x14ac:dyDescent="0.2">
      <c r="A291" s="554"/>
      <c r="C291" s="556"/>
      <c r="D291" s="188"/>
      <c r="G291" s="186"/>
      <c r="H291" s="187"/>
      <c r="I291" s="187"/>
      <c r="J291" s="187"/>
      <c r="K291" s="187"/>
      <c r="L291" s="187"/>
      <c r="N291" s="188"/>
      <c r="O291" s="368"/>
      <c r="Q291" s="188"/>
      <c r="R291" s="368"/>
      <c r="T291" s="188"/>
      <c r="U291" s="368"/>
      <c r="W291" s="188"/>
      <c r="X291" s="368"/>
      <c r="Z291" s="188"/>
      <c r="AA291" s="368"/>
      <c r="AC291" s="188"/>
      <c r="AD291" s="368"/>
      <c r="AE291" s="556"/>
      <c r="AF291" s="556"/>
    </row>
    <row r="292" spans="1:32" s="555" customFormat="1" x14ac:dyDescent="0.2">
      <c r="A292" s="554"/>
      <c r="C292" s="556"/>
      <c r="D292" s="188"/>
      <c r="G292" s="186"/>
      <c r="H292" s="187"/>
      <c r="I292" s="187"/>
      <c r="J292" s="187"/>
      <c r="K292" s="187"/>
      <c r="L292" s="187"/>
      <c r="N292" s="188"/>
      <c r="O292" s="368"/>
      <c r="Q292" s="188"/>
      <c r="R292" s="368"/>
      <c r="T292" s="188"/>
      <c r="U292" s="368"/>
      <c r="W292" s="188"/>
      <c r="X292" s="368"/>
      <c r="Z292" s="188"/>
      <c r="AA292" s="368"/>
      <c r="AC292" s="188"/>
      <c r="AD292" s="368"/>
      <c r="AE292" s="556"/>
      <c r="AF292" s="556"/>
    </row>
    <row r="293" spans="1:32" s="555" customFormat="1" x14ac:dyDescent="0.2">
      <c r="A293" s="554"/>
      <c r="C293" s="556"/>
      <c r="D293" s="188"/>
      <c r="G293" s="186"/>
      <c r="H293" s="187"/>
      <c r="I293" s="187"/>
      <c r="J293" s="187"/>
      <c r="K293" s="187"/>
      <c r="L293" s="187"/>
      <c r="N293" s="188"/>
      <c r="O293" s="368"/>
      <c r="Q293" s="188"/>
      <c r="R293" s="368"/>
      <c r="T293" s="188"/>
      <c r="U293" s="368"/>
      <c r="W293" s="188"/>
      <c r="X293" s="368"/>
      <c r="Z293" s="188"/>
      <c r="AA293" s="368"/>
      <c r="AC293" s="188"/>
      <c r="AD293" s="368"/>
      <c r="AE293" s="556"/>
      <c r="AF293" s="556"/>
    </row>
    <row r="294" spans="1:32" s="555" customFormat="1" x14ac:dyDescent="0.2">
      <c r="A294" s="554"/>
      <c r="C294" s="556"/>
      <c r="D294" s="188"/>
      <c r="G294" s="186"/>
      <c r="H294" s="187"/>
      <c r="I294" s="187"/>
      <c r="J294" s="187"/>
      <c r="K294" s="187"/>
      <c r="L294" s="187"/>
      <c r="N294" s="188"/>
      <c r="O294" s="368"/>
      <c r="Q294" s="188"/>
      <c r="R294" s="368"/>
      <c r="T294" s="188"/>
      <c r="U294" s="368"/>
      <c r="W294" s="188"/>
      <c r="X294" s="368"/>
      <c r="Z294" s="188"/>
      <c r="AA294" s="368"/>
      <c r="AC294" s="188"/>
      <c r="AD294" s="368"/>
      <c r="AE294" s="556"/>
      <c r="AF294" s="556"/>
    </row>
    <row r="295" spans="1:32" s="555" customFormat="1" x14ac:dyDescent="0.2">
      <c r="A295" s="554"/>
      <c r="C295" s="556"/>
      <c r="D295" s="188"/>
      <c r="G295" s="186"/>
      <c r="H295" s="187"/>
      <c r="I295" s="187"/>
      <c r="J295" s="187"/>
      <c r="K295" s="187"/>
      <c r="L295" s="187"/>
      <c r="N295" s="188"/>
      <c r="O295" s="368"/>
      <c r="Q295" s="188"/>
      <c r="R295" s="368"/>
      <c r="T295" s="188"/>
      <c r="U295" s="368"/>
      <c r="W295" s="188"/>
      <c r="X295" s="368"/>
      <c r="Z295" s="188"/>
      <c r="AA295" s="368"/>
      <c r="AC295" s="188"/>
      <c r="AD295" s="368"/>
      <c r="AE295" s="556"/>
      <c r="AF295" s="556"/>
    </row>
    <row r="296" spans="1:32" s="555" customFormat="1" x14ac:dyDescent="0.2">
      <c r="A296" s="554"/>
      <c r="C296" s="556"/>
      <c r="D296" s="188"/>
      <c r="G296" s="186"/>
      <c r="H296" s="187"/>
      <c r="I296" s="187"/>
      <c r="J296" s="187"/>
      <c r="K296" s="187"/>
      <c r="L296" s="187"/>
      <c r="N296" s="188"/>
      <c r="O296" s="368"/>
      <c r="Q296" s="188"/>
      <c r="R296" s="368"/>
      <c r="T296" s="188"/>
      <c r="U296" s="368"/>
      <c r="W296" s="188"/>
      <c r="X296" s="368"/>
      <c r="Z296" s="188"/>
      <c r="AA296" s="368"/>
      <c r="AC296" s="188"/>
      <c r="AD296" s="368"/>
      <c r="AE296" s="556"/>
      <c r="AF296" s="556"/>
    </row>
    <row r="297" spans="1:32" s="555" customFormat="1" x14ac:dyDescent="0.2">
      <c r="A297" s="554"/>
      <c r="C297" s="556"/>
      <c r="D297" s="188"/>
      <c r="G297" s="186"/>
      <c r="H297" s="187"/>
      <c r="I297" s="187"/>
      <c r="J297" s="187"/>
      <c r="K297" s="187"/>
      <c r="L297" s="187"/>
      <c r="N297" s="188"/>
      <c r="O297" s="368"/>
      <c r="Q297" s="188"/>
      <c r="R297" s="368"/>
      <c r="T297" s="188"/>
      <c r="U297" s="368"/>
      <c r="W297" s="188"/>
      <c r="X297" s="368"/>
      <c r="Z297" s="188"/>
      <c r="AA297" s="368"/>
      <c r="AC297" s="188"/>
      <c r="AD297" s="368"/>
      <c r="AE297" s="556"/>
      <c r="AF297" s="556"/>
    </row>
    <row r="298" spans="1:32" s="555" customFormat="1" x14ac:dyDescent="0.2">
      <c r="A298" s="554"/>
      <c r="C298" s="556"/>
      <c r="D298" s="188"/>
      <c r="G298" s="186"/>
      <c r="H298" s="187"/>
      <c r="I298" s="187"/>
      <c r="J298" s="187"/>
      <c r="K298" s="187"/>
      <c r="L298" s="187"/>
      <c r="N298" s="188"/>
      <c r="O298" s="368"/>
      <c r="Q298" s="188"/>
      <c r="R298" s="368"/>
      <c r="T298" s="188"/>
      <c r="U298" s="368"/>
      <c r="W298" s="188"/>
      <c r="X298" s="368"/>
      <c r="Z298" s="188"/>
      <c r="AA298" s="368"/>
      <c r="AC298" s="188"/>
      <c r="AD298" s="368"/>
      <c r="AE298" s="556"/>
      <c r="AF298" s="556"/>
    </row>
    <row r="299" spans="1:32" s="555" customFormat="1" x14ac:dyDescent="0.2">
      <c r="A299" s="554"/>
      <c r="C299" s="556"/>
      <c r="D299" s="188"/>
      <c r="G299" s="186"/>
      <c r="H299" s="187"/>
      <c r="I299" s="187"/>
      <c r="J299" s="187"/>
      <c r="K299" s="187"/>
      <c r="L299" s="187"/>
      <c r="N299" s="188"/>
      <c r="O299" s="368"/>
      <c r="Q299" s="188"/>
      <c r="R299" s="368"/>
      <c r="T299" s="188"/>
      <c r="U299" s="368"/>
      <c r="W299" s="188"/>
      <c r="X299" s="368"/>
      <c r="Z299" s="188"/>
      <c r="AA299" s="368"/>
      <c r="AC299" s="188"/>
      <c r="AD299" s="368"/>
      <c r="AE299" s="556"/>
      <c r="AF299" s="556"/>
    </row>
    <row r="300" spans="1:32" s="555" customFormat="1" x14ac:dyDescent="0.2">
      <c r="A300" s="554"/>
      <c r="C300" s="556"/>
      <c r="D300" s="188"/>
      <c r="G300" s="186"/>
      <c r="H300" s="187"/>
      <c r="I300" s="187"/>
      <c r="J300" s="187"/>
      <c r="K300" s="187"/>
      <c r="L300" s="187"/>
      <c r="N300" s="188"/>
      <c r="O300" s="368"/>
      <c r="Q300" s="188"/>
      <c r="R300" s="368"/>
      <c r="T300" s="188"/>
      <c r="U300" s="368"/>
      <c r="W300" s="188"/>
      <c r="X300" s="368"/>
      <c r="Z300" s="188"/>
      <c r="AA300" s="368"/>
      <c r="AC300" s="188"/>
      <c r="AD300" s="368"/>
      <c r="AE300" s="556"/>
      <c r="AF300" s="556"/>
    </row>
    <row r="301" spans="1:32" s="555" customFormat="1" x14ac:dyDescent="0.2">
      <c r="A301" s="554"/>
      <c r="C301" s="556"/>
      <c r="D301" s="188"/>
      <c r="G301" s="186"/>
      <c r="H301" s="187"/>
      <c r="I301" s="187"/>
      <c r="J301" s="187"/>
      <c r="K301" s="187"/>
      <c r="L301" s="187"/>
      <c r="N301" s="188"/>
      <c r="O301" s="368"/>
      <c r="Q301" s="188"/>
      <c r="R301" s="368"/>
      <c r="T301" s="188"/>
      <c r="U301" s="368"/>
      <c r="W301" s="188"/>
      <c r="X301" s="368"/>
      <c r="Z301" s="188"/>
      <c r="AA301" s="368"/>
      <c r="AC301" s="188"/>
      <c r="AD301" s="368"/>
      <c r="AE301" s="556"/>
      <c r="AF301" s="556"/>
    </row>
    <row r="302" spans="1:32" s="555" customFormat="1" x14ac:dyDescent="0.2">
      <c r="A302" s="554"/>
      <c r="C302" s="556"/>
      <c r="D302" s="188"/>
      <c r="G302" s="186"/>
      <c r="H302" s="187"/>
      <c r="I302" s="187"/>
      <c r="J302" s="187"/>
      <c r="K302" s="187"/>
      <c r="L302" s="187"/>
      <c r="N302" s="188"/>
      <c r="O302" s="368"/>
      <c r="Q302" s="188"/>
      <c r="R302" s="368"/>
      <c r="T302" s="188"/>
      <c r="U302" s="368"/>
      <c r="W302" s="188"/>
      <c r="X302" s="368"/>
      <c r="Z302" s="188"/>
      <c r="AA302" s="368"/>
      <c r="AC302" s="188"/>
      <c r="AD302" s="368"/>
      <c r="AE302" s="556"/>
      <c r="AF302" s="556"/>
    </row>
    <row r="303" spans="1:32" s="555" customFormat="1" x14ac:dyDescent="0.2">
      <c r="A303" s="554"/>
      <c r="C303" s="556"/>
      <c r="D303" s="188"/>
      <c r="G303" s="186"/>
      <c r="H303" s="187"/>
      <c r="I303" s="187"/>
      <c r="J303" s="187"/>
      <c r="K303" s="187"/>
      <c r="L303" s="187"/>
      <c r="N303" s="188"/>
      <c r="O303" s="368"/>
      <c r="Q303" s="188"/>
      <c r="R303" s="368"/>
      <c r="T303" s="188"/>
      <c r="U303" s="368"/>
      <c r="W303" s="188"/>
      <c r="X303" s="368"/>
      <c r="Z303" s="188"/>
      <c r="AA303" s="368"/>
      <c r="AC303" s="188"/>
      <c r="AD303" s="368"/>
      <c r="AE303" s="556"/>
      <c r="AF303" s="556"/>
    </row>
    <row r="304" spans="1:32" s="555" customFormat="1" x14ac:dyDescent="0.2">
      <c r="A304" s="554"/>
      <c r="C304" s="556"/>
      <c r="D304" s="188"/>
      <c r="G304" s="186"/>
      <c r="H304" s="187"/>
      <c r="I304" s="187"/>
      <c r="J304" s="187"/>
      <c r="K304" s="187"/>
      <c r="L304" s="187"/>
      <c r="N304" s="188"/>
      <c r="O304" s="368"/>
      <c r="Q304" s="188"/>
      <c r="R304" s="368"/>
      <c r="T304" s="188"/>
      <c r="U304" s="368"/>
      <c r="W304" s="188"/>
      <c r="X304" s="368"/>
      <c r="Z304" s="188"/>
      <c r="AA304" s="368"/>
      <c r="AC304" s="188"/>
      <c r="AD304" s="368"/>
      <c r="AE304" s="556"/>
      <c r="AF304" s="556"/>
    </row>
    <row r="305" spans="1:32" s="555" customFormat="1" x14ac:dyDescent="0.2">
      <c r="A305" s="554"/>
      <c r="C305" s="556"/>
      <c r="D305" s="188"/>
      <c r="G305" s="186"/>
      <c r="H305" s="187"/>
      <c r="I305" s="187"/>
      <c r="J305" s="187"/>
      <c r="K305" s="187"/>
      <c r="L305" s="187"/>
      <c r="N305" s="188"/>
      <c r="O305" s="368"/>
      <c r="Q305" s="188"/>
      <c r="R305" s="368"/>
      <c r="T305" s="188"/>
      <c r="U305" s="368"/>
      <c r="W305" s="188"/>
      <c r="X305" s="368"/>
      <c r="Z305" s="188"/>
      <c r="AA305" s="368"/>
      <c r="AC305" s="188"/>
      <c r="AD305" s="368"/>
      <c r="AE305" s="556"/>
      <c r="AF305" s="556"/>
    </row>
    <row r="306" spans="1:32" s="555" customFormat="1" x14ac:dyDescent="0.2">
      <c r="A306" s="554"/>
      <c r="C306" s="556"/>
      <c r="D306" s="188"/>
      <c r="G306" s="186"/>
      <c r="H306" s="187"/>
      <c r="I306" s="187"/>
      <c r="J306" s="187"/>
      <c r="K306" s="187"/>
      <c r="L306" s="187"/>
      <c r="N306" s="188"/>
      <c r="O306" s="368"/>
      <c r="Q306" s="188"/>
      <c r="R306" s="368"/>
      <c r="T306" s="188"/>
      <c r="U306" s="368"/>
      <c r="W306" s="188"/>
      <c r="X306" s="368"/>
      <c r="Z306" s="188"/>
      <c r="AA306" s="368"/>
      <c r="AC306" s="188"/>
      <c r="AD306" s="368"/>
      <c r="AE306" s="556"/>
      <c r="AF306" s="556"/>
    </row>
    <row r="307" spans="1:32" s="555" customFormat="1" x14ac:dyDescent="0.2">
      <c r="A307" s="554"/>
      <c r="C307" s="556"/>
      <c r="D307" s="188"/>
      <c r="G307" s="186"/>
      <c r="H307" s="187"/>
      <c r="I307" s="187"/>
      <c r="J307" s="187"/>
      <c r="K307" s="187"/>
      <c r="L307" s="187"/>
      <c r="N307" s="188"/>
      <c r="O307" s="368"/>
      <c r="Q307" s="188"/>
      <c r="R307" s="368"/>
      <c r="T307" s="188"/>
      <c r="U307" s="368"/>
      <c r="W307" s="188"/>
      <c r="X307" s="368"/>
      <c r="Z307" s="188"/>
      <c r="AA307" s="368"/>
      <c r="AC307" s="188"/>
      <c r="AD307" s="368"/>
      <c r="AE307" s="556"/>
      <c r="AF307" s="556"/>
    </row>
    <row r="308" spans="1:32" s="555" customFormat="1" x14ac:dyDescent="0.2">
      <c r="A308" s="554"/>
      <c r="C308" s="556"/>
      <c r="D308" s="188"/>
      <c r="G308" s="186"/>
      <c r="H308" s="187"/>
      <c r="I308" s="187"/>
      <c r="J308" s="187"/>
      <c r="K308" s="187"/>
      <c r="L308" s="187"/>
      <c r="N308" s="188"/>
      <c r="O308" s="368"/>
      <c r="Q308" s="188"/>
      <c r="R308" s="368"/>
      <c r="T308" s="188"/>
      <c r="U308" s="368"/>
      <c r="W308" s="188"/>
      <c r="X308" s="368"/>
      <c r="Z308" s="188"/>
      <c r="AA308" s="368"/>
      <c r="AC308" s="188"/>
      <c r="AD308" s="368"/>
      <c r="AE308" s="556"/>
      <c r="AF308" s="556"/>
    </row>
    <row r="309" spans="1:32" s="555" customFormat="1" x14ac:dyDescent="0.2">
      <c r="A309" s="554"/>
      <c r="C309" s="556"/>
      <c r="D309" s="188"/>
      <c r="G309" s="186"/>
      <c r="H309" s="187"/>
      <c r="I309" s="187"/>
      <c r="J309" s="187"/>
      <c r="K309" s="187"/>
      <c r="L309" s="187"/>
      <c r="N309" s="188"/>
      <c r="O309" s="368"/>
      <c r="Q309" s="188"/>
      <c r="R309" s="368"/>
      <c r="T309" s="188"/>
      <c r="U309" s="368"/>
      <c r="W309" s="188"/>
      <c r="X309" s="368"/>
      <c r="Z309" s="188"/>
      <c r="AA309" s="368"/>
      <c r="AC309" s="188"/>
      <c r="AD309" s="368"/>
      <c r="AE309" s="556"/>
      <c r="AF309" s="556"/>
    </row>
    <row r="310" spans="1:32" s="555" customFormat="1" x14ac:dyDescent="0.2">
      <c r="A310" s="554"/>
      <c r="C310" s="556"/>
      <c r="D310" s="188"/>
      <c r="G310" s="186"/>
      <c r="H310" s="187"/>
      <c r="I310" s="187"/>
      <c r="J310" s="187"/>
      <c r="K310" s="187"/>
      <c r="L310" s="187"/>
      <c r="N310" s="188"/>
      <c r="O310" s="368"/>
      <c r="Q310" s="188"/>
      <c r="R310" s="368"/>
      <c r="T310" s="188"/>
      <c r="U310" s="368"/>
      <c r="W310" s="188"/>
      <c r="X310" s="368"/>
      <c r="Z310" s="188"/>
      <c r="AA310" s="368"/>
      <c r="AC310" s="188"/>
      <c r="AD310" s="368"/>
      <c r="AE310" s="556"/>
      <c r="AF310" s="556"/>
    </row>
    <row r="311" spans="1:32" s="555" customFormat="1" x14ac:dyDescent="0.2">
      <c r="A311" s="554"/>
      <c r="C311" s="556"/>
      <c r="D311" s="188"/>
      <c r="G311" s="186"/>
      <c r="H311" s="187"/>
      <c r="I311" s="187"/>
      <c r="J311" s="187"/>
      <c r="K311" s="187"/>
      <c r="L311" s="187"/>
      <c r="N311" s="188"/>
      <c r="O311" s="368"/>
      <c r="Q311" s="188"/>
      <c r="R311" s="368"/>
      <c r="T311" s="188"/>
      <c r="U311" s="368"/>
      <c r="W311" s="188"/>
      <c r="X311" s="368"/>
      <c r="Z311" s="188"/>
      <c r="AA311" s="368"/>
      <c r="AC311" s="188"/>
      <c r="AD311" s="368"/>
      <c r="AE311" s="556"/>
      <c r="AF311" s="556"/>
    </row>
    <row r="312" spans="1:32" s="555" customFormat="1" x14ac:dyDescent="0.2">
      <c r="A312" s="554"/>
      <c r="C312" s="556"/>
      <c r="D312" s="188"/>
      <c r="G312" s="186"/>
      <c r="H312" s="187"/>
      <c r="I312" s="187"/>
      <c r="J312" s="187"/>
      <c r="K312" s="187"/>
      <c r="L312" s="187"/>
      <c r="N312" s="188"/>
      <c r="O312" s="368"/>
      <c r="Q312" s="188"/>
      <c r="R312" s="368"/>
      <c r="T312" s="188"/>
      <c r="U312" s="368"/>
      <c r="W312" s="188"/>
      <c r="X312" s="368"/>
      <c r="Z312" s="188"/>
      <c r="AA312" s="368"/>
      <c r="AC312" s="188"/>
      <c r="AD312" s="368"/>
      <c r="AE312" s="556"/>
      <c r="AF312" s="556"/>
    </row>
    <row r="313" spans="1:32" s="555" customFormat="1" x14ac:dyDescent="0.2">
      <c r="A313" s="554"/>
      <c r="C313" s="556"/>
      <c r="D313" s="188"/>
      <c r="G313" s="186"/>
      <c r="H313" s="187"/>
      <c r="I313" s="187"/>
      <c r="J313" s="187"/>
      <c r="K313" s="187"/>
      <c r="L313" s="187"/>
      <c r="N313" s="188"/>
      <c r="O313" s="368"/>
      <c r="Q313" s="188"/>
      <c r="R313" s="368"/>
      <c r="T313" s="188"/>
      <c r="U313" s="368"/>
      <c r="W313" s="188"/>
      <c r="X313" s="368"/>
      <c r="Z313" s="188"/>
      <c r="AA313" s="368"/>
      <c r="AC313" s="188"/>
      <c r="AD313" s="368"/>
      <c r="AE313" s="556"/>
      <c r="AF313" s="556"/>
    </row>
    <row r="314" spans="1:32" s="555" customFormat="1" x14ac:dyDescent="0.2">
      <c r="A314" s="554"/>
      <c r="C314" s="556"/>
      <c r="D314" s="188"/>
      <c r="G314" s="186"/>
      <c r="H314" s="187"/>
      <c r="I314" s="187"/>
      <c r="J314" s="187"/>
      <c r="K314" s="187"/>
      <c r="L314" s="187"/>
      <c r="N314" s="188"/>
      <c r="O314" s="368"/>
      <c r="Q314" s="188"/>
      <c r="R314" s="368"/>
      <c r="T314" s="188"/>
      <c r="U314" s="368"/>
      <c r="W314" s="188"/>
      <c r="X314" s="368"/>
      <c r="Z314" s="188"/>
      <c r="AA314" s="368"/>
      <c r="AC314" s="188"/>
      <c r="AD314" s="368"/>
      <c r="AE314" s="556"/>
      <c r="AF314" s="556"/>
    </row>
    <row r="315" spans="1:32" s="555" customFormat="1" x14ac:dyDescent="0.2">
      <c r="A315" s="554"/>
      <c r="C315" s="556"/>
      <c r="D315" s="188"/>
      <c r="G315" s="186"/>
      <c r="H315" s="187"/>
      <c r="I315" s="187"/>
      <c r="J315" s="187"/>
      <c r="K315" s="187"/>
      <c r="L315" s="187"/>
      <c r="N315" s="188"/>
      <c r="O315" s="368"/>
      <c r="Q315" s="188"/>
      <c r="R315" s="368"/>
      <c r="T315" s="188"/>
      <c r="U315" s="368"/>
      <c r="W315" s="188"/>
      <c r="X315" s="368"/>
      <c r="Z315" s="188"/>
      <c r="AA315" s="368"/>
      <c r="AC315" s="188"/>
      <c r="AD315" s="368"/>
      <c r="AE315" s="556"/>
      <c r="AF315" s="556"/>
    </row>
    <row r="316" spans="1:32" s="555" customFormat="1" x14ac:dyDescent="0.2">
      <c r="A316" s="554"/>
      <c r="C316" s="556"/>
      <c r="D316" s="188"/>
      <c r="G316" s="186"/>
      <c r="H316" s="187"/>
      <c r="I316" s="187"/>
      <c r="J316" s="187"/>
      <c r="K316" s="187"/>
      <c r="L316" s="187"/>
      <c r="N316" s="188"/>
      <c r="O316" s="368"/>
      <c r="Q316" s="188"/>
      <c r="R316" s="368"/>
      <c r="T316" s="188"/>
      <c r="U316" s="368"/>
      <c r="W316" s="188"/>
      <c r="X316" s="368"/>
      <c r="Z316" s="188"/>
      <c r="AA316" s="368"/>
      <c r="AC316" s="188"/>
      <c r="AD316" s="368"/>
      <c r="AE316" s="556"/>
      <c r="AF316" s="556"/>
    </row>
    <row r="317" spans="1:32" s="555" customFormat="1" x14ac:dyDescent="0.2">
      <c r="A317" s="554"/>
      <c r="C317" s="556"/>
      <c r="D317" s="188"/>
      <c r="G317" s="186"/>
      <c r="H317" s="187"/>
      <c r="I317" s="187"/>
      <c r="J317" s="187"/>
      <c r="K317" s="187"/>
      <c r="L317" s="187"/>
      <c r="N317" s="188"/>
      <c r="O317" s="368"/>
      <c r="Q317" s="188"/>
      <c r="R317" s="368"/>
      <c r="T317" s="188"/>
      <c r="U317" s="368"/>
      <c r="W317" s="188"/>
      <c r="X317" s="368"/>
      <c r="Z317" s="188"/>
      <c r="AA317" s="368"/>
      <c r="AC317" s="188"/>
      <c r="AD317" s="368"/>
      <c r="AE317" s="556"/>
      <c r="AF317" s="556"/>
    </row>
    <row r="318" spans="1:32" s="555" customFormat="1" x14ac:dyDescent="0.2">
      <c r="A318" s="554"/>
      <c r="C318" s="556"/>
      <c r="D318" s="188"/>
      <c r="G318" s="186"/>
      <c r="H318" s="187"/>
      <c r="I318" s="187"/>
      <c r="J318" s="187"/>
      <c r="K318" s="187"/>
      <c r="L318" s="187"/>
      <c r="N318" s="188"/>
      <c r="O318" s="368"/>
      <c r="Q318" s="188"/>
      <c r="R318" s="368"/>
      <c r="T318" s="188"/>
      <c r="U318" s="368"/>
      <c r="W318" s="188"/>
      <c r="X318" s="368"/>
      <c r="Z318" s="188"/>
      <c r="AA318" s="368"/>
      <c r="AC318" s="188"/>
      <c r="AD318" s="368"/>
      <c r="AE318" s="556"/>
      <c r="AF318" s="556"/>
    </row>
    <row r="319" spans="1:32" s="555" customFormat="1" x14ac:dyDescent="0.2">
      <c r="A319" s="554"/>
      <c r="C319" s="556"/>
      <c r="D319" s="188"/>
      <c r="G319" s="186"/>
      <c r="H319" s="187"/>
      <c r="I319" s="187"/>
      <c r="J319" s="187"/>
      <c r="K319" s="187"/>
      <c r="L319" s="187"/>
      <c r="N319" s="188"/>
      <c r="O319" s="368"/>
      <c r="Q319" s="188"/>
      <c r="R319" s="368"/>
      <c r="T319" s="188"/>
      <c r="U319" s="368"/>
      <c r="W319" s="188"/>
      <c r="X319" s="368"/>
      <c r="Z319" s="188"/>
      <c r="AA319" s="368"/>
      <c r="AC319" s="188"/>
      <c r="AD319" s="368"/>
      <c r="AE319" s="556"/>
      <c r="AF319" s="556"/>
    </row>
    <row r="320" spans="1:32" s="555" customFormat="1" x14ac:dyDescent="0.2">
      <c r="A320" s="554"/>
      <c r="C320" s="556"/>
      <c r="D320" s="188"/>
      <c r="G320" s="186"/>
      <c r="H320" s="187"/>
      <c r="I320" s="187"/>
      <c r="J320" s="187"/>
      <c r="K320" s="187"/>
      <c r="L320" s="187"/>
      <c r="N320" s="188"/>
      <c r="O320" s="368"/>
      <c r="Q320" s="188"/>
      <c r="R320" s="368"/>
      <c r="T320" s="188"/>
      <c r="U320" s="368"/>
      <c r="W320" s="188"/>
      <c r="X320" s="368"/>
      <c r="Z320" s="188"/>
      <c r="AA320" s="368"/>
      <c r="AC320" s="188"/>
      <c r="AD320" s="368"/>
      <c r="AE320" s="556"/>
      <c r="AF320" s="556"/>
    </row>
    <row r="321" spans="1:32" s="555" customFormat="1" x14ac:dyDescent="0.2">
      <c r="A321" s="554"/>
      <c r="C321" s="556"/>
      <c r="D321" s="188"/>
      <c r="G321" s="186"/>
      <c r="H321" s="187"/>
      <c r="I321" s="187"/>
      <c r="J321" s="187"/>
      <c r="K321" s="187"/>
      <c r="L321" s="187"/>
      <c r="N321" s="188"/>
      <c r="O321" s="368"/>
      <c r="Q321" s="188"/>
      <c r="R321" s="368"/>
      <c r="T321" s="188"/>
      <c r="U321" s="368"/>
      <c r="W321" s="188"/>
      <c r="X321" s="368"/>
      <c r="Z321" s="188"/>
      <c r="AA321" s="368"/>
      <c r="AC321" s="188"/>
      <c r="AD321" s="368"/>
      <c r="AE321" s="556"/>
      <c r="AF321" s="556"/>
    </row>
    <row r="322" spans="1:32" s="555" customFormat="1" x14ac:dyDescent="0.2">
      <c r="A322" s="554"/>
      <c r="C322" s="556"/>
      <c r="D322" s="188"/>
      <c r="G322" s="186"/>
      <c r="H322" s="187"/>
      <c r="I322" s="187"/>
      <c r="J322" s="187"/>
      <c r="K322" s="187"/>
      <c r="L322" s="187"/>
      <c r="N322" s="188"/>
      <c r="O322" s="368"/>
      <c r="Q322" s="188"/>
      <c r="R322" s="368"/>
      <c r="T322" s="188"/>
      <c r="U322" s="368"/>
      <c r="W322" s="188"/>
      <c r="X322" s="368"/>
      <c r="Z322" s="188"/>
      <c r="AA322" s="368"/>
      <c r="AC322" s="188"/>
      <c r="AD322" s="368"/>
      <c r="AE322" s="556"/>
      <c r="AF322" s="556"/>
    </row>
    <row r="323" spans="1:32" s="555" customFormat="1" x14ac:dyDescent="0.2">
      <c r="A323" s="554"/>
      <c r="C323" s="556"/>
      <c r="D323" s="188"/>
      <c r="G323" s="186"/>
      <c r="H323" s="187"/>
      <c r="I323" s="187"/>
      <c r="J323" s="187"/>
      <c r="K323" s="187"/>
      <c r="L323" s="187"/>
      <c r="N323" s="188"/>
      <c r="O323" s="368"/>
      <c r="Q323" s="188"/>
      <c r="R323" s="368"/>
      <c r="T323" s="188"/>
      <c r="U323" s="368"/>
      <c r="W323" s="188"/>
      <c r="X323" s="368"/>
      <c r="Z323" s="188"/>
      <c r="AA323" s="368"/>
      <c r="AC323" s="188"/>
      <c r="AD323" s="368"/>
      <c r="AE323" s="556"/>
      <c r="AF323" s="556"/>
    </row>
    <row r="324" spans="1:32" s="555" customFormat="1" x14ac:dyDescent="0.2">
      <c r="A324" s="554"/>
      <c r="C324" s="556"/>
      <c r="D324" s="188"/>
      <c r="G324" s="186"/>
      <c r="H324" s="187"/>
      <c r="I324" s="187"/>
      <c r="J324" s="187"/>
      <c r="K324" s="187"/>
      <c r="L324" s="187"/>
      <c r="N324" s="188"/>
      <c r="O324" s="368"/>
      <c r="Q324" s="188"/>
      <c r="R324" s="368"/>
      <c r="T324" s="188"/>
      <c r="U324" s="368"/>
      <c r="W324" s="188"/>
      <c r="X324" s="368"/>
      <c r="Z324" s="188"/>
      <c r="AA324" s="368"/>
      <c r="AC324" s="188"/>
      <c r="AD324" s="368"/>
      <c r="AE324" s="556"/>
      <c r="AF324" s="556"/>
    </row>
    <row r="325" spans="1:32" s="555" customFormat="1" x14ac:dyDescent="0.2">
      <c r="A325" s="554"/>
      <c r="C325" s="556"/>
      <c r="D325" s="188"/>
      <c r="G325" s="186"/>
      <c r="H325" s="187"/>
      <c r="I325" s="187"/>
      <c r="J325" s="187"/>
      <c r="K325" s="187"/>
      <c r="L325" s="187"/>
      <c r="N325" s="188"/>
      <c r="O325" s="368"/>
      <c r="Q325" s="188"/>
      <c r="R325" s="368"/>
      <c r="T325" s="188"/>
      <c r="U325" s="368"/>
      <c r="W325" s="188"/>
      <c r="X325" s="368"/>
      <c r="Z325" s="188"/>
      <c r="AA325" s="368"/>
      <c r="AC325" s="188"/>
      <c r="AD325" s="368"/>
      <c r="AE325" s="556"/>
      <c r="AF325" s="556"/>
    </row>
    <row r="326" spans="1:32" s="555" customFormat="1" x14ac:dyDescent="0.2">
      <c r="A326" s="554"/>
      <c r="C326" s="556"/>
      <c r="D326" s="188"/>
      <c r="G326" s="186"/>
      <c r="H326" s="187"/>
      <c r="I326" s="187"/>
      <c r="J326" s="187"/>
      <c r="K326" s="187"/>
      <c r="L326" s="187"/>
      <c r="N326" s="188"/>
      <c r="O326" s="368"/>
      <c r="Q326" s="188"/>
      <c r="R326" s="368"/>
      <c r="T326" s="188"/>
      <c r="U326" s="368"/>
      <c r="W326" s="188"/>
      <c r="X326" s="368"/>
      <c r="Z326" s="188"/>
      <c r="AA326" s="368"/>
      <c r="AC326" s="188"/>
      <c r="AD326" s="368"/>
      <c r="AE326" s="556"/>
      <c r="AF326" s="556"/>
    </row>
    <row r="327" spans="1:32" s="555" customFormat="1" x14ac:dyDescent="0.2">
      <c r="A327" s="554"/>
      <c r="C327" s="556"/>
      <c r="D327" s="188"/>
      <c r="G327" s="186"/>
      <c r="H327" s="187"/>
      <c r="I327" s="187"/>
      <c r="J327" s="187"/>
      <c r="K327" s="187"/>
      <c r="L327" s="187"/>
      <c r="N327" s="188"/>
      <c r="O327" s="368"/>
      <c r="Q327" s="188"/>
      <c r="R327" s="368"/>
      <c r="T327" s="188"/>
      <c r="U327" s="368"/>
      <c r="W327" s="188"/>
      <c r="X327" s="368"/>
      <c r="Z327" s="188"/>
      <c r="AA327" s="368"/>
      <c r="AC327" s="188"/>
      <c r="AD327" s="368"/>
      <c r="AE327" s="556"/>
      <c r="AF327" s="556"/>
    </row>
    <row r="328" spans="1:32" s="555" customFormat="1" x14ac:dyDescent="0.2">
      <c r="A328" s="554"/>
      <c r="C328" s="556"/>
      <c r="D328" s="188"/>
      <c r="G328" s="186"/>
      <c r="H328" s="187"/>
      <c r="I328" s="187"/>
      <c r="J328" s="187"/>
      <c r="K328" s="187"/>
      <c r="L328" s="187"/>
      <c r="N328" s="188"/>
      <c r="O328" s="368"/>
      <c r="Q328" s="188"/>
      <c r="R328" s="368"/>
      <c r="T328" s="188"/>
      <c r="U328" s="368"/>
      <c r="W328" s="188"/>
      <c r="X328" s="368"/>
      <c r="Z328" s="188"/>
      <c r="AA328" s="368"/>
      <c r="AC328" s="188"/>
      <c r="AD328" s="368"/>
      <c r="AE328" s="556"/>
      <c r="AF328" s="556"/>
    </row>
    <row r="329" spans="1:32" s="555" customFormat="1" x14ac:dyDescent="0.2">
      <c r="A329" s="554"/>
      <c r="C329" s="556"/>
      <c r="D329" s="188"/>
      <c r="G329" s="186"/>
      <c r="H329" s="187"/>
      <c r="I329" s="187"/>
      <c r="J329" s="187"/>
      <c r="K329" s="187"/>
      <c r="L329" s="187"/>
      <c r="N329" s="188"/>
      <c r="O329" s="368"/>
      <c r="Q329" s="188"/>
      <c r="R329" s="368"/>
      <c r="T329" s="188"/>
      <c r="U329" s="368"/>
      <c r="W329" s="188"/>
      <c r="X329" s="368"/>
      <c r="Z329" s="188"/>
      <c r="AA329" s="368"/>
      <c r="AC329" s="188"/>
      <c r="AD329" s="368"/>
      <c r="AE329" s="556"/>
      <c r="AF329" s="556"/>
    </row>
    <row r="330" spans="1:32" s="555" customFormat="1" x14ac:dyDescent="0.2">
      <c r="A330" s="554"/>
      <c r="C330" s="556"/>
      <c r="D330" s="188"/>
      <c r="G330" s="186"/>
      <c r="H330" s="187"/>
      <c r="I330" s="187"/>
      <c r="J330" s="187"/>
      <c r="K330" s="187"/>
      <c r="L330" s="187"/>
      <c r="N330" s="188"/>
      <c r="O330" s="368"/>
      <c r="Q330" s="188"/>
      <c r="R330" s="368"/>
      <c r="T330" s="188"/>
      <c r="U330" s="368"/>
      <c r="W330" s="188"/>
      <c r="X330" s="368"/>
      <c r="Z330" s="188"/>
      <c r="AA330" s="368"/>
      <c r="AC330" s="188"/>
      <c r="AD330" s="368"/>
      <c r="AE330" s="556"/>
      <c r="AF330" s="556"/>
    </row>
  </sheetData>
  <sheetProtection formatCells="0" insertRows="0" autoFilter="0"/>
  <mergeCells count="7">
    <mergeCell ref="Z18:AA18"/>
    <mergeCell ref="AC18:AD18"/>
    <mergeCell ref="C8:G8"/>
    <mergeCell ref="D15:F15"/>
    <mergeCell ref="Q18:R18"/>
    <mergeCell ref="T18:U18"/>
    <mergeCell ref="W18:X18"/>
  </mergeCells>
  <phoneticPr fontId="26" type="noConversion"/>
  <dataValidations xWindow="781" yWindow="661" count="3">
    <dataValidation allowBlank="1" showInputMessage="1" showErrorMessage="1" promptTitle="Minimum FTE Recommended" prompt="Pre-populated FTE is recommended minimum staffing level" sqref="Q37:Q38 AC37:AC38 Z37:Z38 W37:W38 T37:T38"/>
    <dataValidation type="decimal" operator="greaterThanOrEqual" allowBlank="1" showInputMessage="1" showErrorMessage="1" promptTitle="Minimum FTE Required" prompt="Pre-populated FTE is required minimum staffing level" sqref="Q32 Z32 T32 W32 AC32">
      <formula1>Q12</formula1>
    </dataValidation>
    <dataValidation allowBlank="1" showInputMessage="1" showErrorMessage="1" promptTitle="Minimum FTE Recommended" prompt="Pre-populated FTE is recommended minimum staffing level_x000a__x000a_NOTE:  In most cases staffing can not be less that 1.00._x000a_" sqref="Q30 T30 W30 Z30 AC30"/>
  </dataValidations>
  <pageMargins left="0.7" right="0.7" top="0.75" bottom="0.75" header="0.3" footer="0.3"/>
  <pageSetup orientation="portrait" r:id="rId1"/>
  <headerFooter>
    <oddFooter>&amp;C&amp;22DRAFT - DO NOT DISTRIBUTE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I186"/>
  <sheetViews>
    <sheetView showGridLines="0" topLeftCell="A7" zoomScale="90" zoomScaleNormal="90" zoomScalePageLayoutView="90" workbookViewId="0">
      <selection activeCell="E9" sqref="E9"/>
    </sheetView>
  </sheetViews>
  <sheetFormatPr defaultColWidth="8.85546875" defaultRowHeight="12.75" outlineLevelRow="1" x14ac:dyDescent="0.2"/>
  <cols>
    <col min="1" max="2" width="37" style="247" customWidth="1"/>
    <col min="3" max="3" width="1.7109375" style="248" customWidth="1"/>
    <col min="4" max="4" width="19.140625" style="247" customWidth="1"/>
    <col min="5" max="9" width="19.140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C2" s="500" t="s">
        <v>969</v>
      </c>
      <c r="F2" s="489" t="s">
        <v>959</v>
      </c>
      <c r="G2" s="408"/>
      <c r="H2" s="408"/>
    </row>
    <row r="3" spans="1:9" s="1" customFormat="1" ht="15" x14ac:dyDescent="0.25">
      <c r="F3" s="490" t="s">
        <v>960</v>
      </c>
      <c r="G3" s="13"/>
      <c r="H3" s="13"/>
    </row>
    <row r="4" spans="1:9" s="1" customFormat="1" x14ac:dyDescent="0.2">
      <c r="F4" s="491" t="s">
        <v>961</v>
      </c>
      <c r="G4" s="377"/>
      <c r="H4" s="410"/>
    </row>
    <row r="5" spans="1:9" s="166" customFormat="1" x14ac:dyDescent="0.2">
      <c r="A5" s="377"/>
      <c r="C5" s="1"/>
      <c r="D5" s="1"/>
      <c r="E5" s="1"/>
      <c r="F5" s="492" t="s">
        <v>963</v>
      </c>
      <c r="G5" s="409"/>
      <c r="H5" s="409"/>
      <c r="I5" s="409"/>
    </row>
    <row r="6" spans="1:9" s="167" customFormat="1" ht="18.75" x14ac:dyDescent="0.3">
      <c r="A6" s="379" t="str">
        <f>'Start Here - Data Entry '!D3&amp;" - NON-SALARY BUDGET"</f>
        <v>Oakland - NON-SALARY BUDGET</v>
      </c>
      <c r="B6" s="476"/>
      <c r="C6" s="476"/>
      <c r="D6" s="509"/>
      <c r="E6" s="509"/>
      <c r="F6" s="493" t="s">
        <v>964</v>
      </c>
      <c r="G6" s="475"/>
      <c r="H6" s="475"/>
      <c r="I6" s="380"/>
    </row>
    <row r="7" spans="1:9" ht="16.5" thickBot="1" x14ac:dyDescent="0.3">
      <c r="D7" s="245"/>
      <c r="E7" s="530" t="s">
        <v>1000</v>
      </c>
      <c r="F7" s="530" t="s">
        <v>1000</v>
      </c>
      <c r="G7" s="530" t="s">
        <v>1000</v>
      </c>
      <c r="H7" s="530" t="s">
        <v>1002</v>
      </c>
      <c r="I7" s="530" t="s">
        <v>1002</v>
      </c>
    </row>
    <row r="8" spans="1:9" s="253" customFormat="1" ht="55.5" customHeight="1" thickBot="1" x14ac:dyDescent="0.25">
      <c r="A8" s="249" t="s">
        <v>276</v>
      </c>
      <c r="B8" s="250"/>
      <c r="C8" s="251"/>
      <c r="D8" s="252" t="s">
        <v>158</v>
      </c>
      <c r="E8" s="252" t="s">
        <v>159</v>
      </c>
      <c r="F8" s="252" t="s">
        <v>160</v>
      </c>
      <c r="G8" s="252" t="s">
        <v>161</v>
      </c>
      <c r="H8" s="252" t="s">
        <v>162</v>
      </c>
      <c r="I8" s="250" t="s">
        <v>163</v>
      </c>
    </row>
    <row r="9" spans="1:9" ht="12.75" customHeight="1" x14ac:dyDescent="0.2">
      <c r="A9" s="254" t="s">
        <v>277</v>
      </c>
      <c r="B9" s="255"/>
      <c r="C9" s="256"/>
      <c r="D9" s="261">
        <v>0</v>
      </c>
      <c r="E9" s="261">
        <v>314095.2352</v>
      </c>
      <c r="F9" s="261">
        <v>269278.45519999973</v>
      </c>
      <c r="G9" s="261">
        <v>155342.56779999984</v>
      </c>
      <c r="H9" s="261">
        <v>109325.82712600008</v>
      </c>
      <c r="I9" s="261">
        <v>78243.799045260064</v>
      </c>
    </row>
    <row r="10" spans="1:9" x14ac:dyDescent="0.2">
      <c r="A10" s="259" t="s">
        <v>278</v>
      </c>
      <c r="B10" s="260"/>
      <c r="C10" s="256"/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</row>
    <row r="11" spans="1:9" x14ac:dyDescent="0.2">
      <c r="A11" s="259" t="s">
        <v>279</v>
      </c>
      <c r="B11" s="260"/>
      <c r="C11" s="256"/>
      <c r="D11" s="261">
        <v>0</v>
      </c>
      <c r="E11" s="261">
        <v>20000</v>
      </c>
      <c r="F11" s="261">
        <v>20000</v>
      </c>
      <c r="G11" s="261">
        <v>20000</v>
      </c>
      <c r="H11" s="261">
        <v>20000</v>
      </c>
      <c r="I11" s="261">
        <v>20000</v>
      </c>
    </row>
    <row r="12" spans="1:9" x14ac:dyDescent="0.2">
      <c r="A12" s="259" t="s">
        <v>280</v>
      </c>
      <c r="B12" s="260"/>
      <c r="C12" s="256"/>
      <c r="D12" s="261">
        <v>0</v>
      </c>
      <c r="E12" s="261">
        <v>1500</v>
      </c>
      <c r="F12" s="261">
        <v>1500</v>
      </c>
      <c r="G12" s="261">
        <v>1500</v>
      </c>
      <c r="H12" s="261">
        <v>1500</v>
      </c>
      <c r="I12" s="261">
        <v>1500</v>
      </c>
    </row>
    <row r="13" spans="1:9" x14ac:dyDescent="0.2">
      <c r="A13" s="259" t="s">
        <v>281</v>
      </c>
      <c r="B13" s="260"/>
      <c r="C13" s="256"/>
      <c r="D13" s="261">
        <v>0</v>
      </c>
      <c r="E13" s="261">
        <v>24570</v>
      </c>
      <c r="F13" s="261">
        <v>24570</v>
      </c>
      <c r="G13" s="261">
        <v>24570</v>
      </c>
      <c r="H13" s="261">
        <v>24570</v>
      </c>
      <c r="I13" s="261">
        <v>24570</v>
      </c>
    </row>
    <row r="14" spans="1:9" x14ac:dyDescent="0.2">
      <c r="A14" s="259" t="s">
        <v>282</v>
      </c>
      <c r="B14" s="260"/>
      <c r="C14" s="256"/>
      <c r="D14" s="261">
        <v>0</v>
      </c>
      <c r="E14" s="261">
        <v>29932</v>
      </c>
      <c r="F14" s="261">
        <v>29932</v>
      </c>
      <c r="G14" s="261">
        <v>29932</v>
      </c>
      <c r="H14" s="261">
        <v>29932</v>
      </c>
      <c r="I14" s="261">
        <v>29932</v>
      </c>
    </row>
    <row r="15" spans="1:9" x14ac:dyDescent="0.2">
      <c r="A15" s="259" t="s">
        <v>1027</v>
      </c>
      <c r="B15" s="260"/>
      <c r="C15" s="256"/>
      <c r="D15" s="261">
        <v>0</v>
      </c>
      <c r="E15" s="261">
        <v>0</v>
      </c>
      <c r="F15" s="261">
        <v>0</v>
      </c>
      <c r="G15" s="261">
        <v>0</v>
      </c>
      <c r="H15" s="261">
        <v>0</v>
      </c>
      <c r="I15" s="261">
        <v>0</v>
      </c>
    </row>
    <row r="16" spans="1:9" x14ac:dyDescent="0.2">
      <c r="A16" s="259" t="s">
        <v>283</v>
      </c>
      <c r="B16" s="260"/>
      <c r="C16" s="256"/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</row>
    <row r="17" spans="1:9" x14ac:dyDescent="0.2">
      <c r="A17" s="259" t="s">
        <v>284</v>
      </c>
      <c r="B17" s="260"/>
      <c r="C17" s="256"/>
      <c r="D17" s="261">
        <v>0</v>
      </c>
      <c r="E17" s="261">
        <v>2500</v>
      </c>
      <c r="F17" s="261">
        <v>2500</v>
      </c>
      <c r="G17" s="261">
        <v>2500</v>
      </c>
      <c r="H17" s="261">
        <v>2500</v>
      </c>
      <c r="I17" s="261">
        <v>2500</v>
      </c>
    </row>
    <row r="18" spans="1:9" x14ac:dyDescent="0.2">
      <c r="A18" s="263" t="s">
        <v>285</v>
      </c>
      <c r="B18" s="264"/>
      <c r="C18" s="256"/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>
        <v>0</v>
      </c>
    </row>
    <row r="19" spans="1:9" x14ac:dyDescent="0.2">
      <c r="A19" s="265" t="s">
        <v>286</v>
      </c>
      <c r="B19" s="264"/>
      <c r="C19" s="256"/>
      <c r="D19" s="261">
        <v>0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</row>
    <row r="20" spans="1:9" x14ac:dyDescent="0.2">
      <c r="A20" s="259" t="s">
        <v>1001</v>
      </c>
      <c r="B20" s="260"/>
      <c r="C20" s="256"/>
      <c r="D20" s="261">
        <v>0</v>
      </c>
      <c r="E20" s="261">
        <v>17266</v>
      </c>
      <c r="F20" s="261">
        <v>17266</v>
      </c>
      <c r="G20" s="261">
        <v>17266</v>
      </c>
      <c r="H20" s="261">
        <v>17266</v>
      </c>
      <c r="I20" s="261">
        <v>17266</v>
      </c>
    </row>
    <row r="21" spans="1:9" x14ac:dyDescent="0.2">
      <c r="A21" s="259" t="s">
        <v>288</v>
      </c>
      <c r="B21" s="260"/>
      <c r="C21" s="256"/>
      <c r="D21" s="261">
        <v>0</v>
      </c>
      <c r="E21" s="261">
        <v>0</v>
      </c>
      <c r="F21" s="261">
        <v>0</v>
      </c>
      <c r="G21" s="261">
        <v>0</v>
      </c>
      <c r="H21" s="261">
        <v>0</v>
      </c>
      <c r="I21" s="261">
        <v>0</v>
      </c>
    </row>
    <row r="22" spans="1:9" x14ac:dyDescent="0.2">
      <c r="A22" s="259" t="s">
        <v>289</v>
      </c>
      <c r="B22" s="260"/>
      <c r="C22" s="256"/>
      <c r="D22" s="261">
        <v>0</v>
      </c>
      <c r="E22" s="261">
        <v>28392</v>
      </c>
      <c r="F22" s="261">
        <v>28392</v>
      </c>
      <c r="G22" s="261">
        <v>28392</v>
      </c>
      <c r="H22" s="261">
        <v>28392</v>
      </c>
      <c r="I22" s="261">
        <v>28392</v>
      </c>
    </row>
    <row r="23" spans="1:9" x14ac:dyDescent="0.2">
      <c r="A23" s="263" t="s">
        <v>290</v>
      </c>
      <c r="B23" s="264"/>
      <c r="C23" s="256"/>
      <c r="D23" s="261">
        <v>0</v>
      </c>
      <c r="E23" s="261">
        <v>0</v>
      </c>
      <c r="F23" s="261">
        <v>0</v>
      </c>
      <c r="G23" s="261">
        <v>0</v>
      </c>
      <c r="H23" s="261">
        <v>0</v>
      </c>
      <c r="I23" s="261">
        <v>0</v>
      </c>
    </row>
    <row r="24" spans="1:9" x14ac:dyDescent="0.2">
      <c r="A24" s="265" t="s">
        <v>291</v>
      </c>
      <c r="B24" s="264"/>
      <c r="C24" s="256"/>
      <c r="D24" s="261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</row>
    <row r="25" spans="1:9" x14ac:dyDescent="0.2">
      <c r="A25" s="259" t="s">
        <v>287</v>
      </c>
      <c r="B25" s="260"/>
      <c r="C25" s="256"/>
      <c r="D25" s="261">
        <v>0</v>
      </c>
      <c r="E25" s="261">
        <v>0</v>
      </c>
      <c r="F25" s="261">
        <v>0</v>
      </c>
      <c r="G25" s="261">
        <v>0</v>
      </c>
      <c r="H25" s="261">
        <v>0</v>
      </c>
      <c r="I25" s="261">
        <v>0</v>
      </c>
    </row>
    <row r="26" spans="1:9" ht="13.5" thickBot="1" x14ac:dyDescent="0.25">
      <c r="A26" s="265" t="s">
        <v>292</v>
      </c>
      <c r="B26" s="264"/>
      <c r="C26" s="256"/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>
        <v>0</v>
      </c>
    </row>
    <row r="27" spans="1:9" ht="13.5" thickBot="1" x14ac:dyDescent="0.25">
      <c r="A27" s="268" t="s">
        <v>293</v>
      </c>
      <c r="B27" s="269"/>
      <c r="C27" s="256"/>
      <c r="D27" s="270">
        <f>SUM(D9:D26)</f>
        <v>0</v>
      </c>
      <c r="E27" s="270">
        <f t="shared" ref="E27:I27" si="0">SUM(E9:E26)</f>
        <v>438255.2352</v>
      </c>
      <c r="F27" s="270">
        <f t="shared" si="0"/>
        <v>393438.45519999973</v>
      </c>
      <c r="G27" s="270">
        <f t="shared" si="0"/>
        <v>279502.56779999984</v>
      </c>
      <c r="H27" s="270">
        <f t="shared" si="0"/>
        <v>233485.82712600008</v>
      </c>
      <c r="I27" s="271">
        <f t="shared" si="0"/>
        <v>202403.79904526006</v>
      </c>
    </row>
    <row r="28" spans="1:9" ht="13.5" outlineLevel="1" thickBot="1" x14ac:dyDescent="0.25">
      <c r="A28" s="272"/>
      <c r="B28" s="272"/>
      <c r="C28" s="273"/>
      <c r="D28" s="274"/>
      <c r="E28" s="275"/>
      <c r="F28" s="275"/>
      <c r="G28" s="275"/>
      <c r="H28" s="275"/>
      <c r="I28" s="275"/>
    </row>
    <row r="29" spans="1:9" outlineLevel="1" x14ac:dyDescent="0.2">
      <c r="A29" s="276"/>
      <c r="B29" s="277"/>
      <c r="C29" s="256"/>
      <c r="D29" s="257">
        <v>0</v>
      </c>
      <c r="E29" s="257"/>
      <c r="F29" s="257"/>
      <c r="G29" s="257"/>
      <c r="H29" s="257"/>
      <c r="I29" s="258"/>
    </row>
    <row r="30" spans="1:9" outlineLevel="1" x14ac:dyDescent="0.2">
      <c r="A30" s="278"/>
      <c r="B30" s="279"/>
      <c r="C30" s="256"/>
      <c r="D30" s="261">
        <v>0</v>
      </c>
      <c r="E30" s="261">
        <v>0</v>
      </c>
      <c r="F30" s="261">
        <v>0</v>
      </c>
      <c r="G30" s="261">
        <v>0</v>
      </c>
      <c r="H30" s="261">
        <v>0</v>
      </c>
      <c r="I30" s="262">
        <v>0</v>
      </c>
    </row>
    <row r="31" spans="1:9" outlineLevel="1" x14ac:dyDescent="0.2">
      <c r="A31" s="278"/>
      <c r="B31" s="279"/>
      <c r="C31" s="256"/>
      <c r="D31" s="261">
        <v>0</v>
      </c>
      <c r="E31" s="261">
        <v>0</v>
      </c>
      <c r="F31" s="261">
        <v>0</v>
      </c>
      <c r="G31" s="261">
        <v>0</v>
      </c>
      <c r="H31" s="261">
        <v>0</v>
      </c>
      <c r="I31" s="262">
        <v>0</v>
      </c>
    </row>
    <row r="32" spans="1:9" outlineLevel="1" x14ac:dyDescent="0.2">
      <c r="A32" s="278"/>
      <c r="B32" s="279"/>
      <c r="C32" s="256"/>
      <c r="D32" s="261">
        <v>0</v>
      </c>
      <c r="E32" s="261">
        <v>0</v>
      </c>
      <c r="F32" s="261">
        <v>0</v>
      </c>
      <c r="G32" s="261">
        <v>0</v>
      </c>
      <c r="H32" s="261">
        <v>0</v>
      </c>
      <c r="I32" s="262">
        <v>0</v>
      </c>
    </row>
    <row r="33" spans="1:9" outlineLevel="1" x14ac:dyDescent="0.2">
      <c r="A33" s="278"/>
      <c r="B33" s="279"/>
      <c r="C33" s="256"/>
      <c r="D33" s="261">
        <v>0</v>
      </c>
      <c r="E33" s="261">
        <v>0</v>
      </c>
      <c r="F33" s="261">
        <v>0</v>
      </c>
      <c r="G33" s="261">
        <v>0</v>
      </c>
      <c r="H33" s="261">
        <v>0</v>
      </c>
      <c r="I33" s="262">
        <v>0</v>
      </c>
    </row>
    <row r="34" spans="1:9" outlineLevel="1" x14ac:dyDescent="0.2">
      <c r="A34" s="278"/>
      <c r="B34" s="279"/>
      <c r="C34" s="256"/>
      <c r="D34" s="261">
        <v>0</v>
      </c>
      <c r="E34" s="261">
        <v>0</v>
      </c>
      <c r="F34" s="261">
        <v>0</v>
      </c>
      <c r="G34" s="261">
        <v>0</v>
      </c>
      <c r="H34" s="261">
        <v>0</v>
      </c>
      <c r="I34" s="262">
        <v>0</v>
      </c>
    </row>
    <row r="35" spans="1:9" outlineLevel="1" x14ac:dyDescent="0.2">
      <c r="A35" s="278"/>
      <c r="B35" s="279"/>
      <c r="C35" s="256"/>
      <c r="D35" s="261">
        <v>0</v>
      </c>
      <c r="E35" s="261">
        <v>0</v>
      </c>
      <c r="F35" s="261">
        <v>0</v>
      </c>
      <c r="G35" s="261">
        <v>0</v>
      </c>
      <c r="H35" s="261">
        <v>0</v>
      </c>
      <c r="I35" s="262">
        <v>0</v>
      </c>
    </row>
    <row r="36" spans="1:9" outlineLevel="1" x14ac:dyDescent="0.2">
      <c r="A36" s="278"/>
      <c r="B36" s="279"/>
      <c r="C36" s="256"/>
      <c r="D36" s="261">
        <v>0</v>
      </c>
      <c r="E36" s="261">
        <v>0</v>
      </c>
      <c r="F36" s="261">
        <v>0</v>
      </c>
      <c r="G36" s="261">
        <v>0</v>
      </c>
      <c r="H36" s="261">
        <v>0</v>
      </c>
      <c r="I36" s="262">
        <v>0</v>
      </c>
    </row>
    <row r="37" spans="1:9" outlineLevel="1" x14ac:dyDescent="0.2">
      <c r="A37" s="278"/>
      <c r="B37" s="279"/>
      <c r="C37" s="256"/>
      <c r="D37" s="261">
        <v>0</v>
      </c>
      <c r="E37" s="261">
        <v>0</v>
      </c>
      <c r="F37" s="261">
        <v>0</v>
      </c>
      <c r="G37" s="261">
        <v>0</v>
      </c>
      <c r="H37" s="261">
        <v>0</v>
      </c>
      <c r="I37" s="262">
        <v>0</v>
      </c>
    </row>
    <row r="38" spans="1:9" outlineLevel="1" x14ac:dyDescent="0.2">
      <c r="A38" s="278"/>
      <c r="B38" s="279"/>
      <c r="C38" s="256"/>
      <c r="D38" s="261">
        <v>0</v>
      </c>
      <c r="E38" s="261">
        <v>0</v>
      </c>
      <c r="F38" s="261">
        <v>0</v>
      </c>
      <c r="G38" s="261">
        <v>0</v>
      </c>
      <c r="H38" s="261">
        <v>0</v>
      </c>
      <c r="I38" s="262">
        <v>0</v>
      </c>
    </row>
    <row r="39" spans="1:9" outlineLevel="1" x14ac:dyDescent="0.2">
      <c r="A39" s="278"/>
      <c r="B39" s="279"/>
      <c r="C39" s="256"/>
      <c r="D39" s="261">
        <v>0</v>
      </c>
      <c r="E39" s="261">
        <v>0</v>
      </c>
      <c r="F39" s="261">
        <v>0</v>
      </c>
      <c r="G39" s="261">
        <v>0</v>
      </c>
      <c r="H39" s="261">
        <v>0</v>
      </c>
      <c r="I39" s="262">
        <v>0</v>
      </c>
    </row>
    <row r="40" spans="1:9" outlineLevel="1" x14ac:dyDescent="0.2">
      <c r="A40" s="278"/>
      <c r="B40" s="279"/>
      <c r="C40" s="256"/>
      <c r="D40" s="261">
        <v>0</v>
      </c>
      <c r="E40" s="261">
        <v>0</v>
      </c>
      <c r="F40" s="261">
        <v>0</v>
      </c>
      <c r="G40" s="261">
        <v>0</v>
      </c>
      <c r="H40" s="261">
        <v>0</v>
      </c>
      <c r="I40" s="262">
        <v>0</v>
      </c>
    </row>
    <row r="41" spans="1:9" outlineLevel="1" x14ac:dyDescent="0.2">
      <c r="A41" s="278"/>
      <c r="B41" s="279"/>
      <c r="C41" s="256"/>
      <c r="D41" s="261">
        <v>0</v>
      </c>
      <c r="E41" s="261">
        <v>0</v>
      </c>
      <c r="F41" s="261">
        <v>0</v>
      </c>
      <c r="G41" s="261">
        <v>0</v>
      </c>
      <c r="H41" s="261">
        <v>0</v>
      </c>
      <c r="I41" s="262">
        <v>0</v>
      </c>
    </row>
    <row r="42" spans="1:9" outlineLevel="1" x14ac:dyDescent="0.2">
      <c r="A42" s="278"/>
      <c r="B42" s="279"/>
      <c r="C42" s="256"/>
      <c r="D42" s="261">
        <v>0</v>
      </c>
      <c r="E42" s="261">
        <v>0</v>
      </c>
      <c r="F42" s="261">
        <v>0</v>
      </c>
      <c r="G42" s="261">
        <v>0</v>
      </c>
      <c r="H42" s="261">
        <v>0</v>
      </c>
      <c r="I42" s="262">
        <v>0</v>
      </c>
    </row>
    <row r="43" spans="1:9" ht="13.5" outlineLevel="1" thickBot="1" x14ac:dyDescent="0.25">
      <c r="A43" s="280"/>
      <c r="B43" s="281"/>
      <c r="C43" s="256"/>
      <c r="D43" s="266">
        <v>0</v>
      </c>
      <c r="E43" s="266">
        <v>0</v>
      </c>
      <c r="F43" s="266">
        <v>0</v>
      </c>
      <c r="G43" s="266">
        <v>0</v>
      </c>
      <c r="H43" s="266">
        <v>0</v>
      </c>
      <c r="I43" s="267">
        <v>0</v>
      </c>
    </row>
    <row r="44" spans="1:9" ht="13.5" outlineLevel="1" thickBot="1" x14ac:dyDescent="0.25">
      <c r="A44" s="268" t="s">
        <v>294</v>
      </c>
      <c r="B44" s="269"/>
      <c r="C44" s="256"/>
      <c r="D44" s="270">
        <f>SUM(D29:D43)</f>
        <v>0</v>
      </c>
      <c r="E44" s="270">
        <f t="shared" ref="E44:I44" si="1">SUM(E29:E43)</f>
        <v>0</v>
      </c>
      <c r="F44" s="270">
        <f t="shared" si="1"/>
        <v>0</v>
      </c>
      <c r="G44" s="270">
        <f t="shared" si="1"/>
        <v>0</v>
      </c>
      <c r="H44" s="270">
        <f t="shared" si="1"/>
        <v>0</v>
      </c>
      <c r="I44" s="270">
        <f t="shared" si="1"/>
        <v>0</v>
      </c>
    </row>
    <row r="45" spans="1:9" ht="13.5" thickBot="1" x14ac:dyDescent="0.25">
      <c r="A45" s="282"/>
      <c r="B45" s="282"/>
      <c r="C45" s="256"/>
      <c r="D45" s="274"/>
      <c r="E45" s="275"/>
      <c r="F45" s="275"/>
      <c r="G45" s="275"/>
      <c r="H45" s="275"/>
      <c r="I45" s="275"/>
    </row>
    <row r="46" spans="1:9" s="288" customFormat="1" ht="24" customHeight="1" outlineLevel="1" thickBot="1" x14ac:dyDescent="0.3">
      <c r="A46" s="283" t="s">
        <v>295</v>
      </c>
      <c r="B46" s="284"/>
      <c r="C46" s="285"/>
      <c r="D46" s="286"/>
      <c r="E46" s="286"/>
      <c r="F46" s="286"/>
      <c r="G46" s="286"/>
      <c r="H46" s="286"/>
      <c r="I46" s="287"/>
    </row>
    <row r="47" spans="1:9" ht="13.5" thickBot="1" x14ac:dyDescent="0.25">
      <c r="C47" s="289"/>
    </row>
    <row r="48" spans="1:9" s="288" customFormat="1" ht="36.75" customHeight="1" thickBot="1" x14ac:dyDescent="0.3">
      <c r="A48" s="290" t="s">
        <v>296</v>
      </c>
      <c r="B48" s="284"/>
      <c r="C48" s="285"/>
      <c r="D48" s="291">
        <f>D44+D27+D46</f>
        <v>0</v>
      </c>
      <c r="E48" s="291">
        <f t="shared" ref="E48:I48" si="2">E44+E27+E46</f>
        <v>438255.2352</v>
      </c>
      <c r="F48" s="291">
        <f t="shared" si="2"/>
        <v>393438.45519999973</v>
      </c>
      <c r="G48" s="291">
        <f t="shared" si="2"/>
        <v>279502.56779999984</v>
      </c>
      <c r="H48" s="291">
        <f t="shared" si="2"/>
        <v>233485.82712600008</v>
      </c>
      <c r="I48" s="291">
        <f t="shared" si="2"/>
        <v>202403.79904526006</v>
      </c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3" x14ac:dyDescent="0.2">
      <c r="C113" s="289"/>
    </row>
    <row r="114" spans="3:3" x14ac:dyDescent="0.2">
      <c r="C114" s="289"/>
    </row>
    <row r="115" spans="3:3" x14ac:dyDescent="0.2">
      <c r="C115" s="289"/>
    </row>
    <row r="116" spans="3:3" x14ac:dyDescent="0.2">
      <c r="C116" s="289"/>
    </row>
    <row r="117" spans="3:3" x14ac:dyDescent="0.2">
      <c r="C117" s="289"/>
    </row>
    <row r="118" spans="3:3" x14ac:dyDescent="0.2">
      <c r="C118" s="289"/>
    </row>
    <row r="119" spans="3:3" x14ac:dyDescent="0.2">
      <c r="C119" s="289"/>
    </row>
    <row r="120" spans="3:3" x14ac:dyDescent="0.2">
      <c r="C120" s="289"/>
    </row>
    <row r="121" spans="3:3" x14ac:dyDescent="0.2">
      <c r="C121" s="289"/>
    </row>
    <row r="122" spans="3:3" x14ac:dyDescent="0.2">
      <c r="C122" s="289"/>
    </row>
    <row r="123" spans="3:3" x14ac:dyDescent="0.2">
      <c r="C123" s="289"/>
    </row>
    <row r="124" spans="3:3" x14ac:dyDescent="0.2">
      <c r="C124" s="289"/>
    </row>
    <row r="125" spans="3:3" x14ac:dyDescent="0.2">
      <c r="C125" s="289"/>
    </row>
    <row r="126" spans="3:3" x14ac:dyDescent="0.2">
      <c r="C126" s="289"/>
    </row>
    <row r="127" spans="3:3" x14ac:dyDescent="0.2">
      <c r="C127" s="289"/>
    </row>
    <row r="128" spans="3:3" x14ac:dyDescent="0.2">
      <c r="C128" s="289"/>
    </row>
    <row r="129" spans="3:9" x14ac:dyDescent="0.2">
      <c r="C129" s="289"/>
    </row>
    <row r="130" spans="3:9" x14ac:dyDescent="0.2">
      <c r="C130" s="289"/>
    </row>
    <row r="131" spans="3:9" x14ac:dyDescent="0.2">
      <c r="C131" s="289"/>
    </row>
    <row r="132" spans="3:9" x14ac:dyDescent="0.2">
      <c r="C132" s="289"/>
    </row>
    <row r="133" spans="3:9" x14ac:dyDescent="0.2">
      <c r="C133" s="289"/>
    </row>
    <row r="134" spans="3:9" x14ac:dyDescent="0.2">
      <c r="C134" s="289"/>
    </row>
    <row r="135" spans="3:9" x14ac:dyDescent="0.2">
      <c r="C135" s="289"/>
    </row>
    <row r="136" spans="3:9" x14ac:dyDescent="0.2">
      <c r="C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  <row r="172" spans="3:9" x14ac:dyDescent="0.2">
      <c r="C172" s="289"/>
      <c r="E172" s="289"/>
      <c r="F172" s="289"/>
      <c r="G172" s="289"/>
      <c r="H172" s="289"/>
      <c r="I172" s="289"/>
    </row>
    <row r="173" spans="3:9" x14ac:dyDescent="0.2">
      <c r="C173" s="289"/>
      <c r="E173" s="289"/>
      <c r="F173" s="289"/>
      <c r="G173" s="289"/>
      <c r="H173" s="289"/>
      <c r="I173" s="289"/>
    </row>
    <row r="174" spans="3:9" x14ac:dyDescent="0.2">
      <c r="C174" s="289"/>
      <c r="E174" s="289"/>
      <c r="F174" s="289"/>
      <c r="G174" s="289"/>
      <c r="H174" s="289"/>
      <c r="I174" s="289"/>
    </row>
    <row r="175" spans="3:9" x14ac:dyDescent="0.2">
      <c r="C175" s="289"/>
      <c r="E175" s="289"/>
      <c r="F175" s="289"/>
      <c r="G175" s="289"/>
      <c r="H175" s="289"/>
      <c r="I175" s="289"/>
    </row>
    <row r="176" spans="3:9" x14ac:dyDescent="0.2">
      <c r="C176" s="289"/>
      <c r="E176" s="289"/>
      <c r="F176" s="289"/>
      <c r="G176" s="289"/>
      <c r="H176" s="289"/>
      <c r="I176" s="289"/>
    </row>
    <row r="177" spans="3:9" x14ac:dyDescent="0.2">
      <c r="C177" s="289"/>
      <c r="E177" s="289"/>
      <c r="F177" s="289"/>
      <c r="G177" s="289"/>
      <c r="H177" s="289"/>
      <c r="I177" s="289"/>
    </row>
    <row r="178" spans="3:9" x14ac:dyDescent="0.2">
      <c r="C178" s="289"/>
      <c r="E178" s="289"/>
      <c r="F178" s="289"/>
      <c r="G178" s="289"/>
      <c r="H178" s="289"/>
      <c r="I178" s="289"/>
    </row>
    <row r="179" spans="3:9" x14ac:dyDescent="0.2">
      <c r="C179" s="289"/>
      <c r="E179" s="289"/>
      <c r="F179" s="289"/>
      <c r="G179" s="289"/>
      <c r="H179" s="289"/>
      <c r="I179" s="289"/>
    </row>
    <row r="180" spans="3:9" x14ac:dyDescent="0.2">
      <c r="C180" s="289"/>
      <c r="E180" s="289"/>
      <c r="F180" s="289"/>
      <c r="G180" s="289"/>
      <c r="H180" s="289"/>
      <c r="I180" s="289"/>
    </row>
    <row r="181" spans="3:9" x14ac:dyDescent="0.2">
      <c r="C181" s="289"/>
      <c r="E181" s="289"/>
      <c r="F181" s="289"/>
      <c r="G181" s="289"/>
      <c r="H181" s="289"/>
      <c r="I181" s="289"/>
    </row>
    <row r="182" spans="3:9" x14ac:dyDescent="0.2">
      <c r="C182" s="289"/>
      <c r="E182" s="289"/>
      <c r="F182" s="289"/>
      <c r="G182" s="289"/>
      <c r="H182" s="289"/>
      <c r="I182" s="289"/>
    </row>
    <row r="183" spans="3:9" x14ac:dyDescent="0.2">
      <c r="C183" s="289"/>
      <c r="E183" s="289"/>
      <c r="F183" s="289"/>
      <c r="G183" s="289"/>
      <c r="H183" s="289"/>
      <c r="I183" s="289"/>
    </row>
    <row r="184" spans="3:9" x14ac:dyDescent="0.2">
      <c r="C184" s="289"/>
      <c r="E184" s="289"/>
      <c r="F184" s="289"/>
      <c r="G184" s="289"/>
      <c r="H184" s="289"/>
      <c r="I184" s="289"/>
    </row>
    <row r="185" spans="3:9" x14ac:dyDescent="0.2">
      <c r="C185" s="289"/>
      <c r="E185" s="289"/>
      <c r="F185" s="289"/>
      <c r="G185" s="289"/>
      <c r="H185" s="289"/>
      <c r="I185" s="289"/>
    </row>
    <row r="186" spans="3:9" x14ac:dyDescent="0.2">
      <c r="C186" s="289"/>
      <c r="E186" s="289"/>
      <c r="F186" s="289"/>
      <c r="G186" s="289"/>
      <c r="H186" s="289"/>
      <c r="I186" s="289"/>
    </row>
  </sheetData>
  <sheetProtection insertRows="0" autoFilter="0"/>
  <phoneticPr fontId="26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I171"/>
  <sheetViews>
    <sheetView showGridLines="0" zoomScale="80" zoomScaleNormal="80" workbookViewId="0">
      <selection activeCell="E9" sqref="E9"/>
    </sheetView>
  </sheetViews>
  <sheetFormatPr defaultColWidth="8.85546875" defaultRowHeight="12.75" x14ac:dyDescent="0.2"/>
  <cols>
    <col min="1" max="2" width="37" style="247" customWidth="1"/>
    <col min="3" max="3" width="1.7109375" style="248" customWidth="1"/>
    <col min="4" max="4" width="19.7109375" style="247" customWidth="1"/>
    <col min="5" max="5" width="18.85546875" style="248" customWidth="1"/>
    <col min="6" max="6" width="18" style="248" customWidth="1"/>
    <col min="7" max="9" width="18.28515625" style="248" customWidth="1"/>
    <col min="10" max="16384" width="8.85546875" style="247"/>
  </cols>
  <sheetData>
    <row r="1" spans="1:9" s="185" customFormat="1" x14ac:dyDescent="0.2">
      <c r="A1" s="183"/>
      <c r="B1" s="184"/>
      <c r="D1" s="184"/>
      <c r="E1" s="184"/>
      <c r="F1" s="184"/>
      <c r="G1" s="186"/>
      <c r="H1" s="187"/>
      <c r="I1" s="187"/>
    </row>
    <row r="2" spans="1:9" s="1" customFormat="1" ht="21" x14ac:dyDescent="0.35">
      <c r="D2" s="500" t="s">
        <v>969</v>
      </c>
      <c r="F2" s="408"/>
      <c r="H2" s="408"/>
    </row>
    <row r="3" spans="1:9" s="1" customFormat="1" ht="21" x14ac:dyDescent="0.35">
      <c r="F3" s="410"/>
      <c r="G3" s="408" t="s">
        <v>965</v>
      </c>
      <c r="H3" s="410"/>
    </row>
    <row r="4" spans="1:9" s="166" customFormat="1" ht="15" x14ac:dyDescent="0.25">
      <c r="A4" s="377"/>
      <c r="C4" s="1"/>
      <c r="D4" s="1"/>
      <c r="E4" s="1"/>
      <c r="F4" s="410"/>
      <c r="G4" s="13" t="s">
        <v>966</v>
      </c>
      <c r="H4" s="409"/>
      <c r="I4" s="409"/>
    </row>
    <row r="5" spans="1:9" s="167" customFormat="1" ht="18.75" x14ac:dyDescent="0.3">
      <c r="A5" s="379" t="str">
        <f>'Start Here - Data Entry '!D3&amp;" - NON-SALARY BUDGET"</f>
        <v>Oakland - NON-SALARY BUDGET</v>
      </c>
      <c r="B5" s="476"/>
      <c r="C5" s="476"/>
      <c r="D5" s="477"/>
      <c r="E5" s="477"/>
      <c r="F5" s="478"/>
      <c r="G5" s="475" t="s">
        <v>967</v>
      </c>
      <c r="H5" s="475"/>
      <c r="I5" s="380"/>
    </row>
    <row r="6" spans="1:9" ht="13.5" thickBot="1" x14ac:dyDescent="0.25">
      <c r="A6" s="245"/>
      <c r="B6" s="245"/>
      <c r="C6" s="244"/>
      <c r="D6" s="245"/>
      <c r="E6" s="244"/>
      <c r="F6" s="244"/>
      <c r="G6" s="246"/>
      <c r="H6" s="246"/>
      <c r="I6" s="246"/>
    </row>
    <row r="7" spans="1:9" s="296" customFormat="1" ht="55.5" customHeight="1" thickBot="1" x14ac:dyDescent="0.25">
      <c r="A7" s="293" t="s">
        <v>276</v>
      </c>
      <c r="B7" s="294"/>
      <c r="C7" s="251"/>
      <c r="D7" s="295" t="s">
        <v>1028</v>
      </c>
      <c r="E7" s="294" t="s">
        <v>159</v>
      </c>
      <c r="F7" s="294" t="s">
        <v>160</v>
      </c>
      <c r="G7" s="294" t="s">
        <v>161</v>
      </c>
      <c r="H7" s="294" t="s">
        <v>162</v>
      </c>
      <c r="I7" s="294" t="s">
        <v>163</v>
      </c>
    </row>
    <row r="8" spans="1:9" ht="6.75" customHeight="1" thickBot="1" x14ac:dyDescent="0.25">
      <c r="A8" s="282"/>
      <c r="B8" s="282"/>
      <c r="C8" s="256"/>
      <c r="D8" s="274"/>
      <c r="E8" s="256"/>
      <c r="F8" s="256"/>
      <c r="G8" s="256"/>
      <c r="H8" s="256"/>
      <c r="I8" s="256"/>
    </row>
    <row r="9" spans="1:9" s="301" customFormat="1" ht="15.75" customHeight="1" thickBot="1" x14ac:dyDescent="0.3">
      <c r="A9" s="297" t="s">
        <v>314</v>
      </c>
      <c r="B9" s="298"/>
      <c r="C9" s="299"/>
      <c r="D9" s="300">
        <f>'Step 2 - Review Revenue'!I64</f>
        <v>0</v>
      </c>
      <c r="E9" s="300">
        <f>'Step 2 - Review Revenue'!J64</f>
        <v>3306382.2352</v>
      </c>
      <c r="F9" s="300">
        <f>'Step 2 - Review Revenue'!K64</f>
        <v>3345187.4551999997</v>
      </c>
      <c r="G9" s="300">
        <f>'Step 2 - Review Revenue'!L64</f>
        <v>3358789.5677999998</v>
      </c>
      <c r="H9" s="300">
        <f>'Step 2 - Review Revenue'!M64</f>
        <v>3358961.8271260001</v>
      </c>
      <c r="I9" s="300">
        <f>'Step 2 - Review Revenue'!N64</f>
        <v>3359135.7990452601</v>
      </c>
    </row>
    <row r="10" spans="1:9" x14ac:dyDescent="0.2">
      <c r="A10" s="302" t="s">
        <v>167</v>
      </c>
      <c r="B10" s="303"/>
      <c r="C10" s="256"/>
      <c r="D10" s="304">
        <f>'Step 2 - Review Revenue'!I9</f>
        <v>0</v>
      </c>
      <c r="E10" s="305">
        <f>'Step 2 - Review Revenue'!J9</f>
        <v>0</v>
      </c>
      <c r="F10" s="305">
        <f>'Step 2 - Review Revenue'!K9</f>
        <v>0</v>
      </c>
      <c r="G10" s="305">
        <f>'Step 2 - Review Revenue'!L9</f>
        <v>0</v>
      </c>
      <c r="H10" s="305">
        <f>'Step 2 - Review Revenue'!M9</f>
        <v>0</v>
      </c>
      <c r="I10" s="306">
        <f>'Step 2 - Review Revenue'!N9</f>
        <v>0</v>
      </c>
    </row>
    <row r="11" spans="1:9" x14ac:dyDescent="0.2">
      <c r="A11" s="302" t="s">
        <v>168</v>
      </c>
      <c r="B11" s="303"/>
      <c r="C11" s="256"/>
      <c r="D11" s="307">
        <v>0</v>
      </c>
      <c r="E11" s="308">
        <v>0</v>
      </c>
      <c r="F11" s="308">
        <v>0</v>
      </c>
      <c r="G11" s="308">
        <v>0</v>
      </c>
      <c r="H11" s="308">
        <v>0</v>
      </c>
      <c r="I11" s="309">
        <v>0</v>
      </c>
    </row>
    <row r="12" spans="1:9" x14ac:dyDescent="0.2">
      <c r="A12" s="302" t="s">
        <v>169</v>
      </c>
      <c r="B12" s="303"/>
      <c r="C12" s="256"/>
      <c r="D12" s="307">
        <f>'Step 2 - Review Revenue'!I10</f>
        <v>0</v>
      </c>
      <c r="E12" s="308">
        <f>'Step 2 - Review Revenue'!J10</f>
        <v>0</v>
      </c>
      <c r="F12" s="308">
        <f>'Step 2 - Review Revenue'!K10</f>
        <v>0</v>
      </c>
      <c r="G12" s="308">
        <f>'Step 2 - Review Revenue'!L10</f>
        <v>0</v>
      </c>
      <c r="H12" s="308">
        <f>'Step 2 - Review Revenue'!M10</f>
        <v>0</v>
      </c>
      <c r="I12" s="309">
        <f>'Step 2 - Review Revenue'!N10</f>
        <v>0</v>
      </c>
    </row>
    <row r="13" spans="1:9" x14ac:dyDescent="0.2">
      <c r="A13" s="302" t="s">
        <v>170</v>
      </c>
      <c r="B13" s="303"/>
      <c r="C13" s="256"/>
      <c r="D13" s="307">
        <v>0</v>
      </c>
      <c r="E13" s="308">
        <f>'Step 2 - Review Revenue'!J11</f>
        <v>0</v>
      </c>
      <c r="F13" s="308">
        <f>'Step 2 - Review Revenue'!K11</f>
        <v>0</v>
      </c>
      <c r="G13" s="308">
        <f>'Step 2 - Review Revenue'!L11</f>
        <v>0</v>
      </c>
      <c r="H13" s="308">
        <f>'Step 2 - Review Revenue'!M11</f>
        <v>0</v>
      </c>
      <c r="I13" s="309">
        <f>'Step 2 - Review Revenue'!N11</f>
        <v>0</v>
      </c>
    </row>
    <row r="14" spans="1:9" ht="13.5" thickBot="1" x14ac:dyDescent="0.25">
      <c r="A14" s="310" t="s">
        <v>171</v>
      </c>
      <c r="B14" s="303"/>
      <c r="C14" s="256"/>
      <c r="D14" s="311">
        <f>'Step 2 - Review Revenue'!I12</f>
        <v>0</v>
      </c>
      <c r="E14" s="312">
        <f>'Step 2 - Review Revenue'!J12</f>
        <v>40000</v>
      </c>
      <c r="F14" s="312">
        <f>'Step 2 - Review Revenue'!K12</f>
        <v>0</v>
      </c>
      <c r="G14" s="312">
        <f>'Step 2 - Review Revenue'!L12</f>
        <v>0</v>
      </c>
      <c r="H14" s="312">
        <f>'Step 2 - Review Revenue'!M12</f>
        <v>0</v>
      </c>
      <c r="I14" s="313">
        <f>'Step 2 - Review Revenue'!N12</f>
        <v>0</v>
      </c>
    </row>
    <row r="15" spans="1:9" s="301" customFormat="1" ht="18.75" customHeight="1" thickBot="1" x14ac:dyDescent="0.3">
      <c r="A15" s="314" t="s">
        <v>315</v>
      </c>
      <c r="B15" s="315"/>
      <c r="C15" s="299"/>
      <c r="D15" s="316">
        <f t="shared" ref="D15:I15" si="0">D9+SUM(D10:D14)</f>
        <v>0</v>
      </c>
      <c r="E15" s="316">
        <f t="shared" si="0"/>
        <v>3346382.2352</v>
      </c>
      <c r="F15" s="316">
        <f t="shared" si="0"/>
        <v>3345187.4551999997</v>
      </c>
      <c r="G15" s="316">
        <f t="shared" si="0"/>
        <v>3358789.5677999998</v>
      </c>
      <c r="H15" s="316">
        <f t="shared" si="0"/>
        <v>3358961.8271260001</v>
      </c>
      <c r="I15" s="316">
        <f t="shared" si="0"/>
        <v>3359135.7990452601</v>
      </c>
    </row>
    <row r="16" spans="1:9" ht="6" customHeight="1" thickBot="1" x14ac:dyDescent="0.25">
      <c r="A16" s="282"/>
      <c r="B16" s="282"/>
      <c r="C16" s="256"/>
      <c r="D16" s="274"/>
      <c r="E16" s="256"/>
      <c r="F16" s="256"/>
      <c r="G16" s="256"/>
      <c r="H16" s="256"/>
      <c r="I16" s="256"/>
    </row>
    <row r="17" spans="1:9" ht="15" customHeight="1" x14ac:dyDescent="0.2">
      <c r="A17" s="317" t="s">
        <v>316</v>
      </c>
      <c r="B17" s="255"/>
      <c r="C17" s="256"/>
      <c r="D17" s="318">
        <f>'Step 3 - Staffing Tool'!O64</f>
        <v>0</v>
      </c>
      <c r="E17" s="319">
        <f>'Step 3 - Staffing Tool'!R64</f>
        <v>282670</v>
      </c>
      <c r="F17" s="319">
        <f>'Step 3 - Staffing Tool'!U64</f>
        <v>286909</v>
      </c>
      <c r="G17" s="319">
        <f>'Step 3 - Staffing Tool'!X64</f>
        <v>292648</v>
      </c>
      <c r="H17" s="319">
        <f>'Step 3 - Staffing Tool'!AA64</f>
        <v>297037</v>
      </c>
      <c r="I17" s="320">
        <f>'Step 3 - Staffing Tool'!AD64</f>
        <v>300008</v>
      </c>
    </row>
    <row r="18" spans="1:9" ht="15" customHeight="1" x14ac:dyDescent="0.2">
      <c r="A18" s="321" t="s">
        <v>317</v>
      </c>
      <c r="B18" s="260"/>
      <c r="C18" s="256"/>
      <c r="D18" s="322"/>
      <c r="E18" s="323">
        <f>'Step 3 - Staffing Tool'!R43</f>
        <v>2203497</v>
      </c>
      <c r="F18" s="323">
        <f>'Step 3 - Staffing Tool'!U43</f>
        <v>2236551</v>
      </c>
      <c r="G18" s="323">
        <f>'Step 3 - Staffing Tool'!X43</f>
        <v>2349784</v>
      </c>
      <c r="H18" s="323">
        <f>'Step 3 - Staffing Tool'!AA43</f>
        <v>2385031</v>
      </c>
      <c r="I18" s="324">
        <f>'Step 3 - Staffing Tool'!AD43</f>
        <v>2408882</v>
      </c>
    </row>
    <row r="19" spans="1:9" ht="15" customHeight="1" x14ac:dyDescent="0.2">
      <c r="A19" s="321" t="s">
        <v>318</v>
      </c>
      <c r="B19" s="260"/>
      <c r="C19" s="256"/>
      <c r="D19" s="322">
        <f>'Step 3 - Staffing Tool'!O57</f>
        <v>0</v>
      </c>
      <c r="E19" s="323">
        <f>'Step 3 - Staffing Tool'!R57</f>
        <v>46742</v>
      </c>
      <c r="F19" s="323">
        <f>'Step 3 - Staffing Tool'!U57</f>
        <v>47443</v>
      </c>
      <c r="G19" s="323">
        <f>'Step 3 - Staffing Tool'!X57</f>
        <v>48392</v>
      </c>
      <c r="H19" s="323">
        <f>'Step 3 - Staffing Tool'!AA57</f>
        <v>49118</v>
      </c>
      <c r="I19" s="324">
        <f>'Step 3 - Staffing Tool'!AD57</f>
        <v>49609</v>
      </c>
    </row>
    <row r="20" spans="1:9" ht="15" customHeight="1" thickBot="1" x14ac:dyDescent="0.25">
      <c r="A20" s="321" t="s">
        <v>319</v>
      </c>
      <c r="B20" s="260"/>
      <c r="C20" s="256"/>
      <c r="D20" s="325">
        <f>'Step 3 - Staffing Tool'!O77</f>
        <v>0</v>
      </c>
      <c r="E20" s="326">
        <f>'Step 3 - Staffing Tool'!R77</f>
        <v>81794</v>
      </c>
      <c r="F20" s="326">
        <f>'Step 3 - Staffing Tool'!U77</f>
        <v>83021</v>
      </c>
      <c r="G20" s="326">
        <f>'Step 3 - Staffing Tool'!X77</f>
        <v>84681</v>
      </c>
      <c r="H20" s="326">
        <f>'Step 3 - Staffing Tool'!AA77</f>
        <v>85952</v>
      </c>
      <c r="I20" s="327">
        <f>'Step 3 - Staffing Tool'!AD77</f>
        <v>86811</v>
      </c>
    </row>
    <row r="21" spans="1:9" ht="18.75" customHeight="1" thickBot="1" x14ac:dyDescent="0.25">
      <c r="A21" s="268" t="s">
        <v>320</v>
      </c>
      <c r="B21" s="269"/>
      <c r="C21" s="256"/>
      <c r="D21" s="328">
        <f t="shared" ref="D21" si="1">SUM(D17:D20)</f>
        <v>0</v>
      </c>
      <c r="E21" s="271">
        <f t="shared" ref="E21:I21" si="2">SUM(E17:E20)</f>
        <v>2614703</v>
      </c>
      <c r="F21" s="271">
        <f t="shared" si="2"/>
        <v>2653924</v>
      </c>
      <c r="G21" s="329">
        <f t="shared" si="2"/>
        <v>2775505</v>
      </c>
      <c r="H21" s="329">
        <f t="shared" si="2"/>
        <v>2817138</v>
      </c>
      <c r="I21" s="330">
        <f t="shared" si="2"/>
        <v>2845310</v>
      </c>
    </row>
    <row r="22" spans="1:9" ht="13.5" thickBot="1" x14ac:dyDescent="0.25">
      <c r="A22" s="331"/>
      <c r="B22" s="331"/>
      <c r="C22" s="256"/>
      <c r="D22" s="332"/>
      <c r="E22" s="333"/>
      <c r="F22" s="333"/>
      <c r="G22" s="333"/>
      <c r="H22" s="333"/>
      <c r="I22" s="333"/>
    </row>
    <row r="23" spans="1:9" ht="18.75" customHeight="1" thickBot="1" x14ac:dyDescent="0.25">
      <c r="A23" s="268" t="s">
        <v>321</v>
      </c>
      <c r="B23" s="269"/>
      <c r="C23" s="256"/>
      <c r="D23" s="328">
        <f>'Step 3 - Staffing Tool'!O23</f>
        <v>0</v>
      </c>
      <c r="E23" s="271">
        <f>'Step 3 - Staffing Tool'!R23</f>
        <v>293424</v>
      </c>
      <c r="F23" s="271">
        <f>'Step 3 - Staffing Tool'!U23</f>
        <v>297825</v>
      </c>
      <c r="G23" s="329">
        <f>'Step 3 - Staffing Tool'!X23</f>
        <v>303782</v>
      </c>
      <c r="H23" s="329">
        <f>'Step 3 - Staffing Tool'!AA23</f>
        <v>308338</v>
      </c>
      <c r="I23" s="330">
        <f>'Step 3 - Staffing Tool'!AD23</f>
        <v>311422</v>
      </c>
    </row>
    <row r="24" spans="1:9" ht="9" customHeight="1" thickBot="1" x14ac:dyDescent="0.25">
      <c r="A24" s="331"/>
      <c r="B24" s="331"/>
      <c r="C24" s="256"/>
      <c r="D24" s="332"/>
      <c r="E24" s="333"/>
      <c r="F24" s="333"/>
      <c r="G24" s="333"/>
      <c r="H24" s="333"/>
      <c r="I24" s="333"/>
    </row>
    <row r="25" spans="1:9" ht="18.75" customHeight="1" thickBot="1" x14ac:dyDescent="0.25">
      <c r="A25" s="268" t="s">
        <v>296</v>
      </c>
      <c r="B25" s="269"/>
      <c r="C25" s="256"/>
      <c r="D25" s="328"/>
      <c r="E25" s="328">
        <f>'Step 4 - Non-Salary'!E48</f>
        <v>438255.2352</v>
      </c>
      <c r="F25" s="328">
        <f>'Step 4 - Non-Salary'!F48</f>
        <v>393438.45519999973</v>
      </c>
      <c r="G25" s="328">
        <f>'Step 4 - Non-Salary'!G48</f>
        <v>279502.56779999984</v>
      </c>
      <c r="H25" s="328">
        <f>'Step 4 - Non-Salary'!H48</f>
        <v>233485.82712600008</v>
      </c>
      <c r="I25" s="270">
        <f>'Step 4 - Non-Salary'!I48</f>
        <v>202403.79904526006</v>
      </c>
    </row>
    <row r="26" spans="1:9" ht="9" customHeight="1" thickBot="1" x14ac:dyDescent="0.25">
      <c r="A26" s="282"/>
      <c r="B26" s="282"/>
      <c r="C26" s="256"/>
      <c r="D26" s="274"/>
      <c r="E26" s="275"/>
      <c r="F26" s="275"/>
      <c r="G26" s="275"/>
      <c r="H26" s="275"/>
      <c r="I26" s="275"/>
    </row>
    <row r="27" spans="1:9" ht="18.75" customHeight="1" thickBot="1" x14ac:dyDescent="0.25">
      <c r="A27" s="268" t="s">
        <v>322</v>
      </c>
      <c r="B27" s="269"/>
      <c r="C27" s="256"/>
      <c r="D27" s="328">
        <f>'Step 4 - Non-Salary'!D46</f>
        <v>0</v>
      </c>
      <c r="E27" s="328">
        <f>'Step 4 - Non-Salary'!E46</f>
        <v>0</v>
      </c>
      <c r="F27" s="328">
        <f>'Step 4 - Non-Salary'!F46</f>
        <v>0</v>
      </c>
      <c r="G27" s="328">
        <f>'Step 4 - Non-Salary'!G46</f>
        <v>0</v>
      </c>
      <c r="H27" s="328">
        <f>'Step 4 - Non-Salary'!H46</f>
        <v>0</v>
      </c>
      <c r="I27" s="270">
        <f>'Step 4 - Non-Salary'!I46</f>
        <v>0</v>
      </c>
    </row>
    <row r="28" spans="1:9" ht="13.5" thickBot="1" x14ac:dyDescent="0.25">
      <c r="A28" s="282"/>
      <c r="B28" s="282"/>
      <c r="C28" s="256"/>
      <c r="D28" s="274"/>
      <c r="E28" s="275"/>
      <c r="F28" s="275"/>
      <c r="G28" s="275"/>
      <c r="H28" s="275"/>
      <c r="I28" s="275"/>
    </row>
    <row r="29" spans="1:9" s="288" customFormat="1" ht="28.5" customHeight="1" thickBot="1" x14ac:dyDescent="0.3">
      <c r="A29" s="290" t="s">
        <v>323</v>
      </c>
      <c r="B29" s="284"/>
      <c r="C29" s="285"/>
      <c r="D29" s="334">
        <f>D21+D23+D25+D27</f>
        <v>0</v>
      </c>
      <c r="E29" s="335">
        <f t="shared" ref="E29:I29" si="3">E21+E23+E25</f>
        <v>3346382.2352</v>
      </c>
      <c r="F29" s="335">
        <f t="shared" si="3"/>
        <v>3345187.4551999997</v>
      </c>
      <c r="G29" s="336">
        <f t="shared" si="3"/>
        <v>3358789.5677999998</v>
      </c>
      <c r="H29" s="335">
        <f t="shared" si="3"/>
        <v>3358961.8271260001</v>
      </c>
      <c r="I29" s="337">
        <f t="shared" si="3"/>
        <v>3359135.7990452601</v>
      </c>
    </row>
    <row r="30" spans="1:9" ht="13.5" thickBot="1" x14ac:dyDescent="0.25">
      <c r="A30" s="245"/>
      <c r="B30" s="245"/>
      <c r="C30" s="256"/>
      <c r="D30" s="245"/>
      <c r="E30" s="244"/>
      <c r="F30" s="244"/>
      <c r="G30" s="244"/>
      <c r="H30" s="244"/>
      <c r="I30" s="244"/>
    </row>
    <row r="31" spans="1:9" s="301" customFormat="1" ht="38.25" customHeight="1" thickBot="1" x14ac:dyDescent="0.3">
      <c r="A31" s="338" t="s">
        <v>324</v>
      </c>
      <c r="B31" s="315"/>
      <c r="C31" s="299"/>
      <c r="D31" s="339">
        <f>D15-D29</f>
        <v>0</v>
      </c>
      <c r="E31" s="339">
        <f t="shared" ref="E31:I31" si="4">E15-E29</f>
        <v>0</v>
      </c>
      <c r="F31" s="339">
        <f t="shared" si="4"/>
        <v>0</v>
      </c>
      <c r="G31" s="339">
        <f t="shared" si="4"/>
        <v>0</v>
      </c>
      <c r="H31" s="339">
        <f t="shared" si="4"/>
        <v>0</v>
      </c>
      <c r="I31" s="339">
        <f t="shared" si="4"/>
        <v>0</v>
      </c>
    </row>
    <row r="32" spans="1:9" ht="12.75" customHeight="1" x14ac:dyDescent="0.2">
      <c r="C32" s="289"/>
    </row>
    <row r="33" spans="1:9" ht="6.75" customHeight="1" thickBot="1" x14ac:dyDescent="0.25">
      <c r="A33" s="282"/>
      <c r="B33" s="282"/>
      <c r="C33" s="256"/>
      <c r="D33" s="274"/>
      <c r="E33" s="256"/>
      <c r="F33" s="256"/>
      <c r="G33" s="256"/>
      <c r="H33" s="256"/>
      <c r="I33" s="256"/>
    </row>
    <row r="34" spans="1:9" ht="23.25" customHeight="1" thickBot="1" x14ac:dyDescent="0.25">
      <c r="A34" s="290" t="s">
        <v>325</v>
      </c>
      <c r="B34" s="284"/>
      <c r="C34" s="256"/>
      <c r="D34" s="334" t="s">
        <v>165</v>
      </c>
      <c r="E34" s="335">
        <f>IF('Calculations - HIDE'!J12=0,0,E15/'Calculations - HIDE'!J12)</f>
        <v>6719.6430425702811</v>
      </c>
      <c r="F34" s="335">
        <f>IF('Calculations - HIDE'!P12=0,0,F15/'Calculations - HIDE'!P12)</f>
        <v>6598.002870216962</v>
      </c>
      <c r="G34" s="335">
        <f>IF('Calculations - HIDE'!V12=0,0,G15/'Calculations - HIDE'!V12)</f>
        <v>6585.8618976470589</v>
      </c>
      <c r="H34" s="335">
        <f>IF('Calculations - HIDE'!AB12=0,0,H15/'Calculations - HIDE'!AB12)</f>
        <v>6586.1996610313727</v>
      </c>
      <c r="I34" s="335">
        <f>IF('Calculations - HIDE'!AH12=0,0,I15/'Calculations - HIDE'!AH12)</f>
        <v>6586.5407824416861</v>
      </c>
    </row>
    <row r="35" spans="1:9" ht="23.25" customHeight="1" thickBot="1" x14ac:dyDescent="0.25">
      <c r="A35" s="290" t="s">
        <v>326</v>
      </c>
      <c r="B35" s="284"/>
      <c r="C35" s="256"/>
      <c r="D35" s="334" t="s">
        <v>165</v>
      </c>
      <c r="E35" s="335">
        <f>IF('Calculations - HIDE'!J12=0,0,E31/'Calculations - HIDE'!J12)</f>
        <v>0</v>
      </c>
      <c r="F35" s="335">
        <f>IF('Calculations - HIDE'!P12=0,0,F31/'Calculations - HIDE'!P12)</f>
        <v>0</v>
      </c>
      <c r="G35" s="335">
        <f>IF('Calculations - HIDE'!V12=0,0,G31/'Calculations - HIDE'!V12)</f>
        <v>0</v>
      </c>
      <c r="H35" s="335">
        <f>IF('Calculations - HIDE'!AB12=0,0,H31/'Calculations - HIDE'!AB12)</f>
        <v>0</v>
      </c>
      <c r="I35" s="335">
        <f>IF('Calculations - HIDE'!AH12=0,0,I31/'Calculations - HIDE'!AH12)</f>
        <v>0</v>
      </c>
    </row>
    <row r="36" spans="1:9" ht="23.25" customHeight="1" thickBot="1" x14ac:dyDescent="0.25">
      <c r="A36" s="290" t="s">
        <v>327</v>
      </c>
      <c r="B36" s="284"/>
      <c r="C36" s="256"/>
      <c r="D36" s="334" t="s">
        <v>165</v>
      </c>
      <c r="E36" s="335">
        <f>IF('Calculations - HIDE'!J12=0,0,E29/'Calculations - HIDE'!J12)</f>
        <v>6719.6430425702811</v>
      </c>
      <c r="F36" s="335">
        <f>IF('Calculations - HIDE'!P12=0,0,F29/'Calculations - HIDE'!P12)</f>
        <v>6598.002870216962</v>
      </c>
      <c r="G36" s="335">
        <f>IF('Calculations - HIDE'!V12=0,0,G29/'Calculations - HIDE'!V12)</f>
        <v>6585.8618976470589</v>
      </c>
      <c r="H36" s="335">
        <f>IF('Calculations - HIDE'!AB12=0,0,H29/'Calculations - HIDE'!AB12)</f>
        <v>6586.1996610313727</v>
      </c>
      <c r="I36" s="335">
        <f>IF('Calculations - HIDE'!AH12=0,0,I29/'Calculations - HIDE'!AH12)</f>
        <v>6586.5407824416861</v>
      </c>
    </row>
    <row r="37" spans="1:9" x14ac:dyDescent="0.2">
      <c r="C37" s="289"/>
    </row>
    <row r="38" spans="1:9" ht="13.5" thickBot="1" x14ac:dyDescent="0.25">
      <c r="C38" s="289"/>
    </row>
    <row r="39" spans="1:9" s="512" customFormat="1" ht="23.1" customHeight="1" thickBot="1" x14ac:dyDescent="0.3">
      <c r="A39" s="511" t="s">
        <v>1003</v>
      </c>
      <c r="B39" s="513"/>
      <c r="C39" s="514"/>
      <c r="D39" s="515"/>
      <c r="E39" s="516">
        <f>SUM(E29/'Start Here - Data Entry '!G36)</f>
        <v>6128.905192673993</v>
      </c>
      <c r="F39" s="516">
        <f>SUM(F29/'Start Here - Data Entry '!H36)</f>
        <v>6027.3647841441434</v>
      </c>
      <c r="G39" s="516">
        <f>SUM(G29/'Start Here - Data Entry '!I36)</f>
        <v>6019.3361430107525</v>
      </c>
      <c r="H39" s="517">
        <f>SUM(H29/'Start Here - Data Entry '!J36)</f>
        <v>6019.6448514802869</v>
      </c>
      <c r="I39" s="518">
        <f>SUM(I29/'Start Here - Data Entry '!K36)</f>
        <v>6019.9566291133697</v>
      </c>
    </row>
    <row r="40" spans="1:9" x14ac:dyDescent="0.2">
      <c r="C40" s="289"/>
    </row>
    <row r="41" spans="1:9" x14ac:dyDescent="0.2">
      <c r="A41" s="527"/>
      <c r="B41" s="527"/>
      <c r="C41" s="528"/>
      <c r="D41" s="527">
        <v>-240000</v>
      </c>
      <c r="E41" s="529">
        <v>-245288.875</v>
      </c>
      <c r="F41" s="529">
        <v>26350.675499999896</v>
      </c>
      <c r="G41" s="529">
        <v>126409.4262325</v>
      </c>
      <c r="H41" s="529">
        <v>129923.98009482492</v>
      </c>
      <c r="I41" s="529">
        <v>72218.864295773208</v>
      </c>
    </row>
    <row r="42" spans="1:9" x14ac:dyDescent="0.2">
      <c r="C42" s="289"/>
    </row>
    <row r="43" spans="1:9" x14ac:dyDescent="0.2">
      <c r="C43" s="289"/>
    </row>
    <row r="44" spans="1:9" x14ac:dyDescent="0.2">
      <c r="C44" s="289"/>
    </row>
    <row r="45" spans="1:9" x14ac:dyDescent="0.2">
      <c r="C45" s="289"/>
    </row>
    <row r="46" spans="1:9" x14ac:dyDescent="0.2">
      <c r="C46" s="289"/>
    </row>
    <row r="47" spans="1:9" x14ac:dyDescent="0.2">
      <c r="C47" s="289"/>
    </row>
    <row r="48" spans="1:9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9" x14ac:dyDescent="0.2">
      <c r="C113" s="289"/>
    </row>
    <row r="114" spans="3:9" x14ac:dyDescent="0.2">
      <c r="C114" s="289"/>
    </row>
    <row r="115" spans="3:9" x14ac:dyDescent="0.2">
      <c r="C115" s="289"/>
    </row>
    <row r="116" spans="3:9" x14ac:dyDescent="0.2">
      <c r="C116" s="289"/>
    </row>
    <row r="117" spans="3:9" x14ac:dyDescent="0.2">
      <c r="C117" s="289"/>
    </row>
    <row r="118" spans="3:9" x14ac:dyDescent="0.2">
      <c r="C118" s="289"/>
    </row>
    <row r="119" spans="3:9" x14ac:dyDescent="0.2">
      <c r="C119" s="289"/>
    </row>
    <row r="120" spans="3:9" x14ac:dyDescent="0.2">
      <c r="C120" s="289"/>
    </row>
    <row r="121" spans="3:9" x14ac:dyDescent="0.2">
      <c r="C121" s="289"/>
    </row>
    <row r="122" spans="3:9" x14ac:dyDescent="0.2">
      <c r="C122" s="289"/>
      <c r="E122" s="289"/>
      <c r="F122" s="289"/>
      <c r="G122" s="289"/>
      <c r="H122" s="289"/>
      <c r="I122" s="289"/>
    </row>
    <row r="123" spans="3:9" x14ac:dyDescent="0.2">
      <c r="C123" s="289"/>
      <c r="E123" s="289"/>
      <c r="F123" s="289"/>
      <c r="G123" s="289"/>
      <c r="H123" s="289"/>
      <c r="I123" s="289"/>
    </row>
    <row r="124" spans="3:9" x14ac:dyDescent="0.2">
      <c r="C124" s="289"/>
      <c r="E124" s="289"/>
      <c r="F124" s="289"/>
      <c r="G124" s="289"/>
      <c r="H124" s="289"/>
      <c r="I124" s="289"/>
    </row>
    <row r="125" spans="3:9" x14ac:dyDescent="0.2">
      <c r="C125" s="289"/>
      <c r="E125" s="289"/>
      <c r="F125" s="289"/>
      <c r="G125" s="289"/>
      <c r="H125" s="289"/>
      <c r="I125" s="289"/>
    </row>
    <row r="126" spans="3:9" x14ac:dyDescent="0.2">
      <c r="C126" s="289"/>
      <c r="E126" s="289"/>
      <c r="F126" s="289"/>
      <c r="G126" s="289"/>
      <c r="H126" s="289"/>
      <c r="I126" s="289"/>
    </row>
    <row r="127" spans="3:9" x14ac:dyDescent="0.2">
      <c r="C127" s="289"/>
      <c r="E127" s="289"/>
      <c r="F127" s="289"/>
      <c r="G127" s="289"/>
      <c r="H127" s="289"/>
      <c r="I127" s="289"/>
    </row>
    <row r="128" spans="3:9" x14ac:dyDescent="0.2">
      <c r="C128" s="289"/>
      <c r="E128" s="289"/>
      <c r="F128" s="289"/>
      <c r="G128" s="289"/>
      <c r="H128" s="289"/>
      <c r="I128" s="289"/>
    </row>
    <row r="129" spans="3:9" x14ac:dyDescent="0.2">
      <c r="C129" s="289"/>
      <c r="E129" s="289"/>
      <c r="F129" s="289"/>
      <c r="G129" s="289"/>
      <c r="H129" s="289"/>
      <c r="I129" s="289"/>
    </row>
    <row r="130" spans="3:9" x14ac:dyDescent="0.2">
      <c r="C130" s="289"/>
      <c r="E130" s="289"/>
      <c r="F130" s="289"/>
      <c r="G130" s="289"/>
      <c r="H130" s="289"/>
      <c r="I130" s="289"/>
    </row>
    <row r="131" spans="3:9" x14ac:dyDescent="0.2">
      <c r="C131" s="289"/>
      <c r="E131" s="289"/>
      <c r="F131" s="289"/>
      <c r="G131" s="289"/>
      <c r="H131" s="289"/>
      <c r="I131" s="289"/>
    </row>
    <row r="132" spans="3:9" x14ac:dyDescent="0.2">
      <c r="C132" s="289"/>
      <c r="E132" s="289"/>
      <c r="F132" s="289"/>
      <c r="G132" s="289"/>
      <c r="H132" s="289"/>
      <c r="I132" s="289"/>
    </row>
    <row r="133" spans="3:9" x14ac:dyDescent="0.2">
      <c r="C133" s="289"/>
      <c r="E133" s="289"/>
      <c r="F133" s="289"/>
      <c r="G133" s="289"/>
      <c r="H133" s="289"/>
      <c r="I133" s="289"/>
    </row>
    <row r="134" spans="3:9" x14ac:dyDescent="0.2">
      <c r="C134" s="289"/>
      <c r="E134" s="289"/>
      <c r="F134" s="289"/>
      <c r="G134" s="289"/>
      <c r="H134" s="289"/>
      <c r="I134" s="289"/>
    </row>
    <row r="135" spans="3:9" x14ac:dyDescent="0.2">
      <c r="C135" s="289"/>
      <c r="E135" s="289"/>
      <c r="F135" s="289"/>
      <c r="G135" s="289"/>
      <c r="H135" s="289"/>
      <c r="I135" s="289"/>
    </row>
    <row r="136" spans="3:9" x14ac:dyDescent="0.2">
      <c r="C136" s="289"/>
      <c r="E136" s="289"/>
      <c r="F136" s="289"/>
      <c r="G136" s="289"/>
      <c r="H136" s="289"/>
      <c r="I136" s="289"/>
    </row>
    <row r="137" spans="3:9" x14ac:dyDescent="0.2">
      <c r="C137" s="289"/>
      <c r="E137" s="289"/>
      <c r="F137" s="289"/>
      <c r="G137" s="289"/>
      <c r="H137" s="289"/>
      <c r="I137" s="289"/>
    </row>
    <row r="138" spans="3:9" x14ac:dyDescent="0.2">
      <c r="C138" s="289"/>
      <c r="E138" s="289"/>
      <c r="F138" s="289"/>
      <c r="G138" s="289"/>
      <c r="H138" s="289"/>
      <c r="I138" s="289"/>
    </row>
    <row r="139" spans="3:9" x14ac:dyDescent="0.2">
      <c r="C139" s="289"/>
      <c r="E139" s="289"/>
      <c r="F139" s="289"/>
      <c r="G139" s="289"/>
      <c r="H139" s="289"/>
      <c r="I139" s="289"/>
    </row>
    <row r="140" spans="3:9" x14ac:dyDescent="0.2">
      <c r="C140" s="289"/>
      <c r="E140" s="289"/>
      <c r="F140" s="289"/>
      <c r="G140" s="289"/>
      <c r="H140" s="289"/>
      <c r="I140" s="289"/>
    </row>
    <row r="141" spans="3:9" x14ac:dyDescent="0.2">
      <c r="C141" s="289"/>
      <c r="E141" s="289"/>
      <c r="F141" s="289"/>
      <c r="G141" s="289"/>
      <c r="H141" s="289"/>
      <c r="I141" s="289"/>
    </row>
    <row r="142" spans="3:9" x14ac:dyDescent="0.2">
      <c r="C142" s="289"/>
      <c r="E142" s="289"/>
      <c r="F142" s="289"/>
      <c r="G142" s="289"/>
      <c r="H142" s="289"/>
      <c r="I142" s="289"/>
    </row>
    <row r="143" spans="3:9" x14ac:dyDescent="0.2">
      <c r="C143" s="289"/>
      <c r="E143" s="289"/>
      <c r="F143" s="289"/>
      <c r="G143" s="289"/>
      <c r="H143" s="289"/>
      <c r="I143" s="289"/>
    </row>
    <row r="144" spans="3:9" x14ac:dyDescent="0.2">
      <c r="C144" s="289"/>
      <c r="E144" s="289"/>
      <c r="F144" s="289"/>
      <c r="G144" s="289"/>
      <c r="H144" s="289"/>
      <c r="I144" s="289"/>
    </row>
    <row r="145" spans="3:9" x14ac:dyDescent="0.2">
      <c r="C145" s="289"/>
      <c r="E145" s="289"/>
      <c r="F145" s="289"/>
      <c r="G145" s="289"/>
      <c r="H145" s="289"/>
      <c r="I145" s="289"/>
    </row>
    <row r="146" spans="3:9" x14ac:dyDescent="0.2">
      <c r="C146" s="289"/>
      <c r="E146" s="289"/>
      <c r="F146" s="289"/>
      <c r="G146" s="289"/>
      <c r="H146" s="289"/>
      <c r="I146" s="289"/>
    </row>
    <row r="147" spans="3:9" x14ac:dyDescent="0.2">
      <c r="C147" s="289"/>
      <c r="E147" s="289"/>
      <c r="F147" s="289"/>
      <c r="G147" s="289"/>
      <c r="H147" s="289"/>
      <c r="I147" s="289"/>
    </row>
    <row r="148" spans="3:9" x14ac:dyDescent="0.2">
      <c r="C148" s="289"/>
      <c r="E148" s="289"/>
      <c r="F148" s="289"/>
      <c r="G148" s="289"/>
      <c r="H148" s="289"/>
      <c r="I148" s="289"/>
    </row>
    <row r="149" spans="3:9" x14ac:dyDescent="0.2">
      <c r="C149" s="289"/>
      <c r="E149" s="289"/>
      <c r="F149" s="289"/>
      <c r="G149" s="289"/>
      <c r="H149" s="289"/>
      <c r="I149" s="289"/>
    </row>
    <row r="150" spans="3:9" x14ac:dyDescent="0.2">
      <c r="C150" s="289"/>
      <c r="E150" s="289"/>
      <c r="F150" s="289"/>
      <c r="G150" s="289"/>
      <c r="H150" s="289"/>
      <c r="I150" s="289"/>
    </row>
    <row r="151" spans="3:9" x14ac:dyDescent="0.2">
      <c r="C151" s="289"/>
      <c r="E151" s="289"/>
      <c r="F151" s="289"/>
      <c r="G151" s="289"/>
      <c r="H151" s="289"/>
      <c r="I151" s="289"/>
    </row>
    <row r="152" spans="3:9" x14ac:dyDescent="0.2">
      <c r="C152" s="289"/>
      <c r="E152" s="289"/>
      <c r="F152" s="289"/>
      <c r="G152" s="289"/>
      <c r="H152" s="289"/>
      <c r="I152" s="289"/>
    </row>
    <row r="153" spans="3:9" x14ac:dyDescent="0.2">
      <c r="C153" s="289"/>
      <c r="E153" s="289"/>
      <c r="F153" s="289"/>
      <c r="G153" s="289"/>
      <c r="H153" s="289"/>
      <c r="I153" s="289"/>
    </row>
    <row r="154" spans="3:9" x14ac:dyDescent="0.2">
      <c r="C154" s="289"/>
      <c r="E154" s="289"/>
      <c r="F154" s="289"/>
      <c r="G154" s="289"/>
      <c r="H154" s="289"/>
      <c r="I154" s="289"/>
    </row>
    <row r="155" spans="3:9" x14ac:dyDescent="0.2">
      <c r="C155" s="289"/>
      <c r="E155" s="289"/>
      <c r="F155" s="289"/>
      <c r="G155" s="289"/>
      <c r="H155" s="289"/>
      <c r="I155" s="289"/>
    </row>
    <row r="156" spans="3:9" x14ac:dyDescent="0.2">
      <c r="C156" s="289"/>
      <c r="E156" s="289"/>
      <c r="F156" s="289"/>
      <c r="G156" s="289"/>
      <c r="H156" s="289"/>
      <c r="I156" s="289"/>
    </row>
    <row r="157" spans="3:9" x14ac:dyDescent="0.2">
      <c r="C157" s="289"/>
      <c r="E157" s="289"/>
      <c r="F157" s="289"/>
      <c r="G157" s="289"/>
      <c r="H157" s="289"/>
      <c r="I157" s="289"/>
    </row>
    <row r="158" spans="3:9" x14ac:dyDescent="0.2">
      <c r="C158" s="289"/>
      <c r="E158" s="289"/>
      <c r="F158" s="289"/>
      <c r="G158" s="289"/>
      <c r="H158" s="289"/>
      <c r="I158" s="289"/>
    </row>
    <row r="159" spans="3:9" x14ac:dyDescent="0.2">
      <c r="C159" s="289"/>
      <c r="E159" s="289"/>
      <c r="F159" s="289"/>
      <c r="G159" s="289"/>
      <c r="H159" s="289"/>
      <c r="I159" s="289"/>
    </row>
    <row r="160" spans="3:9" x14ac:dyDescent="0.2">
      <c r="C160" s="289"/>
      <c r="E160" s="289"/>
      <c r="F160" s="289"/>
      <c r="G160" s="289"/>
      <c r="H160" s="289"/>
      <c r="I160" s="289"/>
    </row>
    <row r="161" spans="3:9" x14ac:dyDescent="0.2">
      <c r="C161" s="289"/>
      <c r="E161" s="289"/>
      <c r="F161" s="289"/>
      <c r="G161" s="289"/>
      <c r="H161" s="289"/>
      <c r="I161" s="289"/>
    </row>
    <row r="162" spans="3:9" x14ac:dyDescent="0.2">
      <c r="C162" s="289"/>
      <c r="E162" s="289"/>
      <c r="F162" s="289"/>
      <c r="G162" s="289"/>
      <c r="H162" s="289"/>
      <c r="I162" s="289"/>
    </row>
    <row r="163" spans="3:9" x14ac:dyDescent="0.2">
      <c r="C163" s="289"/>
      <c r="E163" s="289"/>
      <c r="F163" s="289"/>
      <c r="G163" s="289"/>
      <c r="H163" s="289"/>
      <c r="I163" s="289"/>
    </row>
    <row r="164" spans="3:9" x14ac:dyDescent="0.2">
      <c r="C164" s="289"/>
      <c r="E164" s="289"/>
      <c r="F164" s="289"/>
      <c r="G164" s="289"/>
      <c r="H164" s="289"/>
      <c r="I164" s="289"/>
    </row>
    <row r="165" spans="3:9" x14ac:dyDescent="0.2">
      <c r="C165" s="289"/>
      <c r="E165" s="289"/>
      <c r="F165" s="289"/>
      <c r="G165" s="289"/>
      <c r="H165" s="289"/>
      <c r="I165" s="289"/>
    </row>
    <row r="166" spans="3:9" x14ac:dyDescent="0.2">
      <c r="C166" s="289"/>
      <c r="E166" s="289"/>
      <c r="F166" s="289"/>
      <c r="G166" s="289"/>
      <c r="H166" s="289"/>
      <c r="I166" s="289"/>
    </row>
    <row r="167" spans="3:9" x14ac:dyDescent="0.2">
      <c r="C167" s="289"/>
      <c r="E167" s="289"/>
      <c r="F167" s="289"/>
      <c r="G167" s="289"/>
      <c r="H167" s="289"/>
      <c r="I167" s="289"/>
    </row>
    <row r="168" spans="3:9" x14ac:dyDescent="0.2">
      <c r="C168" s="289"/>
      <c r="E168" s="289"/>
      <c r="F168" s="289"/>
      <c r="G168" s="289"/>
      <c r="H168" s="289"/>
      <c r="I168" s="289"/>
    </row>
    <row r="169" spans="3:9" x14ac:dyDescent="0.2">
      <c r="C169" s="289"/>
      <c r="E169" s="289"/>
      <c r="F169" s="289"/>
      <c r="G169" s="289"/>
      <c r="H169" s="289"/>
      <c r="I169" s="289"/>
    </row>
    <row r="170" spans="3:9" x14ac:dyDescent="0.2">
      <c r="C170" s="289"/>
      <c r="E170" s="289"/>
      <c r="F170" s="289"/>
      <c r="G170" s="289"/>
      <c r="H170" s="289"/>
      <c r="I170" s="289"/>
    </row>
    <row r="171" spans="3:9" x14ac:dyDescent="0.2">
      <c r="C171" s="289"/>
      <c r="E171" s="289"/>
      <c r="F171" s="289"/>
      <c r="G171" s="289"/>
      <c r="H171" s="289"/>
      <c r="I171" s="289"/>
    </row>
  </sheetData>
  <sheetProtection insertRows="0" autoFilter="0"/>
  <phoneticPr fontId="26" type="noConversion"/>
  <conditionalFormatting sqref="D31:I31">
    <cfRule type="cellIs" dxfId="4" priority="4" operator="notEqual">
      <formula>0</formula>
    </cfRule>
    <cfRule type="cellIs" dxfId="3" priority="5" operator="equal">
      <formula>0</formula>
    </cfRule>
  </conditionalFormatting>
  <conditionalFormatting sqref="D31:I31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D31:I31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AK243"/>
  <sheetViews>
    <sheetView topLeftCell="G1" zoomScale="90" zoomScaleNormal="90" workbookViewId="0">
      <selection activeCell="G12" sqref="G12"/>
    </sheetView>
  </sheetViews>
  <sheetFormatPr defaultColWidth="8.85546875" defaultRowHeight="15" outlineLevelCol="1" x14ac:dyDescent="0.25"/>
  <cols>
    <col min="1" max="1" width="13.42578125" style="9" hidden="1" customWidth="1" outlineLevel="1"/>
    <col min="2" max="2" width="52.42578125" style="14" hidden="1" customWidth="1" outlineLevel="1"/>
    <col min="3" max="3" width="13.7109375" style="14" hidden="1" customWidth="1" outlineLevel="1"/>
    <col min="4" max="4" width="21.140625" style="14" hidden="1" customWidth="1" outlineLevel="1"/>
    <col min="5" max="5" width="16.140625" style="14" hidden="1" customWidth="1" outlineLevel="1"/>
    <col min="6" max="6" width="3.42578125" style="9" hidden="1" customWidth="1" outlineLevel="1"/>
    <col min="7" max="7" width="13.42578125" style="9" customWidth="1" collapsed="1"/>
    <col min="8" max="8" width="52.42578125" style="14" bestFit="1" customWidth="1"/>
    <col min="9" max="9" width="13.7109375" style="14" bestFit="1" customWidth="1"/>
    <col min="10" max="10" width="21.140625" style="14" customWidth="1"/>
    <col min="11" max="11" width="16.140625" style="14" customWidth="1"/>
    <col min="12" max="12" width="3.42578125" style="9" customWidth="1"/>
    <col min="13" max="13" width="13.42578125" style="9" customWidth="1"/>
    <col min="14" max="14" width="52.42578125" style="14" bestFit="1" customWidth="1"/>
    <col min="15" max="15" width="13.7109375" style="14" bestFit="1" customWidth="1"/>
    <col min="16" max="16" width="21.140625" style="14" customWidth="1"/>
    <col min="17" max="17" width="16.140625" style="14" customWidth="1"/>
    <col min="18" max="18" width="3.42578125" style="9" customWidth="1"/>
    <col min="19" max="19" width="13.42578125" style="9" customWidth="1"/>
    <col min="20" max="20" width="52.42578125" style="14" bestFit="1" customWidth="1"/>
    <col min="21" max="21" width="13.7109375" style="14" bestFit="1" customWidth="1"/>
    <col min="22" max="22" width="21.140625" style="14" customWidth="1"/>
    <col min="23" max="23" width="16.140625" style="14" customWidth="1"/>
    <col min="24" max="24" width="3.42578125" style="9" customWidth="1"/>
    <col min="25" max="25" width="13.42578125" style="9" customWidth="1"/>
    <col min="26" max="26" width="52.42578125" style="14" bestFit="1" customWidth="1"/>
    <col min="27" max="27" width="13.7109375" style="14" bestFit="1" customWidth="1"/>
    <col min="28" max="28" width="21.140625" style="14" customWidth="1"/>
    <col min="29" max="29" width="16.140625" style="14" customWidth="1"/>
    <col min="30" max="30" width="3.42578125" style="9" customWidth="1"/>
    <col min="31" max="31" width="13.42578125" style="9" customWidth="1"/>
    <col min="32" max="32" width="52.42578125" style="14" bestFit="1" customWidth="1"/>
    <col min="33" max="33" width="13.7109375" style="14" bestFit="1" customWidth="1"/>
    <col min="34" max="34" width="21.140625" style="14" customWidth="1"/>
    <col min="35" max="35" width="16.140625" style="14" customWidth="1"/>
    <col min="36" max="36" width="15" style="14" customWidth="1"/>
    <col min="37" max="16384" width="8.85546875" style="14"/>
  </cols>
  <sheetData>
    <row r="1" spans="1:37" ht="15" customHeight="1" x14ac:dyDescent="0.25">
      <c r="B1" s="612" t="s">
        <v>331</v>
      </c>
      <c r="C1" s="613"/>
      <c r="D1" s="613"/>
      <c r="E1" s="614"/>
      <c r="H1" s="612" t="s">
        <v>159</v>
      </c>
      <c r="I1" s="613"/>
      <c r="J1" s="613"/>
      <c r="K1" s="614"/>
      <c r="N1" s="612" t="s">
        <v>160</v>
      </c>
      <c r="O1" s="613"/>
      <c r="P1" s="613"/>
      <c r="Q1" s="614"/>
      <c r="T1" s="612" t="s">
        <v>161</v>
      </c>
      <c r="U1" s="613"/>
      <c r="V1" s="613"/>
      <c r="W1" s="614"/>
      <c r="Z1" s="612" t="s">
        <v>162</v>
      </c>
      <c r="AA1" s="613"/>
      <c r="AB1" s="613"/>
      <c r="AC1" s="614"/>
      <c r="AF1" s="612" t="s">
        <v>163</v>
      </c>
      <c r="AG1" s="613"/>
      <c r="AH1" s="613"/>
      <c r="AI1" s="614"/>
    </row>
    <row r="2" spans="1:37" ht="15.75" customHeight="1" thickBot="1" x14ac:dyDescent="0.3">
      <c r="B2" s="615"/>
      <c r="C2" s="616"/>
      <c r="D2" s="616"/>
      <c r="E2" s="617"/>
      <c r="H2" s="615"/>
      <c r="I2" s="616"/>
      <c r="J2" s="616"/>
      <c r="K2" s="617"/>
      <c r="N2" s="615"/>
      <c r="O2" s="616"/>
      <c r="P2" s="616"/>
      <c r="Q2" s="617"/>
      <c r="T2" s="615"/>
      <c r="U2" s="616"/>
      <c r="V2" s="616"/>
      <c r="W2" s="617"/>
      <c r="Z2" s="615"/>
      <c r="AA2" s="616"/>
      <c r="AB2" s="616"/>
      <c r="AC2" s="617"/>
      <c r="AF2" s="615"/>
      <c r="AG2" s="616"/>
      <c r="AH2" s="616"/>
      <c r="AI2" s="617"/>
    </row>
    <row r="3" spans="1:37" ht="27" thickBot="1" x14ac:dyDescent="0.3">
      <c r="B3" s="347"/>
      <c r="C3" s="347"/>
      <c r="D3" s="347"/>
      <c r="E3" s="347"/>
    </row>
    <row r="4" spans="1:37" ht="15.75" thickBot="1" x14ac:dyDescent="0.3">
      <c r="B4" s="9"/>
      <c r="C4" s="10"/>
      <c r="D4" s="11" t="s">
        <v>100</v>
      </c>
      <c r="E4" s="12"/>
      <c r="F4" s="13"/>
      <c r="H4" s="9"/>
      <c r="I4" s="10"/>
      <c r="J4" s="11" t="s">
        <v>100</v>
      </c>
      <c r="K4" s="12"/>
      <c r="L4" s="13"/>
      <c r="N4" s="9"/>
      <c r="O4" s="10"/>
      <c r="P4" s="11" t="s">
        <v>100</v>
      </c>
      <c r="Q4" s="12"/>
      <c r="R4" s="13"/>
      <c r="T4" s="9"/>
      <c r="U4" s="10"/>
      <c r="V4" s="11" t="s">
        <v>100</v>
      </c>
      <c r="W4" s="12"/>
      <c r="X4" s="13"/>
      <c r="Z4" s="9"/>
      <c r="AA4" s="10"/>
      <c r="AB4" s="11" t="s">
        <v>100</v>
      </c>
      <c r="AC4" s="12"/>
      <c r="AD4" s="13"/>
      <c r="AF4" s="9"/>
      <c r="AG4" s="10"/>
      <c r="AH4" s="11" t="s">
        <v>100</v>
      </c>
      <c r="AI4" s="12"/>
    </row>
    <row r="5" spans="1:37" x14ac:dyDescent="0.25">
      <c r="B5" s="9"/>
      <c r="C5" s="15"/>
      <c r="D5" s="16" t="s">
        <v>101</v>
      </c>
      <c r="E5" s="17">
        <v>66168</v>
      </c>
      <c r="F5" s="13"/>
      <c r="G5" s="504">
        <f>E5-(E5*1.5%)</f>
        <v>65175.48</v>
      </c>
      <c r="H5" s="9"/>
      <c r="I5" s="15"/>
      <c r="J5" s="16" t="s">
        <v>101</v>
      </c>
      <c r="K5" s="17">
        <v>66168</v>
      </c>
      <c r="L5" s="13"/>
      <c r="N5" s="9"/>
      <c r="O5" s="15"/>
      <c r="P5" s="16" t="s">
        <v>101</v>
      </c>
      <c r="Q5" s="17">
        <f>K5*(1+'Start Here - Data Entry '!$H$13)</f>
        <v>67491.360000000001</v>
      </c>
      <c r="R5" s="13"/>
      <c r="T5" s="9"/>
      <c r="U5" s="15"/>
      <c r="V5" s="16" t="s">
        <v>101</v>
      </c>
      <c r="W5" s="17">
        <f>Q5*(1+'Start Here - Data Entry '!$I$13)</f>
        <v>68503.7304</v>
      </c>
      <c r="X5" s="13"/>
      <c r="Z5" s="9"/>
      <c r="AA5" s="15"/>
      <c r="AB5" s="16" t="s">
        <v>101</v>
      </c>
      <c r="AC5" s="17">
        <f>W5*(1+'Start Here - Data Entry '!$J$13)</f>
        <v>69188.767703999998</v>
      </c>
      <c r="AD5" s="13"/>
      <c r="AF5" s="9"/>
      <c r="AG5" s="15"/>
      <c r="AH5" s="16" t="s">
        <v>101</v>
      </c>
      <c r="AI5" s="17">
        <f>AC5*(1+'Start Here - Data Entry '!$K$13)</f>
        <v>69880.655381039993</v>
      </c>
    </row>
    <row r="6" spans="1:37" x14ac:dyDescent="0.25">
      <c r="B6" s="9"/>
      <c r="C6" s="15"/>
      <c r="D6" s="16" t="s">
        <v>102</v>
      </c>
      <c r="E6" s="350">
        <v>12.18</v>
      </c>
      <c r="F6" s="13"/>
      <c r="H6" s="9"/>
      <c r="I6" s="15"/>
      <c r="J6" s="16" t="s">
        <v>102</v>
      </c>
      <c r="K6" s="350">
        <f>E6*(1+'Start Here - Data Entry '!$G$13)</f>
        <v>12.362699999999998</v>
      </c>
      <c r="L6" s="13"/>
      <c r="N6" s="9"/>
      <c r="O6" s="15"/>
      <c r="P6" s="16" t="s">
        <v>102</v>
      </c>
      <c r="Q6" s="350">
        <f>K6*(1+'Start Here - Data Entry '!$H$13)</f>
        <v>12.609953999999998</v>
      </c>
      <c r="R6" s="13"/>
      <c r="T6" s="9"/>
      <c r="U6" s="15"/>
      <c r="V6" s="16" t="s">
        <v>102</v>
      </c>
      <c r="W6" s="350">
        <f>Q6*(1+'Start Here - Data Entry '!$I$13)</f>
        <v>12.799103309999998</v>
      </c>
      <c r="X6" s="13"/>
      <c r="Z6" s="9"/>
      <c r="AA6" s="15"/>
      <c r="AB6" s="16" t="s">
        <v>102</v>
      </c>
      <c r="AC6" s="350">
        <f>W6*(1+'Start Here - Data Entry '!$J$13)</f>
        <v>12.927094343099998</v>
      </c>
      <c r="AD6" s="13"/>
      <c r="AF6" s="9"/>
      <c r="AG6" s="15"/>
      <c r="AH6" s="16" t="s">
        <v>102</v>
      </c>
      <c r="AI6" s="350">
        <f>AC6*(1+'Start Here - Data Entry '!$K$13)</f>
        <v>13.056365286530999</v>
      </c>
    </row>
    <row r="7" spans="1:37" x14ac:dyDescent="0.25">
      <c r="B7" s="9"/>
      <c r="C7" s="15"/>
      <c r="D7" s="16" t="s">
        <v>335</v>
      </c>
      <c r="E7" s="350">
        <v>0</v>
      </c>
      <c r="F7" s="13"/>
      <c r="H7" s="503"/>
      <c r="I7" s="15"/>
      <c r="J7" s="16"/>
      <c r="K7" s="350">
        <v>0</v>
      </c>
      <c r="L7" s="13"/>
      <c r="N7" s="9"/>
      <c r="O7" s="15"/>
      <c r="P7" s="16"/>
      <c r="Q7" s="350">
        <v>0</v>
      </c>
      <c r="R7" s="13"/>
      <c r="T7" s="9"/>
      <c r="U7" s="15"/>
      <c r="V7" s="16"/>
      <c r="W7" s="350">
        <f>ROUND(Q7*(1+'Start Here - Data Entry '!$I$13),0)</f>
        <v>0</v>
      </c>
      <c r="X7" s="13"/>
      <c r="Z7" s="9"/>
      <c r="AA7" s="15"/>
      <c r="AB7" s="16"/>
      <c r="AC7" s="350">
        <f>ROUND(W7*(1+'Start Here - Data Entry '!$J$13),0)</f>
        <v>0</v>
      </c>
      <c r="AD7" s="13"/>
      <c r="AF7" s="9"/>
      <c r="AG7" s="15"/>
      <c r="AH7" s="16"/>
      <c r="AI7" s="533">
        <f>ROUND(AC7*(1+'Start Here - Data Entry '!$J$13),0)</f>
        <v>0</v>
      </c>
    </row>
    <row r="8" spans="1:37" ht="15.75" thickBot="1" x14ac:dyDescent="0.3">
      <c r="B8" s="9"/>
      <c r="C8" s="18"/>
      <c r="D8" s="19" t="s">
        <v>336</v>
      </c>
      <c r="E8" s="20">
        <v>0</v>
      </c>
      <c r="F8" s="13"/>
      <c r="H8" s="9"/>
      <c r="I8" s="18"/>
      <c r="J8" s="19" t="s">
        <v>336</v>
      </c>
      <c r="K8" s="20">
        <v>0</v>
      </c>
      <c r="L8" s="13"/>
      <c r="N8" s="9"/>
      <c r="O8" s="18"/>
      <c r="P8" s="19" t="s">
        <v>336</v>
      </c>
      <c r="Q8" s="20">
        <f>ROUND(K8*(1+'Start Here - Data Entry '!$H$13),0)</f>
        <v>0</v>
      </c>
      <c r="R8" s="13"/>
      <c r="T8" s="9"/>
      <c r="U8" s="18"/>
      <c r="V8" s="19" t="s">
        <v>336</v>
      </c>
      <c r="W8" s="20">
        <f>ROUND(Q8*(1+'Start Here - Data Entry '!$I$13),0)</f>
        <v>0</v>
      </c>
      <c r="X8" s="13"/>
      <c r="Z8" s="9"/>
      <c r="AA8" s="18"/>
      <c r="AB8" s="19" t="s">
        <v>336</v>
      </c>
      <c r="AC8" s="20">
        <f>ROUND(W8*(1+'Start Here - Data Entry '!$J$13),0)</f>
        <v>0</v>
      </c>
      <c r="AD8" s="13"/>
      <c r="AF8" s="9"/>
      <c r="AG8" s="18"/>
      <c r="AH8" s="19" t="s">
        <v>336</v>
      </c>
      <c r="AI8" s="534">
        <f>ROUND(AC8*(1+'Start Here - Data Entry '!$J$13),0)</f>
        <v>0</v>
      </c>
    </row>
    <row r="9" spans="1:37" ht="15.75" thickBot="1" x14ac:dyDescent="0.3">
      <c r="C9" s="13"/>
      <c r="D9" s="13"/>
      <c r="E9" s="13"/>
      <c r="I9" s="13"/>
      <c r="J9" s="13"/>
      <c r="K9" s="13"/>
      <c r="O9" s="13"/>
      <c r="P9" s="13"/>
      <c r="Q9" s="13"/>
      <c r="U9" s="13"/>
      <c r="V9" s="13"/>
      <c r="W9" s="13"/>
      <c r="AA9" s="13"/>
      <c r="AB9" s="13"/>
      <c r="AC9" s="13"/>
      <c r="AG9" s="13"/>
      <c r="AH9" s="13"/>
      <c r="AI9" s="13"/>
    </row>
    <row r="10" spans="1:37" ht="15.75" thickBot="1" x14ac:dyDescent="0.3">
      <c r="B10" s="21" t="s">
        <v>31</v>
      </c>
      <c r="C10" s="13"/>
      <c r="D10" s="13"/>
      <c r="E10" s="13"/>
      <c r="H10" s="21" t="s">
        <v>31</v>
      </c>
      <c r="I10" s="13"/>
      <c r="J10" s="13"/>
      <c r="K10" s="13"/>
      <c r="N10" s="21" t="s">
        <v>31</v>
      </c>
      <c r="O10" s="13"/>
      <c r="P10" s="13"/>
      <c r="Q10" s="13"/>
      <c r="T10" s="21" t="s">
        <v>31</v>
      </c>
      <c r="U10" s="13"/>
      <c r="V10" s="13"/>
      <c r="W10" s="13"/>
      <c r="Z10" s="21" t="s">
        <v>31</v>
      </c>
      <c r="AA10" s="13"/>
      <c r="AB10" s="13"/>
      <c r="AC10" s="13"/>
      <c r="AF10" s="21" t="s">
        <v>31</v>
      </c>
      <c r="AG10" s="13"/>
      <c r="AH10" s="13"/>
      <c r="AI10" s="13"/>
    </row>
    <row r="11" spans="1:37" s="27" customFormat="1" ht="30.75" thickBot="1" x14ac:dyDescent="0.3">
      <c r="A11" s="22" t="s">
        <v>79</v>
      </c>
      <c r="B11" s="23" t="s">
        <v>19</v>
      </c>
      <c r="C11" s="24" t="s">
        <v>2</v>
      </c>
      <c r="D11" s="24" t="s">
        <v>3</v>
      </c>
      <c r="E11" s="25" t="s">
        <v>131</v>
      </c>
      <c r="F11" s="26"/>
      <c r="G11" s="22" t="s">
        <v>79</v>
      </c>
      <c r="H11" s="23" t="s">
        <v>19</v>
      </c>
      <c r="I11" s="24" t="s">
        <v>2</v>
      </c>
      <c r="J11" s="24" t="s">
        <v>3</v>
      </c>
      <c r="K11" s="25" t="s">
        <v>131</v>
      </c>
      <c r="L11" s="26"/>
      <c r="M11" s="22" t="s">
        <v>79</v>
      </c>
      <c r="N11" s="23" t="s">
        <v>19</v>
      </c>
      <c r="O11" s="24" t="s">
        <v>2</v>
      </c>
      <c r="P11" s="24" t="s">
        <v>3</v>
      </c>
      <c r="Q11" s="25" t="s">
        <v>131</v>
      </c>
      <c r="R11" s="26"/>
      <c r="S11" s="22" t="s">
        <v>79</v>
      </c>
      <c r="T11" s="23" t="s">
        <v>19</v>
      </c>
      <c r="U11" s="24" t="s">
        <v>2</v>
      </c>
      <c r="V11" s="24" t="s">
        <v>3</v>
      </c>
      <c r="W11" s="25" t="s">
        <v>131</v>
      </c>
      <c r="X11" s="26"/>
      <c r="Y11" s="22" t="s">
        <v>79</v>
      </c>
      <c r="Z11" s="23" t="s">
        <v>19</v>
      </c>
      <c r="AA11" s="24" t="s">
        <v>2</v>
      </c>
      <c r="AB11" s="24" t="s">
        <v>3</v>
      </c>
      <c r="AC11" s="25" t="s">
        <v>131</v>
      </c>
      <c r="AD11" s="26"/>
      <c r="AE11" s="22" t="s">
        <v>79</v>
      </c>
      <c r="AF11" s="23" t="s">
        <v>19</v>
      </c>
      <c r="AG11" s="24" t="s">
        <v>2</v>
      </c>
      <c r="AH11" s="24" t="s">
        <v>3</v>
      </c>
      <c r="AI11" s="25" t="s">
        <v>131</v>
      </c>
    </row>
    <row r="12" spans="1:37" ht="20.100000000000001" customHeight="1" x14ac:dyDescent="0.25">
      <c r="A12" s="28"/>
      <c r="B12" s="29" t="s">
        <v>12</v>
      </c>
      <c r="C12" s="30">
        <v>3964</v>
      </c>
      <c r="D12" s="176">
        <f>SUM('Start Here - Data Entry '!$F$32,'Start Here - Data Entry '!$F$33)</f>
        <v>0</v>
      </c>
      <c r="E12" s="32">
        <f>D12*C12</f>
        <v>0</v>
      </c>
      <c r="F12" s="33"/>
      <c r="G12" s="28"/>
      <c r="H12" s="29" t="s">
        <v>1006</v>
      </c>
      <c r="I12" s="30">
        <v>3964</v>
      </c>
      <c r="J12" s="176">
        <f>'Start Here - Data Entry '!G33+'Start Here - Data Entry '!G34+'Start Here - Data Entry '!G35</f>
        <v>498</v>
      </c>
      <c r="K12" s="32">
        <f>J12*I12</f>
        <v>1974072</v>
      </c>
      <c r="L12" s="33"/>
      <c r="M12" s="28"/>
      <c r="N12" s="29" t="s">
        <v>1006</v>
      </c>
      <c r="O12" s="30">
        <v>3964</v>
      </c>
      <c r="P12" s="176">
        <f>'Start Here - Data Entry '!H33+'Start Here - Data Entry '!H34+'Start Here - Data Entry '!H35</f>
        <v>507</v>
      </c>
      <c r="Q12" s="32">
        <f>P12*O12</f>
        <v>2009748</v>
      </c>
      <c r="R12" s="33"/>
      <c r="S12" s="28"/>
      <c r="T12" s="29" t="s">
        <v>1006</v>
      </c>
      <c r="U12" s="30">
        <f>I12</f>
        <v>3964</v>
      </c>
      <c r="V12" s="176">
        <f>'Start Here - Data Entry '!I33+'Start Here - Data Entry '!I34+'Start Here - Data Entry '!I35</f>
        <v>510</v>
      </c>
      <c r="W12" s="32">
        <f>V12*U12</f>
        <v>2021640</v>
      </c>
      <c r="X12" s="33"/>
      <c r="Y12" s="28"/>
      <c r="Z12" s="29" t="s">
        <v>1006</v>
      </c>
      <c r="AA12" s="30">
        <f>I12</f>
        <v>3964</v>
      </c>
      <c r="AB12" s="176">
        <f>'Start Here - Data Entry '!J33+'Start Here - Data Entry '!J34+'Start Here - Data Entry '!J35</f>
        <v>510</v>
      </c>
      <c r="AC12" s="32">
        <f>AB12*AA12</f>
        <v>2021640</v>
      </c>
      <c r="AD12" s="33"/>
      <c r="AE12" s="28"/>
      <c r="AF12" s="29" t="s">
        <v>1006</v>
      </c>
      <c r="AG12" s="30">
        <f>O12</f>
        <v>3964</v>
      </c>
      <c r="AH12" s="176">
        <f>'Start Here - Data Entry '!K33+'Start Here - Data Entry '!K34+'Start Here - Data Entry '!K35</f>
        <v>510</v>
      </c>
      <c r="AI12" s="32">
        <f>AH12*AG12</f>
        <v>2021640</v>
      </c>
    </row>
    <row r="13" spans="1:37" ht="6.75" customHeight="1" x14ac:dyDescent="0.25">
      <c r="A13" s="28"/>
      <c r="B13" s="34"/>
      <c r="C13" s="35"/>
      <c r="D13" s="36"/>
      <c r="E13" s="37"/>
      <c r="F13" s="38"/>
      <c r="G13" s="28"/>
      <c r="H13" s="34"/>
      <c r="I13" s="35"/>
      <c r="J13" s="36"/>
      <c r="K13" s="37"/>
      <c r="L13" s="38"/>
      <c r="M13" s="28"/>
      <c r="N13" s="34"/>
      <c r="O13" s="35"/>
      <c r="P13" s="36"/>
      <c r="Q13" s="37"/>
      <c r="R13" s="38"/>
      <c r="S13" s="28"/>
      <c r="T13" s="34"/>
      <c r="U13" s="35"/>
      <c r="V13" s="36"/>
      <c r="W13" s="37"/>
      <c r="X13" s="38"/>
      <c r="Y13" s="28"/>
      <c r="Z13" s="34"/>
      <c r="AA13" s="35"/>
      <c r="AB13" s="36"/>
      <c r="AC13" s="37"/>
      <c r="AD13" s="38"/>
      <c r="AE13" s="28"/>
      <c r="AF13" s="34"/>
      <c r="AG13" s="35"/>
      <c r="AH13" s="36"/>
      <c r="AI13" s="37"/>
    </row>
    <row r="14" spans="1:37" ht="20.100000000000001" customHeight="1" x14ac:dyDescent="0.25">
      <c r="A14" s="28"/>
      <c r="B14" s="39" t="s">
        <v>25</v>
      </c>
      <c r="C14" s="40"/>
      <c r="D14" s="41"/>
      <c r="E14" s="42"/>
      <c r="F14" s="38"/>
      <c r="G14" s="28"/>
      <c r="H14" s="39" t="s">
        <v>1025</v>
      </c>
      <c r="I14" s="40"/>
      <c r="J14" s="41"/>
      <c r="K14" s="42"/>
      <c r="L14" s="38"/>
      <c r="M14" s="28"/>
      <c r="N14" s="39" t="s">
        <v>25</v>
      </c>
      <c r="O14" s="40"/>
      <c r="P14" s="41"/>
      <c r="Q14" s="42"/>
      <c r="R14" s="38"/>
      <c r="S14" s="28"/>
      <c r="T14" s="39" t="s">
        <v>25</v>
      </c>
      <c r="U14" s="40"/>
      <c r="V14" s="41"/>
      <c r="W14" s="42"/>
      <c r="X14" s="38"/>
      <c r="Y14" s="28"/>
      <c r="Z14" s="39" t="s">
        <v>25</v>
      </c>
      <c r="AA14" s="40"/>
      <c r="AB14" s="41"/>
      <c r="AC14" s="42"/>
      <c r="AD14" s="38"/>
      <c r="AE14" s="28"/>
      <c r="AF14" s="39" t="s">
        <v>25</v>
      </c>
      <c r="AG14" s="40"/>
      <c r="AH14" s="41"/>
      <c r="AI14" s="42"/>
    </row>
    <row r="15" spans="1:37" ht="20.100000000000001" customHeight="1" x14ac:dyDescent="0.25">
      <c r="A15" s="9">
        <v>1</v>
      </c>
      <c r="B15" s="43" t="s">
        <v>13</v>
      </c>
      <c r="C15" s="40">
        <v>12</v>
      </c>
      <c r="D15" s="177">
        <f>IF('Start Here - Data Entry '!$E$5=A15,'Calculations - HIDE'!$D$12,0)</f>
        <v>0</v>
      </c>
      <c r="E15" s="44" t="e">
        <f>C15*D15*'Start Here - Data Entry '!$F$38</f>
        <v>#VALUE!</v>
      </c>
      <c r="F15" s="33"/>
      <c r="G15" s="9">
        <v>1</v>
      </c>
      <c r="H15" s="43" t="s">
        <v>13</v>
      </c>
      <c r="I15" s="40">
        <v>7480</v>
      </c>
      <c r="J15" s="177">
        <f>IF('Start Here - Data Entry '!$E$5=G15,'Start Here - Data Entry '!$G$38,0)</f>
        <v>2</v>
      </c>
      <c r="K15" s="44">
        <f>I15*J15</f>
        <v>14960</v>
      </c>
      <c r="L15" s="33"/>
      <c r="M15" s="9">
        <v>1</v>
      </c>
      <c r="N15" s="43" t="s">
        <v>13</v>
      </c>
      <c r="O15" s="40">
        <v>7480</v>
      </c>
      <c r="P15" s="177">
        <f>IF('Start Here - Data Entry '!$E$5=M15,'Start Here - Data Entry '!$H$38,0)</f>
        <v>2</v>
      </c>
      <c r="Q15" s="44">
        <f>O15*P15</f>
        <v>14960</v>
      </c>
      <c r="R15" s="33"/>
      <c r="S15" s="9">
        <v>1</v>
      </c>
      <c r="T15" s="43" t="s">
        <v>13</v>
      </c>
      <c r="U15" s="40">
        <v>7480</v>
      </c>
      <c r="V15" s="177">
        <f>IF('Start Here - Data Entry '!$E$5=S15,'Start Here - Data Entry '!$I$38,0)</f>
        <v>2</v>
      </c>
      <c r="W15" s="44">
        <f>U15*V15</f>
        <v>14960</v>
      </c>
      <c r="X15" s="33"/>
      <c r="Y15" s="9">
        <v>1</v>
      </c>
      <c r="Z15" s="43" t="s">
        <v>13</v>
      </c>
      <c r="AA15" s="40">
        <v>7480</v>
      </c>
      <c r="AB15" s="177">
        <f>IF('Start Here - Data Entry '!$E$5=Y15,'Start Here - Data Entry '!$J$38,0)</f>
        <v>2</v>
      </c>
      <c r="AC15" s="44">
        <f>AA15*AB15</f>
        <v>14960</v>
      </c>
      <c r="AD15" s="33"/>
      <c r="AE15" s="9">
        <v>1</v>
      </c>
      <c r="AF15" s="43" t="s">
        <v>13</v>
      </c>
      <c r="AG15" s="40">
        <v>7480</v>
      </c>
      <c r="AH15" s="177">
        <f>IF('Start Here - Data Entry '!$E$5=AE15,'Start Here - Data Entry '!$K$38,0)</f>
        <v>2</v>
      </c>
      <c r="AI15" s="44">
        <f>AG15*AH15</f>
        <v>14960</v>
      </c>
      <c r="AK15" s="14">
        <f>IF('Start Here - Data Entry '!$E$5=1,1,0)</f>
        <v>1</v>
      </c>
    </row>
    <row r="16" spans="1:37" ht="20.100000000000001" customHeight="1" x14ac:dyDescent="0.25">
      <c r="A16" s="9">
        <v>2</v>
      </c>
      <c r="B16" s="43" t="s">
        <v>14</v>
      </c>
      <c r="C16" s="40">
        <v>12</v>
      </c>
      <c r="D16" s="177">
        <f>IF('Start Here - Data Entry '!$E$5=A16,'Calculations - HIDE'!$D$12,0)</f>
        <v>0</v>
      </c>
      <c r="E16" s="44" t="e">
        <f>C16*D16*'Start Here - Data Entry '!$F$38</f>
        <v>#VALUE!</v>
      </c>
      <c r="F16" s="33"/>
      <c r="G16" s="9">
        <v>2</v>
      </c>
      <c r="H16" s="43" t="s">
        <v>14</v>
      </c>
      <c r="I16" s="40">
        <v>7480</v>
      </c>
      <c r="J16" s="177">
        <f>IF('Start Here - Data Entry '!$E$5=G16,'Start Here - Data Entry '!$G$38,0)</f>
        <v>0</v>
      </c>
      <c r="K16" s="44">
        <f t="shared" ref="K16:K19" si="0">I16*J16</f>
        <v>0</v>
      </c>
      <c r="L16" s="33"/>
      <c r="M16" s="9">
        <v>2</v>
      </c>
      <c r="N16" s="43" t="s">
        <v>14</v>
      </c>
      <c r="O16" s="40">
        <v>7480</v>
      </c>
      <c r="P16" s="177">
        <f>IF('Start Here - Data Entry '!$E$5=M16,'Start Here - Data Entry '!$H$38,0)</f>
        <v>0</v>
      </c>
      <c r="Q16" s="44">
        <f t="shared" ref="Q16:Q19" si="1">O16*P16</f>
        <v>0</v>
      </c>
      <c r="R16" s="33"/>
      <c r="S16" s="9">
        <v>2</v>
      </c>
      <c r="T16" s="43" t="s">
        <v>14</v>
      </c>
      <c r="U16" s="40">
        <v>7480</v>
      </c>
      <c r="V16" s="177">
        <f>IF('Start Here - Data Entry '!$E$5=S16,'Start Here - Data Entry '!$I$38,0)</f>
        <v>0</v>
      </c>
      <c r="W16" s="44">
        <f t="shared" ref="W16:W19" si="2">U16*V16</f>
        <v>0</v>
      </c>
      <c r="X16" s="33"/>
      <c r="Y16" s="9">
        <v>2</v>
      </c>
      <c r="Z16" s="43" t="s">
        <v>14</v>
      </c>
      <c r="AA16" s="40">
        <v>7480</v>
      </c>
      <c r="AB16" s="177">
        <f>IF('Start Here - Data Entry '!$E$5=Y16,'Start Here - Data Entry '!$J$38,0)</f>
        <v>0</v>
      </c>
      <c r="AC16" s="44">
        <f t="shared" ref="AC16:AC19" si="3">AA16*AB16</f>
        <v>0</v>
      </c>
      <c r="AD16" s="33"/>
      <c r="AE16" s="9">
        <v>2</v>
      </c>
      <c r="AF16" s="43" t="s">
        <v>14</v>
      </c>
      <c r="AG16" s="40">
        <v>7480</v>
      </c>
      <c r="AH16" s="177">
        <f>IF('Start Here - Data Entry '!$E$5=AE16,'Start Here - Data Entry '!$K$38,0)</f>
        <v>0</v>
      </c>
      <c r="AI16" s="44">
        <f t="shared" ref="AI16:AI19" si="4">AG16*AH16</f>
        <v>0</v>
      </c>
      <c r="AK16" s="14">
        <f>IF('Start Here - Data Entry '!$E$5=2,2,0)</f>
        <v>0</v>
      </c>
    </row>
    <row r="17" spans="1:37" ht="20.100000000000001" customHeight="1" x14ac:dyDescent="0.25">
      <c r="A17" s="9">
        <v>3</v>
      </c>
      <c r="B17" s="43" t="s">
        <v>15</v>
      </c>
      <c r="C17" s="40">
        <v>13</v>
      </c>
      <c r="D17" s="177">
        <f>IF('Start Here - Data Entry '!$E$5=A17,'Calculations - HIDE'!$D$12,0)</f>
        <v>0</v>
      </c>
      <c r="E17" s="44" t="e">
        <f>C17*D17*'Start Here - Data Entry '!$F$38</f>
        <v>#VALUE!</v>
      </c>
      <c r="F17" s="33"/>
      <c r="G17" s="9">
        <v>3</v>
      </c>
      <c r="H17" s="43" t="s">
        <v>15</v>
      </c>
      <c r="I17" s="40">
        <v>7480</v>
      </c>
      <c r="J17" s="177">
        <f>IF('Start Here - Data Entry '!$E$5=G17,'Start Here - Data Entry '!$G$38,0)</f>
        <v>0</v>
      </c>
      <c r="K17" s="44">
        <f t="shared" si="0"/>
        <v>0</v>
      </c>
      <c r="L17" s="33"/>
      <c r="M17" s="9">
        <v>3</v>
      </c>
      <c r="N17" s="43" t="s">
        <v>15</v>
      </c>
      <c r="O17" s="40">
        <v>7480</v>
      </c>
      <c r="P17" s="177">
        <f>IF('Start Here - Data Entry '!$E$5=M17,'Start Here - Data Entry '!$H$38,0)</f>
        <v>0</v>
      </c>
      <c r="Q17" s="44">
        <f t="shared" si="1"/>
        <v>0</v>
      </c>
      <c r="R17" s="33"/>
      <c r="S17" s="9">
        <v>3</v>
      </c>
      <c r="T17" s="43" t="s">
        <v>15</v>
      </c>
      <c r="U17" s="40">
        <v>7480</v>
      </c>
      <c r="V17" s="177">
        <f>IF('Start Here - Data Entry '!$E$5=S17,'Start Here - Data Entry '!$I$38,0)</f>
        <v>0</v>
      </c>
      <c r="W17" s="44">
        <f t="shared" si="2"/>
        <v>0</v>
      </c>
      <c r="X17" s="33"/>
      <c r="Y17" s="9">
        <v>3</v>
      </c>
      <c r="Z17" s="43" t="s">
        <v>15</v>
      </c>
      <c r="AA17" s="40">
        <v>7480</v>
      </c>
      <c r="AB17" s="177">
        <f>IF('Start Here - Data Entry '!$E$5=Y17,'Start Here - Data Entry '!$J$38,0)</f>
        <v>0</v>
      </c>
      <c r="AC17" s="44">
        <f t="shared" si="3"/>
        <v>0</v>
      </c>
      <c r="AD17" s="33"/>
      <c r="AE17" s="9">
        <v>3</v>
      </c>
      <c r="AF17" s="43" t="s">
        <v>15</v>
      </c>
      <c r="AG17" s="40">
        <v>7480</v>
      </c>
      <c r="AH17" s="177">
        <f>IF('Start Here - Data Entry '!$E$5=AE17,'Start Here - Data Entry '!$K$38,0)</f>
        <v>0</v>
      </c>
      <c r="AI17" s="44">
        <f t="shared" si="4"/>
        <v>0</v>
      </c>
      <c r="AK17" s="14">
        <f>IF('Start Here - Data Entry '!$E$5=3,3,0)</f>
        <v>0</v>
      </c>
    </row>
    <row r="18" spans="1:37" ht="20.100000000000001" customHeight="1" x14ac:dyDescent="0.25">
      <c r="A18" s="9">
        <v>4</v>
      </c>
      <c r="B18" s="45" t="s">
        <v>17</v>
      </c>
      <c r="C18" s="40">
        <v>13</v>
      </c>
      <c r="D18" s="177">
        <f>IF('Start Here - Data Entry '!$E$5=A18,'Calculations - HIDE'!$D$12,0)</f>
        <v>0</v>
      </c>
      <c r="E18" s="44" t="e">
        <f>C18*D18*'Start Here - Data Entry '!$F$38</f>
        <v>#VALUE!</v>
      </c>
      <c r="F18" s="33"/>
      <c r="G18" s="9">
        <v>4</v>
      </c>
      <c r="H18" s="45" t="s">
        <v>17</v>
      </c>
      <c r="I18" s="40">
        <v>7480</v>
      </c>
      <c r="J18" s="177">
        <f>IF('Start Here - Data Entry '!$E$5=G18,'Start Here - Data Entry '!$G$38,0)</f>
        <v>0</v>
      </c>
      <c r="K18" s="44">
        <f t="shared" si="0"/>
        <v>0</v>
      </c>
      <c r="L18" s="33"/>
      <c r="M18" s="9">
        <v>4</v>
      </c>
      <c r="N18" s="45" t="s">
        <v>17</v>
      </c>
      <c r="O18" s="40">
        <v>7480</v>
      </c>
      <c r="P18" s="177">
        <f>IF('Start Here - Data Entry '!$E$5=M18,'Start Here - Data Entry '!$H$38,0)</f>
        <v>0</v>
      </c>
      <c r="Q18" s="44">
        <f t="shared" si="1"/>
        <v>0</v>
      </c>
      <c r="R18" s="33"/>
      <c r="S18" s="9">
        <v>4</v>
      </c>
      <c r="T18" s="45" t="s">
        <v>17</v>
      </c>
      <c r="U18" s="40">
        <v>7480</v>
      </c>
      <c r="V18" s="177">
        <f>IF('Start Here - Data Entry '!$E$5=S18,'Start Here - Data Entry '!$I$38,0)</f>
        <v>0</v>
      </c>
      <c r="W18" s="44">
        <f t="shared" si="2"/>
        <v>0</v>
      </c>
      <c r="X18" s="33"/>
      <c r="Y18" s="9">
        <v>4</v>
      </c>
      <c r="Z18" s="45" t="s">
        <v>17</v>
      </c>
      <c r="AA18" s="40">
        <v>7480</v>
      </c>
      <c r="AB18" s="177">
        <f>IF('Start Here - Data Entry '!$E$5=Y18,'Start Here - Data Entry '!$J$38,0)</f>
        <v>0</v>
      </c>
      <c r="AC18" s="44">
        <f t="shared" si="3"/>
        <v>0</v>
      </c>
      <c r="AD18" s="33"/>
      <c r="AE18" s="9">
        <v>4</v>
      </c>
      <c r="AF18" s="45" t="s">
        <v>17</v>
      </c>
      <c r="AG18" s="40">
        <v>7480</v>
      </c>
      <c r="AH18" s="177">
        <f>IF('Start Here - Data Entry '!$E$5=AE18,'Start Here - Data Entry '!$K$38,0)</f>
        <v>0</v>
      </c>
      <c r="AI18" s="44">
        <f t="shared" si="4"/>
        <v>0</v>
      </c>
      <c r="AK18" s="14">
        <f>IF('Start Here - Data Entry '!$E$5=4,4,0)</f>
        <v>0</v>
      </c>
    </row>
    <row r="19" spans="1:37" ht="20.100000000000001" customHeight="1" x14ac:dyDescent="0.25">
      <c r="A19" s="9">
        <v>5</v>
      </c>
      <c r="B19" s="43" t="s">
        <v>16</v>
      </c>
      <c r="C19" s="40">
        <v>11</v>
      </c>
      <c r="D19" s="177">
        <f>IF('Start Here - Data Entry '!$E$5=A19,'Calculations - HIDE'!$D$12,0)</f>
        <v>0</v>
      </c>
      <c r="E19" s="44" t="e">
        <f>C19*D19*'Start Here - Data Entry '!$F$38</f>
        <v>#VALUE!</v>
      </c>
      <c r="F19" s="33"/>
      <c r="G19" s="9">
        <v>5</v>
      </c>
      <c r="H19" s="43" t="s">
        <v>16</v>
      </c>
      <c r="I19" s="40">
        <v>7480</v>
      </c>
      <c r="J19" s="177">
        <f>IF('Start Here - Data Entry '!$E$5=G19,'Start Here - Data Entry '!$G$38,0)</f>
        <v>0</v>
      </c>
      <c r="K19" s="44">
        <f t="shared" si="0"/>
        <v>0</v>
      </c>
      <c r="L19" s="33"/>
      <c r="M19" s="9">
        <v>5</v>
      </c>
      <c r="N19" s="43" t="s">
        <v>16</v>
      </c>
      <c r="O19" s="40">
        <v>7480</v>
      </c>
      <c r="P19" s="177">
        <f>IF('Start Here - Data Entry '!$E$5=M19,'Start Here - Data Entry '!$H$38,0)</f>
        <v>0</v>
      </c>
      <c r="Q19" s="44">
        <f t="shared" si="1"/>
        <v>0</v>
      </c>
      <c r="R19" s="33"/>
      <c r="S19" s="9">
        <v>5</v>
      </c>
      <c r="T19" s="43" t="s">
        <v>16</v>
      </c>
      <c r="U19" s="40">
        <v>7480</v>
      </c>
      <c r="V19" s="177">
        <f>IF('Start Here - Data Entry '!$E$5=S19,'Start Here - Data Entry '!$I$38,0)</f>
        <v>0</v>
      </c>
      <c r="W19" s="44">
        <f t="shared" si="2"/>
        <v>0</v>
      </c>
      <c r="X19" s="33"/>
      <c r="Y19" s="9">
        <v>5</v>
      </c>
      <c r="Z19" s="43" t="s">
        <v>16</v>
      </c>
      <c r="AA19" s="40">
        <v>7480</v>
      </c>
      <c r="AB19" s="177">
        <f>IF('Start Here - Data Entry '!$E$5=Y19,'Start Here - Data Entry '!$J$38,0)</f>
        <v>0</v>
      </c>
      <c r="AC19" s="44">
        <f t="shared" si="3"/>
        <v>0</v>
      </c>
      <c r="AD19" s="33"/>
      <c r="AE19" s="9">
        <v>5</v>
      </c>
      <c r="AF19" s="43" t="s">
        <v>16</v>
      </c>
      <c r="AG19" s="40">
        <v>7480</v>
      </c>
      <c r="AH19" s="177">
        <f>IF('Start Here - Data Entry '!$E$5=AE19,'Start Here - Data Entry '!$K$38,0)</f>
        <v>0</v>
      </c>
      <c r="AI19" s="44">
        <f t="shared" si="4"/>
        <v>0</v>
      </c>
      <c r="AK19" s="14">
        <f>IF('Start Here - Data Entry '!$E$5=5,5,0)</f>
        <v>0</v>
      </c>
    </row>
    <row r="20" spans="1:37" ht="6.75" customHeight="1" x14ac:dyDescent="0.25">
      <c r="B20" s="46"/>
      <c r="C20" s="35"/>
      <c r="D20" s="36"/>
      <c r="E20" s="37"/>
      <c r="F20" s="38"/>
      <c r="H20" s="46"/>
      <c r="I20" s="35"/>
      <c r="J20" s="36"/>
      <c r="K20" s="37"/>
      <c r="L20" s="38"/>
      <c r="N20" s="46"/>
      <c r="O20" s="35"/>
      <c r="P20" s="36"/>
      <c r="Q20" s="37"/>
      <c r="R20" s="38"/>
      <c r="T20" s="46"/>
      <c r="U20" s="35"/>
      <c r="V20" s="36"/>
      <c r="W20" s="37"/>
      <c r="X20" s="38"/>
      <c r="Z20" s="46"/>
      <c r="AA20" s="35"/>
      <c r="AB20" s="36"/>
      <c r="AC20" s="37"/>
      <c r="AD20" s="38"/>
      <c r="AF20" s="46"/>
      <c r="AG20" s="35"/>
      <c r="AH20" s="36"/>
      <c r="AI20" s="37"/>
    </row>
    <row r="21" spans="1:37" ht="20.100000000000001" customHeight="1" x14ac:dyDescent="0.25">
      <c r="B21" s="39" t="s">
        <v>4</v>
      </c>
      <c r="C21" s="40">
        <v>52</v>
      </c>
      <c r="D21" s="177" t="str">
        <f>'Start Here - Data Entry '!$F36</f>
        <v>NA</v>
      </c>
      <c r="E21" s="44" t="e">
        <f>D21*C21</f>
        <v>#VALUE!</v>
      </c>
      <c r="F21" s="38"/>
      <c r="H21" s="39" t="s">
        <v>4</v>
      </c>
      <c r="I21" s="40">
        <v>52</v>
      </c>
      <c r="J21" s="177">
        <f>'Start Here - Data Entry '!$G36</f>
        <v>546</v>
      </c>
      <c r="K21" s="44">
        <f>J21*I21</f>
        <v>28392</v>
      </c>
      <c r="L21" s="38"/>
      <c r="N21" s="39" t="s">
        <v>4</v>
      </c>
      <c r="O21" s="40">
        <v>52</v>
      </c>
      <c r="P21" s="177">
        <f>'Start Here - Data Entry '!$H36</f>
        <v>555</v>
      </c>
      <c r="Q21" s="44">
        <f>P21*O21</f>
        <v>28860</v>
      </c>
      <c r="R21" s="38"/>
      <c r="T21" s="39" t="s">
        <v>4</v>
      </c>
      <c r="U21" s="40">
        <v>52</v>
      </c>
      <c r="V21" s="177">
        <f>'Start Here - Data Entry '!$I36</f>
        <v>558</v>
      </c>
      <c r="W21" s="44">
        <f>V21*U21</f>
        <v>29016</v>
      </c>
      <c r="X21" s="38"/>
      <c r="Z21" s="39" t="s">
        <v>4</v>
      </c>
      <c r="AA21" s="40">
        <v>52</v>
      </c>
      <c r="AB21" s="177">
        <f>'Start Here - Data Entry '!$J36</f>
        <v>558</v>
      </c>
      <c r="AC21" s="44">
        <f>AB21*AA21</f>
        <v>29016</v>
      </c>
      <c r="AD21" s="38"/>
      <c r="AF21" s="39" t="s">
        <v>4</v>
      </c>
      <c r="AG21" s="40">
        <v>52</v>
      </c>
      <c r="AH21" s="177">
        <f>'Start Here - Data Entry '!$K36</f>
        <v>558</v>
      </c>
      <c r="AI21" s="44">
        <f>AH21*AG21</f>
        <v>29016</v>
      </c>
    </row>
    <row r="22" spans="1:37" ht="7.5" customHeight="1" x14ac:dyDescent="0.25">
      <c r="B22" s="34"/>
      <c r="C22" s="35"/>
      <c r="D22" s="36"/>
      <c r="E22" s="37"/>
      <c r="F22" s="38"/>
      <c r="H22" s="34"/>
      <c r="I22" s="35"/>
      <c r="J22" s="36"/>
      <c r="K22" s="37"/>
      <c r="L22" s="38"/>
      <c r="N22" s="34"/>
      <c r="O22" s="35"/>
      <c r="P22" s="36"/>
      <c r="Q22" s="37"/>
      <c r="R22" s="38"/>
      <c r="T22" s="34"/>
      <c r="U22" s="35"/>
      <c r="V22" s="36"/>
      <c r="W22" s="37"/>
      <c r="X22" s="38"/>
      <c r="Z22" s="34"/>
      <c r="AA22" s="35"/>
      <c r="AB22" s="36"/>
      <c r="AC22" s="37"/>
      <c r="AD22" s="38"/>
      <c r="AF22" s="34"/>
      <c r="AG22" s="35"/>
      <c r="AH22" s="36"/>
      <c r="AI22" s="37"/>
    </row>
    <row r="23" spans="1:37" ht="20.100000000000001" customHeight="1" x14ac:dyDescent="0.25">
      <c r="B23" s="39" t="s">
        <v>18</v>
      </c>
      <c r="C23" s="40"/>
      <c r="D23" s="41"/>
      <c r="E23" s="47"/>
      <c r="F23" s="38"/>
      <c r="H23" s="39" t="s">
        <v>18</v>
      </c>
      <c r="I23" s="40"/>
      <c r="J23" s="41"/>
      <c r="K23" s="47"/>
      <c r="L23" s="38"/>
      <c r="N23" s="39" t="s">
        <v>18</v>
      </c>
      <c r="O23" s="40"/>
      <c r="P23" s="41"/>
      <c r="Q23" s="47"/>
      <c r="R23" s="38"/>
      <c r="T23" s="39" t="s">
        <v>18</v>
      </c>
      <c r="U23" s="40"/>
      <c r="V23" s="41"/>
      <c r="W23" s="47"/>
      <c r="X23" s="38"/>
      <c r="Z23" s="39" t="s">
        <v>18</v>
      </c>
      <c r="AA23" s="40"/>
      <c r="AB23" s="41"/>
      <c r="AC23" s="47"/>
      <c r="AD23" s="38"/>
      <c r="AF23" s="39" t="s">
        <v>18</v>
      </c>
      <c r="AG23" s="40"/>
      <c r="AH23" s="41"/>
      <c r="AI23" s="47"/>
    </row>
    <row r="24" spans="1:37" ht="20.100000000000001" customHeight="1" x14ac:dyDescent="0.25">
      <c r="B24" s="48" t="s">
        <v>39</v>
      </c>
      <c r="C24" s="178" t="str">
        <f>'Start Here - Data Entry '!$F15</f>
        <v>NA</v>
      </c>
      <c r="D24" s="177" t="e">
        <f>ROUND(C24*(SUM('Start Here - Data Entry '!$F$32,'Start Here - Data Entry '!$F$33)),0)</f>
        <v>#VALUE!</v>
      </c>
      <c r="E24" s="49"/>
      <c r="F24" s="38"/>
      <c r="H24" s="48" t="s">
        <v>39</v>
      </c>
      <c r="I24" s="178">
        <f>'Start Here - Data Entry '!$G15</f>
        <v>0.94</v>
      </c>
      <c r="J24" s="177">
        <f>J12*I24</f>
        <v>468.11999999999995</v>
      </c>
      <c r="K24" s="49"/>
      <c r="L24" s="38"/>
      <c r="N24" s="48" t="s">
        <v>39</v>
      </c>
      <c r="O24" s="178">
        <f>'Start Here - Data Entry '!$H15</f>
        <v>0.94</v>
      </c>
      <c r="P24" s="177">
        <f>O24*P12</f>
        <v>476.58</v>
      </c>
      <c r="Q24" s="49"/>
      <c r="R24" s="38"/>
      <c r="T24" s="48" t="s">
        <v>39</v>
      </c>
      <c r="U24" s="178">
        <f>'Start Here - Data Entry '!$I15</f>
        <v>0.94</v>
      </c>
      <c r="V24" s="177">
        <f>V12*U24</f>
        <v>479.4</v>
      </c>
      <c r="W24" s="49"/>
      <c r="X24" s="38"/>
      <c r="Z24" s="48" t="s">
        <v>39</v>
      </c>
      <c r="AA24" s="178">
        <f>'Start Here - Data Entry '!$J15</f>
        <v>0.94</v>
      </c>
      <c r="AB24" s="177">
        <f>AB12*AA24</f>
        <v>479.4</v>
      </c>
      <c r="AC24" s="49"/>
      <c r="AD24" s="38"/>
      <c r="AF24" s="48" t="s">
        <v>39</v>
      </c>
      <c r="AG24" s="178">
        <f>'Start Here - Data Entry '!$K15</f>
        <v>0.94</v>
      </c>
      <c r="AH24" s="177">
        <f>AH12*AG24</f>
        <v>479.4</v>
      </c>
      <c r="AI24" s="49"/>
    </row>
    <row r="25" spans="1:37" ht="20.100000000000001" customHeight="1" x14ac:dyDescent="0.25">
      <c r="A25" s="9">
        <v>1</v>
      </c>
      <c r="B25" s="43" t="s">
        <v>13</v>
      </c>
      <c r="C25" s="40">
        <v>461</v>
      </c>
      <c r="D25" s="179" t="e">
        <f>IF('Start Here - Data Entry '!$E$5='Calculations - HIDE'!A25,D24,0)</f>
        <v>#VALUE!</v>
      </c>
      <c r="E25" s="44" t="e">
        <f>C25*D25</f>
        <v>#VALUE!</v>
      </c>
      <c r="F25" s="33"/>
      <c r="G25" s="9">
        <v>1</v>
      </c>
      <c r="H25" s="43" t="s">
        <v>13</v>
      </c>
      <c r="I25" s="40">
        <v>461</v>
      </c>
      <c r="J25" s="179">
        <f>IF('Start Here - Data Entry '!$E$5='Calculations - HIDE'!G25,J24,0)</f>
        <v>468.11999999999995</v>
      </c>
      <c r="K25" s="44">
        <f>I25*J25</f>
        <v>215803.31999999998</v>
      </c>
      <c r="L25" s="33"/>
      <c r="M25" s="9">
        <v>1</v>
      </c>
      <c r="N25" s="43" t="s">
        <v>13</v>
      </c>
      <c r="O25" s="40">
        <v>461</v>
      </c>
      <c r="P25" s="179">
        <f>IF('Start Here - Data Entry '!$E$5='Calculations - HIDE'!M25,P24,0)</f>
        <v>476.58</v>
      </c>
      <c r="Q25" s="44">
        <f>O25*P25</f>
        <v>219703.38</v>
      </c>
      <c r="R25" s="33"/>
      <c r="S25" s="9">
        <v>1</v>
      </c>
      <c r="T25" s="43" t="s">
        <v>13</v>
      </c>
      <c r="U25" s="40">
        <v>461</v>
      </c>
      <c r="V25" s="179">
        <f>IF('Start Here - Data Entry '!$E$5='Calculations - HIDE'!S25,V24,0)</f>
        <v>479.4</v>
      </c>
      <c r="W25" s="44">
        <f>U25*V25</f>
        <v>221003.4</v>
      </c>
      <c r="X25" s="33"/>
      <c r="Y25" s="9">
        <v>1</v>
      </c>
      <c r="Z25" s="43" t="s">
        <v>13</v>
      </c>
      <c r="AA25" s="40">
        <v>461</v>
      </c>
      <c r="AB25" s="179">
        <f>IF('Start Here - Data Entry '!$E$5='Calculations - HIDE'!Y25,AB24,0)</f>
        <v>479.4</v>
      </c>
      <c r="AC25" s="44">
        <f>AA25*AB25</f>
        <v>221003.4</v>
      </c>
      <c r="AD25" s="33"/>
      <c r="AE25" s="9">
        <v>1</v>
      </c>
      <c r="AF25" s="43" t="s">
        <v>13</v>
      </c>
      <c r="AG25" s="40">
        <v>461</v>
      </c>
      <c r="AH25" s="179">
        <f>IF('Start Here - Data Entry '!$E$5='Calculations - HIDE'!AE25,AH24,0)</f>
        <v>479.4</v>
      </c>
      <c r="AI25" s="44">
        <f>AG25*AH25</f>
        <v>221003.4</v>
      </c>
    </row>
    <row r="26" spans="1:37" ht="20.100000000000001" customHeight="1" x14ac:dyDescent="0.25">
      <c r="A26" s="9">
        <v>2</v>
      </c>
      <c r="B26" s="43" t="s">
        <v>14</v>
      </c>
      <c r="C26" s="40">
        <v>461</v>
      </c>
      <c r="D26" s="179">
        <f>IF('Start Here - Data Entry '!$E$5='Calculations - HIDE'!A26,$D$24,0)</f>
        <v>0</v>
      </c>
      <c r="E26" s="44">
        <f>C26*D26</f>
        <v>0</v>
      </c>
      <c r="F26" s="33"/>
      <c r="G26" s="9">
        <v>2</v>
      </c>
      <c r="H26" s="43" t="s">
        <v>14</v>
      </c>
      <c r="I26" s="40">
        <v>461</v>
      </c>
      <c r="J26" s="179">
        <f>IF('Start Here - Data Entry '!$E$5='Calculations - HIDE'!G26,$J$24,0)</f>
        <v>0</v>
      </c>
      <c r="K26" s="44">
        <f>I26*J26</f>
        <v>0</v>
      </c>
      <c r="L26" s="33"/>
      <c r="M26" s="9">
        <v>2</v>
      </c>
      <c r="N26" s="43" t="s">
        <v>14</v>
      </c>
      <c r="O26" s="40">
        <v>461</v>
      </c>
      <c r="P26" s="179">
        <f>IF('Start Here - Data Entry '!$E$5='Calculations - HIDE'!M26,P24,0)</f>
        <v>0</v>
      </c>
      <c r="Q26" s="44">
        <f>O26*P26</f>
        <v>0</v>
      </c>
      <c r="R26" s="33"/>
      <c r="S26" s="9">
        <v>2</v>
      </c>
      <c r="T26" s="43" t="s">
        <v>14</v>
      </c>
      <c r="U26" s="40">
        <v>461</v>
      </c>
      <c r="V26" s="179">
        <f>IF('Start Here - Data Entry '!$E$5='Calculations - HIDE'!S26,$V$24,0)</f>
        <v>0</v>
      </c>
      <c r="W26" s="44">
        <f>U26*V26</f>
        <v>0</v>
      </c>
      <c r="X26" s="33"/>
      <c r="Y26" s="9">
        <v>2</v>
      </c>
      <c r="Z26" s="43" t="s">
        <v>14</v>
      </c>
      <c r="AA26" s="40">
        <v>461</v>
      </c>
      <c r="AB26" s="179">
        <f>IF('Start Here - Data Entry '!$E$5='Calculations - HIDE'!Y26,$AB$24,0)</f>
        <v>0</v>
      </c>
      <c r="AC26" s="44">
        <f>AA26*AB26</f>
        <v>0</v>
      </c>
      <c r="AD26" s="33"/>
      <c r="AE26" s="9">
        <v>2</v>
      </c>
      <c r="AF26" s="43" t="s">
        <v>14</v>
      </c>
      <c r="AG26" s="40">
        <v>461</v>
      </c>
      <c r="AH26" s="179">
        <f>IF('Start Here - Data Entry '!$E$5='Calculations - HIDE'!AE26,$AH$24,0)</f>
        <v>0</v>
      </c>
      <c r="AI26" s="44">
        <f>AG26*AH26</f>
        <v>0</v>
      </c>
    </row>
    <row r="27" spans="1:37" ht="20.100000000000001" customHeight="1" x14ac:dyDescent="0.25">
      <c r="A27" s="9">
        <v>3</v>
      </c>
      <c r="B27" s="43" t="s">
        <v>15</v>
      </c>
      <c r="C27" s="40">
        <v>496</v>
      </c>
      <c r="D27" s="179">
        <f>IF('Start Here - Data Entry '!$E$5='Calculations - HIDE'!A27,$D$24,0)</f>
        <v>0</v>
      </c>
      <c r="E27" s="44">
        <f>C27*D27</f>
        <v>0</v>
      </c>
      <c r="F27" s="33"/>
      <c r="G27" s="9">
        <v>3</v>
      </c>
      <c r="H27" s="43" t="s">
        <v>15</v>
      </c>
      <c r="I27" s="40">
        <v>496</v>
      </c>
      <c r="J27" s="179">
        <f>IF('Start Here - Data Entry '!$E$5='Calculations - HIDE'!G27,$J$24,0)</f>
        <v>0</v>
      </c>
      <c r="K27" s="44">
        <f>I27*J27</f>
        <v>0</v>
      </c>
      <c r="L27" s="33"/>
      <c r="M27" s="9">
        <v>3</v>
      </c>
      <c r="N27" s="43" t="s">
        <v>15</v>
      </c>
      <c r="O27" s="40">
        <v>496</v>
      </c>
      <c r="P27" s="179">
        <f>IF('Start Here - Data Entry '!$E$5='Calculations - HIDE'!M27,P24,0)</f>
        <v>0</v>
      </c>
      <c r="Q27" s="44">
        <f>O27*P27</f>
        <v>0</v>
      </c>
      <c r="R27" s="33"/>
      <c r="S27" s="9">
        <v>3</v>
      </c>
      <c r="T27" s="43" t="s">
        <v>15</v>
      </c>
      <c r="U27" s="40">
        <v>496</v>
      </c>
      <c r="V27" s="179">
        <f>IF('Start Here - Data Entry '!$E$5='Calculations - HIDE'!S27,$V$24,0)</f>
        <v>0</v>
      </c>
      <c r="W27" s="44">
        <f>U27*V27</f>
        <v>0</v>
      </c>
      <c r="X27" s="33"/>
      <c r="Y27" s="9">
        <v>3</v>
      </c>
      <c r="Z27" s="43" t="s">
        <v>15</v>
      </c>
      <c r="AA27" s="40">
        <v>496</v>
      </c>
      <c r="AB27" s="179">
        <f>IF('Start Here - Data Entry '!$E$5='Calculations - HIDE'!Y27,$AB$24,0)</f>
        <v>0</v>
      </c>
      <c r="AC27" s="44">
        <f>AA27*AB27</f>
        <v>0</v>
      </c>
      <c r="AD27" s="33"/>
      <c r="AE27" s="9">
        <v>3</v>
      </c>
      <c r="AF27" s="43" t="s">
        <v>15</v>
      </c>
      <c r="AG27" s="40">
        <v>496</v>
      </c>
      <c r="AH27" s="179">
        <f>IF('Start Here - Data Entry '!$E$5='Calculations - HIDE'!AE27,$AH$24,0)</f>
        <v>0</v>
      </c>
      <c r="AI27" s="44">
        <f>AG27*AH27</f>
        <v>0</v>
      </c>
    </row>
    <row r="28" spans="1:37" ht="20.100000000000001" customHeight="1" x14ac:dyDescent="0.25">
      <c r="A28" s="9">
        <v>4</v>
      </c>
      <c r="B28" s="45" t="s">
        <v>17</v>
      </c>
      <c r="C28" s="40">
        <v>496</v>
      </c>
      <c r="D28" s="179">
        <f>IF('Start Here - Data Entry '!$E$5='Calculations - HIDE'!A28,$D$24,0)</f>
        <v>0</v>
      </c>
      <c r="E28" s="44">
        <f>C28*D28</f>
        <v>0</v>
      </c>
      <c r="F28" s="33"/>
      <c r="G28" s="9">
        <v>4</v>
      </c>
      <c r="H28" s="45" t="s">
        <v>17</v>
      </c>
      <c r="I28" s="40">
        <v>496</v>
      </c>
      <c r="J28" s="179">
        <f>IF('Start Here - Data Entry '!$E$5='Calculations - HIDE'!G28,$J$24,0)</f>
        <v>0</v>
      </c>
      <c r="K28" s="44">
        <f>I28*J28</f>
        <v>0</v>
      </c>
      <c r="L28" s="33"/>
      <c r="M28" s="9">
        <v>4</v>
      </c>
      <c r="N28" s="45" t="s">
        <v>17</v>
      </c>
      <c r="O28" s="40">
        <v>496</v>
      </c>
      <c r="P28" s="179">
        <f>IF('Start Here - Data Entry '!$E$5='Calculations - HIDE'!M28,P24,0)</f>
        <v>0</v>
      </c>
      <c r="Q28" s="44">
        <f>O28*P28</f>
        <v>0</v>
      </c>
      <c r="R28" s="33"/>
      <c r="S28" s="9">
        <v>4</v>
      </c>
      <c r="T28" s="45" t="s">
        <v>17</v>
      </c>
      <c r="U28" s="40">
        <v>496</v>
      </c>
      <c r="V28" s="179">
        <f>IF('Start Here - Data Entry '!$E$5='Calculations - HIDE'!S28,$V$24,0)</f>
        <v>0</v>
      </c>
      <c r="W28" s="44">
        <f>U28*V28</f>
        <v>0</v>
      </c>
      <c r="X28" s="33"/>
      <c r="Y28" s="9">
        <v>4</v>
      </c>
      <c r="Z28" s="45" t="s">
        <v>17</v>
      </c>
      <c r="AA28" s="40">
        <v>496</v>
      </c>
      <c r="AB28" s="179">
        <f>IF('Start Here - Data Entry '!$E$5='Calculations - HIDE'!Y28,$AB$24,0)</f>
        <v>0</v>
      </c>
      <c r="AC28" s="44">
        <f>AA28*AB28</f>
        <v>0</v>
      </c>
      <c r="AD28" s="33"/>
      <c r="AE28" s="9">
        <v>4</v>
      </c>
      <c r="AF28" s="45" t="s">
        <v>17</v>
      </c>
      <c r="AG28" s="40">
        <v>496</v>
      </c>
      <c r="AH28" s="179">
        <f>IF('Start Here - Data Entry '!$E$5='Calculations - HIDE'!AE28,$AH$24,0)</f>
        <v>0</v>
      </c>
      <c r="AI28" s="44">
        <f>AG28*AH28</f>
        <v>0</v>
      </c>
    </row>
    <row r="29" spans="1:37" ht="20.100000000000001" customHeight="1" x14ac:dyDescent="0.25">
      <c r="A29" s="9">
        <v>5</v>
      </c>
      <c r="B29" s="43" t="s">
        <v>16</v>
      </c>
      <c r="C29" s="40">
        <v>496</v>
      </c>
      <c r="D29" s="179">
        <f>IF('Start Here - Data Entry '!$E$5='Calculations - HIDE'!A29,$D$24,0)</f>
        <v>0</v>
      </c>
      <c r="E29" s="44">
        <f>C29*D29</f>
        <v>0</v>
      </c>
      <c r="F29" s="33"/>
      <c r="G29" s="9">
        <v>5</v>
      </c>
      <c r="H29" s="43" t="s">
        <v>16</v>
      </c>
      <c r="I29" s="40">
        <v>496</v>
      </c>
      <c r="J29" s="179">
        <f>IF('Start Here - Data Entry '!$E$5='Calculations - HIDE'!G29,$J$24,0)</f>
        <v>0</v>
      </c>
      <c r="K29" s="44">
        <f>I29*J29</f>
        <v>0</v>
      </c>
      <c r="L29" s="33"/>
      <c r="M29" s="9">
        <v>5</v>
      </c>
      <c r="N29" s="43" t="s">
        <v>16</v>
      </c>
      <c r="O29" s="40">
        <v>496</v>
      </c>
      <c r="P29" s="179">
        <f>IF('Start Here - Data Entry '!$E$5='Calculations - HIDE'!M29,P24,0)</f>
        <v>0</v>
      </c>
      <c r="Q29" s="44">
        <f>O29*P29</f>
        <v>0</v>
      </c>
      <c r="R29" s="33"/>
      <c r="S29" s="9">
        <v>5</v>
      </c>
      <c r="T29" s="43" t="s">
        <v>16</v>
      </c>
      <c r="U29" s="40">
        <v>496</v>
      </c>
      <c r="V29" s="179">
        <f>IF('Start Here - Data Entry '!$E$5='Calculations - HIDE'!S29,$V$24,0)</f>
        <v>0</v>
      </c>
      <c r="W29" s="44">
        <f>U29*V29</f>
        <v>0</v>
      </c>
      <c r="X29" s="33"/>
      <c r="Y29" s="9">
        <v>5</v>
      </c>
      <c r="Z29" s="43" t="s">
        <v>16</v>
      </c>
      <c r="AA29" s="40">
        <v>496</v>
      </c>
      <c r="AB29" s="179">
        <f>IF('Start Here - Data Entry '!$E$5='Calculations - HIDE'!Y29,$AB$24,0)</f>
        <v>0</v>
      </c>
      <c r="AC29" s="44">
        <f>AA29*AB29</f>
        <v>0</v>
      </c>
      <c r="AD29" s="33"/>
      <c r="AE29" s="9">
        <v>5</v>
      </c>
      <c r="AF29" s="43" t="s">
        <v>16</v>
      </c>
      <c r="AG29" s="40">
        <v>496</v>
      </c>
      <c r="AH29" s="179">
        <f>IF('Start Here - Data Entry '!$E$5='Calculations - HIDE'!AE29,$AH$24,0)</f>
        <v>0</v>
      </c>
      <c r="AI29" s="44">
        <f>AG29*AH29</f>
        <v>0</v>
      </c>
    </row>
    <row r="30" spans="1:37" ht="6" customHeight="1" x14ac:dyDescent="0.25">
      <c r="B30" s="46"/>
      <c r="C30" s="35"/>
      <c r="D30" s="36"/>
      <c r="E30" s="37"/>
      <c r="F30" s="38"/>
      <c r="H30" s="46"/>
      <c r="I30" s="35"/>
      <c r="J30" s="36"/>
      <c r="K30" s="37"/>
      <c r="L30" s="38"/>
      <c r="N30" s="46"/>
      <c r="O30" s="35"/>
      <c r="P30" s="36"/>
      <c r="Q30" s="37"/>
      <c r="R30" s="38"/>
      <c r="T30" s="46"/>
      <c r="U30" s="35"/>
      <c r="V30" s="36"/>
      <c r="W30" s="37"/>
      <c r="X30" s="38"/>
      <c r="Z30" s="46"/>
      <c r="AA30" s="35"/>
      <c r="AB30" s="36"/>
      <c r="AC30" s="37"/>
      <c r="AD30" s="38"/>
      <c r="AF30" s="46"/>
      <c r="AG30" s="35"/>
      <c r="AH30" s="36"/>
      <c r="AI30" s="37"/>
    </row>
    <row r="31" spans="1:37" ht="20.100000000000001" customHeight="1" x14ac:dyDescent="0.25">
      <c r="B31" s="39" t="s">
        <v>164</v>
      </c>
      <c r="C31" s="40"/>
      <c r="D31" s="41"/>
      <c r="E31" s="44">
        <f>IF('Start Here - Data Entry '!$F17=1,'Calculations - HIDE'!C32,0)</f>
        <v>0</v>
      </c>
      <c r="F31" s="38"/>
      <c r="H31" s="39" t="s">
        <v>164</v>
      </c>
      <c r="I31" s="40"/>
      <c r="J31" s="41"/>
      <c r="K31" s="44">
        <f>IF('Start Here - Data Entry '!$G17=1,'Calculations - HIDE'!I32,0)</f>
        <v>0</v>
      </c>
      <c r="L31" s="38"/>
      <c r="N31" s="39" t="s">
        <v>164</v>
      </c>
      <c r="O31" s="40"/>
      <c r="P31" s="41"/>
      <c r="Q31" s="44">
        <f>IF('Start Here - Data Entry '!$H17=1,'Calculations - HIDE'!O32,0)</f>
        <v>0</v>
      </c>
      <c r="R31" s="38"/>
      <c r="T31" s="39" t="s">
        <v>164</v>
      </c>
      <c r="U31" s="40"/>
      <c r="V31" s="41"/>
      <c r="W31" s="44">
        <f>IF('Start Here - Data Entry '!$I17=1,'Calculations - HIDE'!U32,0)</f>
        <v>0</v>
      </c>
      <c r="X31" s="38"/>
      <c r="Z31" s="39" t="s">
        <v>164</v>
      </c>
      <c r="AA31" s="40"/>
      <c r="AB31" s="41"/>
      <c r="AC31" s="44">
        <f>IF('Start Here - Data Entry '!$J17=1,'Calculations - HIDE'!AA32,0)</f>
        <v>0</v>
      </c>
      <c r="AD31" s="38"/>
      <c r="AF31" s="39" t="s">
        <v>164</v>
      </c>
      <c r="AG31" s="40"/>
      <c r="AH31" s="41"/>
      <c r="AI31" s="44">
        <f>IF('Start Here - Data Entry '!$K17=1,'Calculations - HIDE'!AG32,0)</f>
        <v>0</v>
      </c>
    </row>
    <row r="32" spans="1:37" ht="20.100000000000001" customHeight="1" x14ac:dyDescent="0.25">
      <c r="A32" s="9">
        <v>1</v>
      </c>
      <c r="B32" s="43" t="s">
        <v>67</v>
      </c>
      <c r="C32" s="40">
        <v>100000</v>
      </c>
      <c r="D32" s="41"/>
      <c r="E32" s="47"/>
      <c r="F32" s="38"/>
      <c r="G32" s="9">
        <v>1</v>
      </c>
      <c r="H32" s="43" t="s">
        <v>67</v>
      </c>
      <c r="I32" s="40">
        <v>100000</v>
      </c>
      <c r="J32" s="41"/>
      <c r="K32" s="47"/>
      <c r="L32" s="38"/>
      <c r="M32" s="9">
        <v>1</v>
      </c>
      <c r="N32" s="43" t="s">
        <v>67</v>
      </c>
      <c r="O32" s="40">
        <v>100000</v>
      </c>
      <c r="P32" s="41"/>
      <c r="Q32" s="47"/>
      <c r="R32" s="38"/>
      <c r="S32" s="9">
        <v>1</v>
      </c>
      <c r="T32" s="43" t="s">
        <v>67</v>
      </c>
      <c r="U32" s="40">
        <v>100000</v>
      </c>
      <c r="V32" s="41"/>
      <c r="W32" s="47"/>
      <c r="X32" s="38"/>
      <c r="Y32" s="9">
        <v>1</v>
      </c>
      <c r="Z32" s="43" t="s">
        <v>67</v>
      </c>
      <c r="AA32" s="40">
        <v>100000</v>
      </c>
      <c r="AB32" s="41"/>
      <c r="AC32" s="47"/>
      <c r="AD32" s="38"/>
      <c r="AE32" s="9">
        <v>1</v>
      </c>
      <c r="AF32" s="43" t="s">
        <v>67</v>
      </c>
      <c r="AG32" s="40">
        <v>100000</v>
      </c>
      <c r="AH32" s="41"/>
      <c r="AI32" s="47"/>
    </row>
    <row r="33" spans="1:35" ht="20.100000000000001" customHeight="1" x14ac:dyDescent="0.25">
      <c r="A33" s="9">
        <v>2</v>
      </c>
      <c r="B33" s="43" t="s">
        <v>68</v>
      </c>
      <c r="C33" s="40">
        <v>0</v>
      </c>
      <c r="D33" s="41"/>
      <c r="E33" s="47"/>
      <c r="F33" s="38"/>
      <c r="G33" s="9">
        <v>2</v>
      </c>
      <c r="H33" s="43" t="s">
        <v>68</v>
      </c>
      <c r="I33" s="40">
        <v>0</v>
      </c>
      <c r="J33" s="41"/>
      <c r="K33" s="47"/>
      <c r="L33" s="38"/>
      <c r="M33" s="9">
        <v>2</v>
      </c>
      <c r="N33" s="43" t="s">
        <v>68</v>
      </c>
      <c r="O33" s="40">
        <v>0</v>
      </c>
      <c r="P33" s="41"/>
      <c r="Q33" s="47"/>
      <c r="R33" s="38"/>
      <c r="S33" s="9">
        <v>2</v>
      </c>
      <c r="T33" s="43" t="s">
        <v>68</v>
      </c>
      <c r="U33" s="40">
        <v>0</v>
      </c>
      <c r="V33" s="41"/>
      <c r="W33" s="47"/>
      <c r="X33" s="38"/>
      <c r="Y33" s="9">
        <v>2</v>
      </c>
      <c r="Z33" s="43" t="s">
        <v>68</v>
      </c>
      <c r="AA33" s="40">
        <v>0</v>
      </c>
      <c r="AB33" s="41"/>
      <c r="AC33" s="47"/>
      <c r="AD33" s="38"/>
      <c r="AE33" s="9">
        <v>2</v>
      </c>
      <c r="AF33" s="43" t="s">
        <v>68</v>
      </c>
      <c r="AG33" s="40">
        <v>0</v>
      </c>
      <c r="AH33" s="41"/>
      <c r="AI33" s="47"/>
    </row>
    <row r="34" spans="1:35" ht="6" customHeight="1" x14ac:dyDescent="0.25">
      <c r="B34" s="46"/>
      <c r="C34" s="35"/>
      <c r="D34" s="36"/>
      <c r="E34" s="37"/>
      <c r="F34" s="38"/>
      <c r="H34" s="46"/>
      <c r="I34" s="35"/>
      <c r="J34" s="36"/>
      <c r="K34" s="37"/>
      <c r="L34" s="38"/>
      <c r="N34" s="46"/>
      <c r="O34" s="35"/>
      <c r="P34" s="36"/>
      <c r="Q34" s="37"/>
      <c r="R34" s="38"/>
      <c r="T34" s="46"/>
      <c r="U34" s="35"/>
      <c r="V34" s="36"/>
      <c r="W34" s="37"/>
      <c r="X34" s="38"/>
      <c r="Z34" s="46"/>
      <c r="AA34" s="35"/>
      <c r="AB34" s="36"/>
      <c r="AC34" s="37"/>
      <c r="AD34" s="38"/>
      <c r="AF34" s="46"/>
      <c r="AG34" s="35"/>
      <c r="AH34" s="36"/>
      <c r="AI34" s="37"/>
    </row>
    <row r="35" spans="1:35" ht="20.100000000000001" customHeight="1" x14ac:dyDescent="0.25">
      <c r="B35" s="51" t="s">
        <v>1024</v>
      </c>
      <c r="C35" s="40"/>
      <c r="D35" s="41"/>
      <c r="E35" s="47"/>
      <c r="F35" s="38"/>
      <c r="H35" s="51" t="s">
        <v>1024</v>
      </c>
      <c r="I35" s="40"/>
      <c r="J35" s="41"/>
      <c r="K35" s="47"/>
      <c r="L35" s="38"/>
      <c r="N35" s="51" t="s">
        <v>1024</v>
      </c>
      <c r="O35" s="40"/>
      <c r="P35" s="41"/>
      <c r="Q35" s="47"/>
      <c r="R35" s="38"/>
      <c r="T35" s="51" t="s">
        <v>1024</v>
      </c>
      <c r="U35" s="40"/>
      <c r="V35" s="41"/>
      <c r="W35" s="47"/>
      <c r="X35" s="38"/>
      <c r="Z35" s="51" t="s">
        <v>1024</v>
      </c>
      <c r="AA35" s="40"/>
      <c r="AB35" s="41"/>
      <c r="AC35" s="47"/>
      <c r="AD35" s="38"/>
      <c r="AF35" s="51" t="s">
        <v>1024</v>
      </c>
      <c r="AG35" s="40"/>
      <c r="AH35" s="41"/>
      <c r="AI35" s="47"/>
    </row>
    <row r="36" spans="1:35" ht="20.100000000000001" customHeight="1" x14ac:dyDescent="0.25">
      <c r="A36" s="9">
        <v>1</v>
      </c>
      <c r="B36" s="43" t="s">
        <v>20</v>
      </c>
      <c r="C36" s="40">
        <v>65</v>
      </c>
      <c r="D36" s="41">
        <f>IF('Start Here - Data Entry '!$F$20=A36,'Calculations - HIDE'!$D$12,0)</f>
        <v>0</v>
      </c>
      <c r="E36" s="44">
        <f>D36*C36</f>
        <v>0</v>
      </c>
      <c r="F36" s="33"/>
      <c r="G36" s="9">
        <v>1</v>
      </c>
      <c r="H36" s="43" t="s">
        <v>20</v>
      </c>
      <c r="I36" s="40">
        <v>65</v>
      </c>
      <c r="J36" s="41">
        <f>IF('Start Here - Data Entry '!$G$20=G36,'Calculations - HIDE'!$J$12,0)</f>
        <v>0</v>
      </c>
      <c r="K36" s="44">
        <f>J36*I36</f>
        <v>0</v>
      </c>
      <c r="L36" s="33"/>
      <c r="M36" s="9">
        <v>1</v>
      </c>
      <c r="N36" s="43" t="s">
        <v>20</v>
      </c>
      <c r="O36" s="40">
        <v>65</v>
      </c>
      <c r="P36" s="41">
        <f>IF('Start Here - Data Entry '!$H$20=M36,'Calculations - HIDE'!$P$12,0)</f>
        <v>0</v>
      </c>
      <c r="Q36" s="44">
        <f>P36*O36</f>
        <v>0</v>
      </c>
      <c r="R36" s="33"/>
      <c r="S36" s="9">
        <v>1</v>
      </c>
      <c r="T36" s="43" t="s">
        <v>20</v>
      </c>
      <c r="U36" s="40">
        <v>65</v>
      </c>
      <c r="V36" s="41">
        <f>IF('Start Here - Data Entry '!$H$20=S36,'Calculations - HIDE'!$V$12,0)</f>
        <v>0</v>
      </c>
      <c r="W36" s="44">
        <f>V36*U36</f>
        <v>0</v>
      </c>
      <c r="X36" s="33"/>
      <c r="Y36" s="9">
        <v>1</v>
      </c>
      <c r="Z36" s="43" t="s">
        <v>20</v>
      </c>
      <c r="AA36" s="40">
        <v>65</v>
      </c>
      <c r="AB36" s="41">
        <f>IF('Start Here - Data Entry '!$H$20=Y36,'Calculations - HIDE'!$AB$12,0)</f>
        <v>0</v>
      </c>
      <c r="AC36" s="44">
        <f>AB36*AA36</f>
        <v>0</v>
      </c>
      <c r="AD36" s="33"/>
      <c r="AE36" s="9">
        <v>1</v>
      </c>
      <c r="AF36" s="43" t="s">
        <v>20</v>
      </c>
      <c r="AG36" s="40">
        <v>65</v>
      </c>
      <c r="AH36" s="41">
        <f>IF('Start Here - Data Entry '!$K$20=AE36,'Calculations - HIDE'!$AH$12,0)</f>
        <v>0</v>
      </c>
      <c r="AI36" s="44">
        <f>AH36*AG36</f>
        <v>0</v>
      </c>
    </row>
    <row r="37" spans="1:35" ht="20.100000000000001" customHeight="1" x14ac:dyDescent="0.25">
      <c r="A37" s="9">
        <v>2</v>
      </c>
      <c r="B37" s="43" t="s">
        <v>21</v>
      </c>
      <c r="C37" s="40">
        <v>100</v>
      </c>
      <c r="D37" s="41">
        <f>IF('Start Here - Data Entry '!$F$20=A37,'Calculations - HIDE'!$D$12,0)</f>
        <v>0</v>
      </c>
      <c r="E37" s="44">
        <f>D37*C37</f>
        <v>0</v>
      </c>
      <c r="F37" s="33"/>
      <c r="G37" s="9">
        <v>2</v>
      </c>
      <c r="H37" s="43" t="s">
        <v>21</v>
      </c>
      <c r="I37" s="40">
        <v>100</v>
      </c>
      <c r="J37" s="41">
        <f>IF('Start Here - Data Entry '!$G$20=G37,'Calculations - HIDE'!$J$12,0)</f>
        <v>0</v>
      </c>
      <c r="K37" s="44">
        <f>J37*I37</f>
        <v>0</v>
      </c>
      <c r="L37" s="33"/>
      <c r="M37" s="9">
        <v>2</v>
      </c>
      <c r="N37" s="43" t="s">
        <v>21</v>
      </c>
      <c r="O37" s="40">
        <v>100</v>
      </c>
      <c r="P37" s="41">
        <f>IF('Start Here - Data Entry '!$H$20=M37,'Calculations - HIDE'!$P$12,0)</f>
        <v>0</v>
      </c>
      <c r="Q37" s="44">
        <f>P37*O37</f>
        <v>0</v>
      </c>
      <c r="R37" s="33"/>
      <c r="S37" s="9">
        <v>2</v>
      </c>
      <c r="T37" s="43" t="s">
        <v>21</v>
      </c>
      <c r="U37" s="40">
        <v>100</v>
      </c>
      <c r="V37" s="41">
        <f>IF('Start Here - Data Entry '!$H$20=S37,'Calculations - HIDE'!$V$12,0)</f>
        <v>0</v>
      </c>
      <c r="W37" s="44">
        <f>V37*U37</f>
        <v>0</v>
      </c>
      <c r="X37" s="33"/>
      <c r="Y37" s="9">
        <v>2</v>
      </c>
      <c r="Z37" s="43" t="s">
        <v>21</v>
      </c>
      <c r="AA37" s="40">
        <v>100</v>
      </c>
      <c r="AB37" s="41">
        <f>IF('Start Here - Data Entry '!$H$20=Y37,'Calculations - HIDE'!$AB$12,0)</f>
        <v>0</v>
      </c>
      <c r="AC37" s="44">
        <f>AB37*AA37</f>
        <v>0</v>
      </c>
      <c r="AD37" s="33"/>
      <c r="AE37" s="9">
        <v>2</v>
      </c>
      <c r="AF37" s="43" t="s">
        <v>21</v>
      </c>
      <c r="AG37" s="40">
        <v>100</v>
      </c>
      <c r="AH37" s="41">
        <f>IF('Start Here - Data Entry '!$K$20=AE37,'Calculations - HIDE'!$AH$12,0)</f>
        <v>0</v>
      </c>
      <c r="AI37" s="44">
        <f>AH37*AG37</f>
        <v>0</v>
      </c>
    </row>
    <row r="38" spans="1:35" ht="20.100000000000001" customHeight="1" x14ac:dyDescent="0.25">
      <c r="A38" s="9">
        <v>3</v>
      </c>
      <c r="B38" s="43" t="s">
        <v>22</v>
      </c>
      <c r="C38" s="40">
        <v>105</v>
      </c>
      <c r="D38" s="41">
        <f>IF('Start Here - Data Entry '!$F$20=A38,'Calculations - HIDE'!$D$12,0)</f>
        <v>0</v>
      </c>
      <c r="E38" s="44">
        <f>D38*C38</f>
        <v>0</v>
      </c>
      <c r="F38" s="33"/>
      <c r="G38" s="9">
        <v>3</v>
      </c>
      <c r="H38" s="43" t="s">
        <v>22</v>
      </c>
      <c r="I38" s="40">
        <v>105</v>
      </c>
      <c r="J38" s="41">
        <f>IF('Start Here - Data Entry '!$G$20=G38,'Calculations - HIDE'!$J$12,0)</f>
        <v>0</v>
      </c>
      <c r="K38" s="44">
        <f>J38*I38</f>
        <v>0</v>
      </c>
      <c r="L38" s="33"/>
      <c r="M38" s="9">
        <v>3</v>
      </c>
      <c r="N38" s="43" t="s">
        <v>22</v>
      </c>
      <c r="O38" s="40">
        <v>105</v>
      </c>
      <c r="P38" s="41">
        <f>IF('Start Here - Data Entry '!$H$20=M38,'Calculations - HIDE'!$P$12,0)</f>
        <v>0</v>
      </c>
      <c r="Q38" s="44">
        <f>P38*O38</f>
        <v>0</v>
      </c>
      <c r="R38" s="33"/>
      <c r="S38" s="9">
        <v>3</v>
      </c>
      <c r="T38" s="43" t="s">
        <v>22</v>
      </c>
      <c r="U38" s="40">
        <v>105</v>
      </c>
      <c r="V38" s="41">
        <f>IF('Start Here - Data Entry '!$H$20=S38,'Calculations - HIDE'!$V$12,0)</f>
        <v>0</v>
      </c>
      <c r="W38" s="44">
        <f>V38*U38</f>
        <v>0</v>
      </c>
      <c r="X38" s="33"/>
      <c r="Y38" s="9">
        <v>3</v>
      </c>
      <c r="Z38" s="43" t="s">
        <v>22</v>
      </c>
      <c r="AA38" s="40">
        <v>105</v>
      </c>
      <c r="AB38" s="41">
        <f>IF('Start Here - Data Entry '!$H$20=Y38,'Calculations - HIDE'!$AB$12,0)</f>
        <v>0</v>
      </c>
      <c r="AC38" s="44">
        <f>AB38*AA38</f>
        <v>0</v>
      </c>
      <c r="AD38" s="33"/>
      <c r="AE38" s="9">
        <v>3</v>
      </c>
      <c r="AF38" s="43" t="s">
        <v>22</v>
      </c>
      <c r="AG38" s="40">
        <v>105</v>
      </c>
      <c r="AH38" s="41">
        <f>IF('Start Here - Data Entry '!$K$20=AE38,'Calculations - HIDE'!$AH$12,0)</f>
        <v>0</v>
      </c>
      <c r="AI38" s="44">
        <f>AH38*AG38</f>
        <v>0</v>
      </c>
    </row>
    <row r="39" spans="1:35" ht="20.100000000000001" customHeight="1" x14ac:dyDescent="0.25">
      <c r="A39" s="9">
        <v>4</v>
      </c>
      <c r="B39" s="52" t="s">
        <v>23</v>
      </c>
      <c r="C39" s="40">
        <v>110</v>
      </c>
      <c r="D39" s="41">
        <f>IF('Start Here - Data Entry '!$F$20=A39,'Calculations - HIDE'!$D$12,0)</f>
        <v>0</v>
      </c>
      <c r="E39" s="44">
        <f>D39*C39</f>
        <v>0</v>
      </c>
      <c r="F39" s="33"/>
      <c r="G39" s="9">
        <v>4</v>
      </c>
      <c r="H39" s="52" t="s">
        <v>23</v>
      </c>
      <c r="I39" s="40">
        <v>110</v>
      </c>
      <c r="J39" s="41">
        <f>IF('Start Here - Data Entry '!$G$20=G39,'Calculations - HIDE'!$J$12,0)</f>
        <v>0</v>
      </c>
      <c r="K39" s="44">
        <f>J39*I39</f>
        <v>0</v>
      </c>
      <c r="L39" s="33"/>
      <c r="M39" s="9">
        <v>4</v>
      </c>
      <c r="N39" s="52" t="s">
        <v>23</v>
      </c>
      <c r="O39" s="40">
        <v>110</v>
      </c>
      <c r="P39" s="41">
        <f>IF('Start Here - Data Entry '!$H$20=M39,'Calculations - HIDE'!$P$12,0)</f>
        <v>0</v>
      </c>
      <c r="Q39" s="44">
        <f>P39*O39</f>
        <v>0</v>
      </c>
      <c r="R39" s="33"/>
      <c r="S39" s="9">
        <v>4</v>
      </c>
      <c r="T39" s="52" t="s">
        <v>23</v>
      </c>
      <c r="U39" s="40">
        <v>110</v>
      </c>
      <c r="V39" s="41">
        <f>IF('Start Here - Data Entry '!$H$20=S39,'Calculations - HIDE'!$V$12,0)</f>
        <v>0</v>
      </c>
      <c r="W39" s="44">
        <f>V39*U39</f>
        <v>0</v>
      </c>
      <c r="X39" s="33"/>
      <c r="Y39" s="9">
        <v>4</v>
      </c>
      <c r="Z39" s="52" t="s">
        <v>23</v>
      </c>
      <c r="AA39" s="40">
        <v>110</v>
      </c>
      <c r="AB39" s="41">
        <f>IF('Start Here - Data Entry '!$H$20=Y39,'Calculations - HIDE'!$AB$12,0)</f>
        <v>0</v>
      </c>
      <c r="AC39" s="44">
        <f>AB39*AA39</f>
        <v>0</v>
      </c>
      <c r="AD39" s="33"/>
      <c r="AE39" s="9">
        <v>4</v>
      </c>
      <c r="AF39" s="52" t="s">
        <v>23</v>
      </c>
      <c r="AG39" s="40">
        <v>110</v>
      </c>
      <c r="AH39" s="41">
        <f>IF('Start Here - Data Entry '!$K$20=AE39,'Calculations - HIDE'!$AH$12,0)</f>
        <v>0</v>
      </c>
      <c r="AI39" s="44">
        <f>AH39*AG39</f>
        <v>0</v>
      </c>
    </row>
    <row r="40" spans="1:35" ht="20.100000000000001" customHeight="1" x14ac:dyDescent="0.25">
      <c r="A40" s="9">
        <v>5</v>
      </c>
      <c r="B40" s="48" t="s">
        <v>330</v>
      </c>
      <c r="C40" s="40">
        <v>115</v>
      </c>
      <c r="D40" s="41">
        <f>IF('Start Here - Data Entry '!$F$20=A40,'Calculations - HIDE'!$D$12,0)</f>
        <v>0</v>
      </c>
      <c r="E40" s="44">
        <f>D40*C40</f>
        <v>0</v>
      </c>
      <c r="F40" s="33"/>
      <c r="G40" s="9">
        <v>5</v>
      </c>
      <c r="H40" s="48" t="s">
        <v>330</v>
      </c>
      <c r="I40" s="40">
        <v>115</v>
      </c>
      <c r="J40" s="41">
        <f>IF('Start Here - Data Entry '!$G$20=G40,'Calculations - HIDE'!$J$12,0)</f>
        <v>0</v>
      </c>
      <c r="K40" s="44">
        <f>J40*I40</f>
        <v>0</v>
      </c>
      <c r="L40" s="33"/>
      <c r="M40" s="9">
        <v>5</v>
      </c>
      <c r="N40" s="48" t="s">
        <v>330</v>
      </c>
      <c r="O40" s="40">
        <v>115</v>
      </c>
      <c r="P40" s="41">
        <f>IF('Start Here - Data Entry '!$H$20=M40,'Calculations - HIDE'!$P$12,0)</f>
        <v>0</v>
      </c>
      <c r="Q40" s="44">
        <f>P40*O40</f>
        <v>0</v>
      </c>
      <c r="R40" s="33"/>
      <c r="S40" s="9">
        <v>5</v>
      </c>
      <c r="T40" s="48" t="s">
        <v>330</v>
      </c>
      <c r="U40" s="40">
        <v>115</v>
      </c>
      <c r="V40" s="41">
        <f>IF('Start Here - Data Entry '!$H$20=S40,'Calculations - HIDE'!$V$12,0)</f>
        <v>0</v>
      </c>
      <c r="W40" s="44">
        <f>V40*U40</f>
        <v>0</v>
      </c>
      <c r="X40" s="33"/>
      <c r="Y40" s="9">
        <v>5</v>
      </c>
      <c r="Z40" s="48" t="s">
        <v>330</v>
      </c>
      <c r="AA40" s="40">
        <v>115</v>
      </c>
      <c r="AB40" s="41">
        <f>IF('Start Here - Data Entry '!$H$20=Y40,'Calculations - HIDE'!$AB$12,0)</f>
        <v>0</v>
      </c>
      <c r="AC40" s="44">
        <f>AB40*AA40</f>
        <v>0</v>
      </c>
      <c r="AD40" s="33"/>
      <c r="AE40" s="9">
        <v>5</v>
      </c>
      <c r="AF40" s="48" t="s">
        <v>330</v>
      </c>
      <c r="AG40" s="40">
        <v>115</v>
      </c>
      <c r="AH40" s="41">
        <f>IF('Start Here - Data Entry '!$K$20=AE40,'Calculations - HIDE'!$AH$12,0)</f>
        <v>0</v>
      </c>
      <c r="AI40" s="44">
        <f>AH40*AG40</f>
        <v>0</v>
      </c>
    </row>
    <row r="41" spans="1:35" ht="20.100000000000001" customHeight="1" x14ac:dyDescent="0.25">
      <c r="A41" s="9">
        <v>6</v>
      </c>
      <c r="B41" s="48" t="s">
        <v>96</v>
      </c>
      <c r="C41" s="40">
        <v>0</v>
      </c>
      <c r="D41" s="41">
        <v>0</v>
      </c>
      <c r="E41" s="44">
        <v>0</v>
      </c>
      <c r="F41" s="33"/>
      <c r="G41" s="9">
        <v>6</v>
      </c>
      <c r="H41" s="48" t="s">
        <v>96</v>
      </c>
      <c r="I41" s="40">
        <v>0</v>
      </c>
      <c r="J41" s="41">
        <f>IF('Start Here - Data Entry '!$G$20=G41,'Calculations - HIDE'!$J$12,0)</f>
        <v>498</v>
      </c>
      <c r="K41" s="44">
        <v>0</v>
      </c>
      <c r="L41" s="33"/>
      <c r="M41" s="9">
        <v>6</v>
      </c>
      <c r="N41" s="48" t="s">
        <v>96</v>
      </c>
      <c r="O41" s="40">
        <v>0</v>
      </c>
      <c r="P41" s="41">
        <f>IF('Start Here - Data Entry '!$H$20=M41,'Calculations - HIDE'!$P$12,0)</f>
        <v>507</v>
      </c>
      <c r="Q41" s="44">
        <v>0</v>
      </c>
      <c r="R41" s="33"/>
      <c r="S41" s="9">
        <v>6</v>
      </c>
      <c r="T41" s="48" t="s">
        <v>96</v>
      </c>
      <c r="U41" s="40">
        <v>0</v>
      </c>
      <c r="V41" s="41">
        <f>IF('Start Here - Data Entry '!$H$20=S41,'Calculations - HIDE'!$V$12,0)</f>
        <v>510</v>
      </c>
      <c r="W41" s="44">
        <v>0</v>
      </c>
      <c r="X41" s="33"/>
      <c r="Y41" s="9">
        <v>6</v>
      </c>
      <c r="Z41" s="48" t="s">
        <v>96</v>
      </c>
      <c r="AA41" s="40">
        <v>0</v>
      </c>
      <c r="AB41" s="41">
        <f>IF('Start Here - Data Entry '!$H$20=Y41,'Calculations - HIDE'!$AB$12,0)</f>
        <v>510</v>
      </c>
      <c r="AC41" s="44">
        <v>0</v>
      </c>
      <c r="AD41" s="33"/>
      <c r="AE41" s="9">
        <v>6</v>
      </c>
      <c r="AF41" s="48" t="s">
        <v>96</v>
      </c>
      <c r="AG41" s="40">
        <v>0</v>
      </c>
      <c r="AH41" s="41">
        <f>IF('Start Here - Data Entry '!$K$20=AE41,'Calculations - HIDE'!$AH$12,0)</f>
        <v>510</v>
      </c>
      <c r="AI41" s="44">
        <v>0</v>
      </c>
    </row>
    <row r="42" spans="1:35" ht="6" customHeight="1" x14ac:dyDescent="0.25">
      <c r="B42" s="46"/>
      <c r="C42" s="35"/>
      <c r="D42" s="36"/>
      <c r="E42" s="37"/>
      <c r="F42" s="38"/>
      <c r="H42" s="46"/>
      <c r="I42" s="35"/>
      <c r="J42" s="36"/>
      <c r="K42" s="37"/>
      <c r="L42" s="38"/>
      <c r="N42" s="46"/>
      <c r="O42" s="35"/>
      <c r="P42" s="36"/>
      <c r="Q42" s="37"/>
      <c r="R42" s="38"/>
      <c r="T42" s="46"/>
      <c r="U42" s="35"/>
      <c r="V42" s="36"/>
      <c r="W42" s="37"/>
      <c r="X42" s="38"/>
      <c r="Z42" s="46"/>
      <c r="AA42" s="35"/>
      <c r="AB42" s="36"/>
      <c r="AC42" s="37"/>
      <c r="AD42" s="38"/>
      <c r="AF42" s="46"/>
      <c r="AG42" s="35"/>
      <c r="AH42" s="36"/>
      <c r="AI42" s="37"/>
    </row>
    <row r="43" spans="1:35" ht="20.100000000000001" customHeight="1" x14ac:dyDescent="0.25">
      <c r="B43" s="39" t="s">
        <v>54</v>
      </c>
      <c r="C43" s="40"/>
      <c r="D43" s="41"/>
      <c r="E43" s="47"/>
      <c r="F43" s="38"/>
      <c r="H43" s="39" t="s">
        <v>54</v>
      </c>
      <c r="I43" s="40"/>
      <c r="J43" s="41"/>
      <c r="K43" s="47"/>
      <c r="L43" s="38"/>
      <c r="N43" s="39" t="s">
        <v>54</v>
      </c>
      <c r="O43" s="40"/>
      <c r="P43" s="41"/>
      <c r="Q43" s="47"/>
      <c r="R43" s="38"/>
      <c r="T43" s="39" t="s">
        <v>54</v>
      </c>
      <c r="U43" s="40"/>
      <c r="V43" s="41"/>
      <c r="W43" s="47"/>
      <c r="X43" s="38"/>
      <c r="Z43" s="39" t="s">
        <v>54</v>
      </c>
      <c r="AA43" s="40"/>
      <c r="AB43" s="41"/>
      <c r="AC43" s="47"/>
      <c r="AD43" s="38"/>
      <c r="AF43" s="39" t="s">
        <v>54</v>
      </c>
      <c r="AG43" s="40"/>
      <c r="AH43" s="41"/>
      <c r="AI43" s="47"/>
    </row>
    <row r="44" spans="1:35" ht="20.100000000000001" customHeight="1" x14ac:dyDescent="0.25">
      <c r="B44" s="43" t="s">
        <v>24</v>
      </c>
      <c r="C44" s="40">
        <v>120</v>
      </c>
      <c r="D44" s="41" t="str">
        <f>'Start Here - Data Entry '!$F40</f>
        <v>NA</v>
      </c>
      <c r="E44" s="44" t="e">
        <f>IF('Start Here - Data Entry '!$E$5=5,0,D44*C44)</f>
        <v>#VALUE!</v>
      </c>
      <c r="F44" s="38"/>
      <c r="H44" s="43" t="s">
        <v>24</v>
      </c>
      <c r="I44" s="40">
        <v>120</v>
      </c>
      <c r="J44" s="41">
        <f>'Start Here - Data Entry '!$G40</f>
        <v>11</v>
      </c>
      <c r="K44" s="44">
        <f>IF('Start Here - Data Entry '!$E$5=5,0,J44*I44)</f>
        <v>1320</v>
      </c>
      <c r="L44" s="38"/>
      <c r="N44" s="43" t="s">
        <v>24</v>
      </c>
      <c r="O44" s="40">
        <v>120</v>
      </c>
      <c r="P44" s="41">
        <f>'Start Here - Data Entry '!$H40</f>
        <v>11</v>
      </c>
      <c r="Q44" s="44">
        <f>IF('Start Here - Data Entry '!$E$5=5,0,P44*O44)</f>
        <v>1320</v>
      </c>
      <c r="R44" s="38"/>
      <c r="T44" s="43" t="s">
        <v>24</v>
      </c>
      <c r="U44" s="40">
        <v>120</v>
      </c>
      <c r="V44" s="41">
        <f>'Start Here - Data Entry '!$I40</f>
        <v>11</v>
      </c>
      <c r="W44" s="44">
        <f>IF('Start Here - Data Entry '!$E$5=5,0,V44*U44)</f>
        <v>1320</v>
      </c>
      <c r="X44" s="38"/>
      <c r="Z44" s="43" t="s">
        <v>24</v>
      </c>
      <c r="AA44" s="40">
        <v>120</v>
      </c>
      <c r="AB44" s="41">
        <f>'Start Here - Data Entry '!$J40</f>
        <v>11</v>
      </c>
      <c r="AC44" s="44">
        <f>IF('Start Here - Data Entry '!$E$5=5,0,AB44*AA44)</f>
        <v>1320</v>
      </c>
      <c r="AD44" s="38"/>
      <c r="AF44" s="43" t="s">
        <v>24</v>
      </c>
      <c r="AG44" s="40">
        <v>120</v>
      </c>
      <c r="AH44" s="41">
        <f>'Start Here - Data Entry '!$K40</f>
        <v>11</v>
      </c>
      <c r="AI44" s="44">
        <f>IF('Start Here - Data Entry '!$E$5=5,0,AH44*AG44)</f>
        <v>1320</v>
      </c>
    </row>
    <row r="45" spans="1:35" ht="20.100000000000001" customHeight="1" x14ac:dyDescent="0.25">
      <c r="B45" s="43" t="s">
        <v>5</v>
      </c>
      <c r="C45" s="53"/>
      <c r="D45" s="54"/>
      <c r="E45" s="55">
        <f>IF('Start Here - Data Entry '!$E$5=5,0,IF(D44&lt;=0,0,0.25*E5))</f>
        <v>16542</v>
      </c>
      <c r="F45" s="38"/>
      <c r="H45" s="43" t="s">
        <v>5</v>
      </c>
      <c r="I45" s="53"/>
      <c r="J45" s="54"/>
      <c r="K45" s="55">
        <f>IF('Start Here - Data Entry '!$E$5=5,0,IF(J44&lt;=0,0,0.25*K5))</f>
        <v>16542</v>
      </c>
      <c r="L45" s="38"/>
      <c r="N45" s="43" t="s">
        <v>5</v>
      </c>
      <c r="O45" s="53"/>
      <c r="P45" s="54"/>
      <c r="Q45" s="55">
        <f>IF('Start Here - Data Entry '!$E$5=5,0,IF(P44&lt;=0,0,0.25*Q5))</f>
        <v>16872.84</v>
      </c>
      <c r="R45" s="38"/>
      <c r="T45" s="43" t="s">
        <v>5</v>
      </c>
      <c r="U45" s="53"/>
      <c r="V45" s="54"/>
      <c r="W45" s="55">
        <f>IF('Start Here - Data Entry '!$E$5=5,0,IF(V44&lt;=0,0,0.25*W5))</f>
        <v>17125.9326</v>
      </c>
      <c r="X45" s="38"/>
      <c r="Z45" s="43" t="s">
        <v>5</v>
      </c>
      <c r="AA45" s="53"/>
      <c r="AB45" s="54"/>
      <c r="AC45" s="55">
        <f>IF('Start Here - Data Entry '!$E$5=5,0,IF(AB44&lt;=0,0,0.25*AC5))</f>
        <v>17297.191926</v>
      </c>
      <c r="AD45" s="38"/>
      <c r="AF45" s="43" t="s">
        <v>5</v>
      </c>
      <c r="AG45" s="53"/>
      <c r="AH45" s="54"/>
      <c r="AI45" s="55">
        <f>IF('Start Here - Data Entry '!$E$5=5,0,IF(AH44&lt;=0,0,0.25*AI5))</f>
        <v>17470.163845259998</v>
      </c>
    </row>
    <row r="46" spans="1:35" ht="6" customHeight="1" x14ac:dyDescent="0.25">
      <c r="B46" s="46"/>
      <c r="C46" s="35"/>
      <c r="D46" s="56"/>
      <c r="E46" s="57"/>
      <c r="F46" s="38"/>
      <c r="H46" s="46"/>
      <c r="I46" s="35"/>
      <c r="J46" s="56"/>
      <c r="K46" s="57"/>
      <c r="L46" s="38"/>
      <c r="N46" s="46"/>
      <c r="O46" s="35"/>
      <c r="P46" s="56"/>
      <c r="Q46" s="57"/>
      <c r="R46" s="38"/>
      <c r="T46" s="46"/>
      <c r="U46" s="35"/>
      <c r="V46" s="56"/>
      <c r="W46" s="57"/>
      <c r="X46" s="38"/>
      <c r="Z46" s="46"/>
      <c r="AA46" s="35"/>
      <c r="AB46" s="56"/>
      <c r="AC46" s="57"/>
      <c r="AD46" s="38"/>
      <c r="AF46" s="46"/>
      <c r="AG46" s="35"/>
      <c r="AH46" s="56"/>
      <c r="AI46" s="57"/>
    </row>
    <row r="47" spans="1:35" ht="12.75" customHeight="1" x14ac:dyDescent="0.25">
      <c r="B47" s="46"/>
      <c r="C47" s="35"/>
      <c r="D47" s="56"/>
      <c r="E47" s="57"/>
      <c r="F47" s="38"/>
      <c r="H47" s="46"/>
      <c r="I47" s="35"/>
      <c r="J47" s="56"/>
      <c r="K47" s="57"/>
      <c r="L47" s="38"/>
      <c r="N47" s="46"/>
      <c r="O47" s="35"/>
      <c r="P47" s="56"/>
      <c r="Q47" s="57"/>
      <c r="R47" s="38"/>
      <c r="T47" s="46"/>
      <c r="U47" s="35"/>
      <c r="V47" s="56"/>
      <c r="W47" s="57"/>
      <c r="X47" s="38"/>
      <c r="Z47" s="46"/>
      <c r="AA47" s="35"/>
      <c r="AB47" s="56"/>
      <c r="AC47" s="57"/>
      <c r="AD47" s="38"/>
      <c r="AF47" s="46"/>
      <c r="AG47" s="35"/>
      <c r="AH47" s="56"/>
      <c r="AI47" s="57"/>
    </row>
    <row r="48" spans="1:35" ht="12.75" customHeight="1" x14ac:dyDescent="0.25">
      <c r="B48" s="46"/>
      <c r="C48" s="35"/>
      <c r="D48" s="56"/>
      <c r="E48" s="57"/>
      <c r="F48" s="38"/>
      <c r="H48" s="46"/>
      <c r="I48" s="35"/>
      <c r="J48" s="56"/>
      <c r="K48" s="57"/>
      <c r="L48" s="38"/>
      <c r="N48" s="46"/>
      <c r="O48" s="35"/>
      <c r="P48" s="56"/>
      <c r="Q48" s="57"/>
      <c r="R48" s="38"/>
      <c r="T48" s="46"/>
      <c r="U48" s="35"/>
      <c r="V48" s="56"/>
      <c r="W48" s="57"/>
      <c r="X48" s="38"/>
      <c r="Z48" s="46"/>
      <c r="AA48" s="35"/>
      <c r="AB48" s="56"/>
      <c r="AC48" s="57"/>
      <c r="AD48" s="38"/>
      <c r="AF48" s="46"/>
      <c r="AG48" s="35"/>
      <c r="AH48" s="56"/>
      <c r="AI48" s="57"/>
    </row>
    <row r="49" spans="1:37" x14ac:dyDescent="0.25">
      <c r="B49" s="39" t="s">
        <v>26</v>
      </c>
      <c r="C49" s="41"/>
      <c r="D49" s="54"/>
      <c r="E49" s="58" t="s">
        <v>125</v>
      </c>
      <c r="F49" s="38"/>
      <c r="H49" s="39" t="s">
        <v>26</v>
      </c>
      <c r="I49" s="41"/>
      <c r="J49" s="54"/>
      <c r="K49" s="58" t="s">
        <v>125</v>
      </c>
      <c r="L49" s="38"/>
      <c r="N49" s="39" t="s">
        <v>26</v>
      </c>
      <c r="O49" s="41"/>
      <c r="P49" s="54"/>
      <c r="Q49" s="58" t="s">
        <v>125</v>
      </c>
      <c r="R49" s="38"/>
      <c r="T49" s="39" t="s">
        <v>26</v>
      </c>
      <c r="U49" s="41"/>
      <c r="V49" s="54"/>
      <c r="W49" s="58" t="s">
        <v>125</v>
      </c>
      <c r="X49" s="38"/>
      <c r="Z49" s="39" t="s">
        <v>26</v>
      </c>
      <c r="AA49" s="41"/>
      <c r="AB49" s="54"/>
      <c r="AC49" s="58" t="s">
        <v>125</v>
      </c>
      <c r="AD49" s="38"/>
      <c r="AF49" s="39" t="s">
        <v>26</v>
      </c>
      <c r="AG49" s="41"/>
      <c r="AH49" s="54"/>
      <c r="AI49" s="58" t="s">
        <v>125</v>
      </c>
    </row>
    <row r="50" spans="1:37" x14ac:dyDescent="0.25">
      <c r="A50" s="9">
        <v>1</v>
      </c>
      <c r="B50" s="43" t="s">
        <v>13</v>
      </c>
      <c r="C50" s="50" t="s">
        <v>37</v>
      </c>
      <c r="D50" s="54">
        <f>IF(D15&gt;0,E73,0)</f>
        <v>0</v>
      </c>
      <c r="E50" s="55">
        <f>ROUND(E87,0)</f>
        <v>0</v>
      </c>
      <c r="F50" s="38"/>
      <c r="G50" s="9">
        <v>1</v>
      </c>
      <c r="H50" s="43" t="s">
        <v>13</v>
      </c>
      <c r="I50" s="50" t="s">
        <v>37</v>
      </c>
      <c r="J50" s="54">
        <f>IF($J$12&gt;0,K73,0)</f>
        <v>281</v>
      </c>
      <c r="K50" s="55">
        <f>ROUND(K87,0)</f>
        <v>76734</v>
      </c>
      <c r="L50" s="38"/>
      <c r="M50" s="9">
        <v>1</v>
      </c>
      <c r="N50" s="43" t="s">
        <v>13</v>
      </c>
      <c r="O50" s="50" t="s">
        <v>37</v>
      </c>
      <c r="P50" s="54">
        <f>IF(P12&gt;0,Q73,0)</f>
        <v>286</v>
      </c>
      <c r="Q50" s="55">
        <f>ROUND(Q87,0)</f>
        <v>76734</v>
      </c>
      <c r="R50" s="38"/>
      <c r="S50" s="9">
        <v>1</v>
      </c>
      <c r="T50" s="43" t="s">
        <v>13</v>
      </c>
      <c r="U50" s="50" t="s">
        <v>37</v>
      </c>
      <c r="V50" s="54">
        <f>IF($V$12&gt;0,W73,0)</f>
        <v>287</v>
      </c>
      <c r="W50" s="55">
        <f>ROUND(W87,0)</f>
        <v>76734</v>
      </c>
      <c r="X50" s="38"/>
      <c r="Y50" s="9">
        <v>1</v>
      </c>
      <c r="Z50" s="43" t="s">
        <v>13</v>
      </c>
      <c r="AA50" s="50" t="s">
        <v>37</v>
      </c>
      <c r="AB50" s="54">
        <f>IF($AB$12&gt;0,AC73,0)</f>
        <v>287</v>
      </c>
      <c r="AC50" s="55">
        <f>ROUND(AC87,0)</f>
        <v>76734</v>
      </c>
      <c r="AD50" s="38"/>
      <c r="AE50" s="9">
        <v>1</v>
      </c>
      <c r="AF50" s="43" t="s">
        <v>13</v>
      </c>
      <c r="AG50" s="50" t="s">
        <v>37</v>
      </c>
      <c r="AH50" s="54">
        <f>IF($AH$12&gt;0,AI73,0)</f>
        <v>287</v>
      </c>
      <c r="AI50" s="55">
        <f>ROUND(AI87,0)</f>
        <v>76734</v>
      </c>
    </row>
    <row r="51" spans="1:37" x14ac:dyDescent="0.25">
      <c r="A51" s="9">
        <v>2</v>
      </c>
      <c r="B51" s="43" t="s">
        <v>14</v>
      </c>
      <c r="C51" s="50" t="s">
        <v>37</v>
      </c>
      <c r="D51" s="54">
        <f>IF(D16&gt;0,E74,0)</f>
        <v>0</v>
      </c>
      <c r="E51" s="55">
        <f>E88</f>
        <v>0</v>
      </c>
      <c r="F51" s="38"/>
      <c r="G51" s="9">
        <v>2</v>
      </c>
      <c r="H51" s="43" t="s">
        <v>14</v>
      </c>
      <c r="I51" s="50" t="s">
        <v>37</v>
      </c>
      <c r="J51" s="54">
        <f t="shared" ref="J51:J55" si="5">IF($J$12&gt;0,K74,0)</f>
        <v>0</v>
      </c>
      <c r="K51" s="55">
        <f>K88</f>
        <v>0</v>
      </c>
      <c r="L51" s="38"/>
      <c r="M51" s="9">
        <v>2</v>
      </c>
      <c r="N51" s="43" t="s">
        <v>14</v>
      </c>
      <c r="O51" s="50" t="s">
        <v>37</v>
      </c>
      <c r="P51" s="54">
        <f>IF(P16&gt;0,Q74,0)</f>
        <v>0</v>
      </c>
      <c r="Q51" s="55">
        <f>Q88</f>
        <v>0</v>
      </c>
      <c r="R51" s="38"/>
      <c r="S51" s="9">
        <v>2</v>
      </c>
      <c r="T51" s="43" t="s">
        <v>14</v>
      </c>
      <c r="U51" s="50" t="s">
        <v>37</v>
      </c>
      <c r="V51" s="54">
        <f t="shared" ref="V51:V55" si="6">IF($V$12&gt;0,W74,0)</f>
        <v>0</v>
      </c>
      <c r="W51" s="55">
        <f>W88</f>
        <v>0</v>
      </c>
      <c r="X51" s="38"/>
      <c r="Y51" s="9">
        <v>2</v>
      </c>
      <c r="Z51" s="43" t="s">
        <v>14</v>
      </c>
      <c r="AA51" s="50" t="s">
        <v>37</v>
      </c>
      <c r="AB51" s="54">
        <f t="shared" ref="AB51:AB55" si="7">IF($AB$12&gt;0,AC74,0)</f>
        <v>0</v>
      </c>
      <c r="AC51" s="55">
        <f>AC88</f>
        <v>0</v>
      </c>
      <c r="AD51" s="38"/>
      <c r="AE51" s="9">
        <v>2</v>
      </c>
      <c r="AF51" s="43" t="s">
        <v>14</v>
      </c>
      <c r="AG51" s="50" t="s">
        <v>37</v>
      </c>
      <c r="AH51" s="54">
        <f t="shared" ref="AH51:AH55" si="8">IF($AH$12&gt;0,AI74,0)</f>
        <v>0</v>
      </c>
      <c r="AI51" s="55">
        <f>AI88</f>
        <v>0</v>
      </c>
    </row>
    <row r="52" spans="1:37" x14ac:dyDescent="0.25">
      <c r="A52" s="9">
        <v>3</v>
      </c>
      <c r="B52" s="43" t="s">
        <v>15</v>
      </c>
      <c r="C52" s="50" t="s">
        <v>37</v>
      </c>
      <c r="D52" s="54">
        <f>IF(D17&gt;0,E75,0)</f>
        <v>0</v>
      </c>
      <c r="E52" s="55">
        <f>E89</f>
        <v>0</v>
      </c>
      <c r="F52" s="38"/>
      <c r="G52" s="9">
        <v>3</v>
      </c>
      <c r="H52" s="43" t="s">
        <v>15</v>
      </c>
      <c r="I52" s="50" t="s">
        <v>37</v>
      </c>
      <c r="J52" s="54">
        <f t="shared" si="5"/>
        <v>0</v>
      </c>
      <c r="K52" s="55">
        <f>K89</f>
        <v>0</v>
      </c>
      <c r="L52" s="38"/>
      <c r="M52" s="9">
        <v>3</v>
      </c>
      <c r="N52" s="43" t="s">
        <v>15</v>
      </c>
      <c r="O52" s="50" t="s">
        <v>37</v>
      </c>
      <c r="P52" s="54">
        <f>IF(P17&gt;0,Q75,0)</f>
        <v>0</v>
      </c>
      <c r="Q52" s="55">
        <f>Q89</f>
        <v>0</v>
      </c>
      <c r="R52" s="38"/>
      <c r="S52" s="9">
        <v>3</v>
      </c>
      <c r="T52" s="43" t="s">
        <v>15</v>
      </c>
      <c r="U52" s="50" t="s">
        <v>37</v>
      </c>
      <c r="V52" s="54">
        <f t="shared" si="6"/>
        <v>0</v>
      </c>
      <c r="W52" s="55">
        <f>W89</f>
        <v>0</v>
      </c>
      <c r="X52" s="38"/>
      <c r="Y52" s="9">
        <v>3</v>
      </c>
      <c r="Z52" s="43" t="s">
        <v>15</v>
      </c>
      <c r="AA52" s="50" t="s">
        <v>37</v>
      </c>
      <c r="AB52" s="54">
        <f t="shared" si="7"/>
        <v>0</v>
      </c>
      <c r="AC52" s="55">
        <f>AC89</f>
        <v>0</v>
      </c>
      <c r="AD52" s="38"/>
      <c r="AE52" s="9">
        <v>3</v>
      </c>
      <c r="AF52" s="43" t="s">
        <v>15</v>
      </c>
      <c r="AG52" s="50" t="s">
        <v>37</v>
      </c>
      <c r="AH52" s="54">
        <f t="shared" si="8"/>
        <v>0</v>
      </c>
      <c r="AI52" s="55">
        <f>AI89</f>
        <v>0</v>
      </c>
    </row>
    <row r="53" spans="1:37" x14ac:dyDescent="0.25">
      <c r="A53" s="9">
        <v>4</v>
      </c>
      <c r="B53" s="59" t="s">
        <v>29</v>
      </c>
      <c r="C53" s="50" t="s">
        <v>37</v>
      </c>
      <c r="D53" s="54">
        <f>IF(D18&gt;0,E76,0)</f>
        <v>0</v>
      </c>
      <c r="E53" s="55">
        <f>E90</f>
        <v>0</v>
      </c>
      <c r="F53" s="38"/>
      <c r="G53" s="9">
        <v>4</v>
      </c>
      <c r="H53" s="59" t="s">
        <v>29</v>
      </c>
      <c r="I53" s="50" t="s">
        <v>37</v>
      </c>
      <c r="J53" s="54">
        <f>IF($J$12&gt;0,K76,0)</f>
        <v>0</v>
      </c>
      <c r="K53" s="55">
        <f>K90</f>
        <v>0</v>
      </c>
      <c r="L53" s="38"/>
      <c r="M53" s="9">
        <v>4</v>
      </c>
      <c r="N53" s="59" t="s">
        <v>29</v>
      </c>
      <c r="O53" s="50" t="s">
        <v>37</v>
      </c>
      <c r="P53" s="54">
        <f>IF(P18&gt;0,Q76,0)</f>
        <v>0</v>
      </c>
      <c r="Q53" s="55">
        <f>Q90</f>
        <v>0</v>
      </c>
      <c r="R53" s="38"/>
      <c r="S53" s="9">
        <v>4</v>
      </c>
      <c r="T53" s="59" t="s">
        <v>29</v>
      </c>
      <c r="U53" s="50" t="s">
        <v>37</v>
      </c>
      <c r="V53" s="54">
        <f t="shared" si="6"/>
        <v>0</v>
      </c>
      <c r="W53" s="55">
        <f>W90</f>
        <v>0</v>
      </c>
      <c r="X53" s="38"/>
      <c r="Y53" s="9">
        <v>4</v>
      </c>
      <c r="Z53" s="59" t="s">
        <v>29</v>
      </c>
      <c r="AA53" s="50" t="s">
        <v>37</v>
      </c>
      <c r="AB53" s="54">
        <f t="shared" si="7"/>
        <v>0</v>
      </c>
      <c r="AC53" s="55">
        <f>AC90</f>
        <v>0</v>
      </c>
      <c r="AD53" s="38"/>
      <c r="AE53" s="9">
        <v>4</v>
      </c>
      <c r="AF53" s="59" t="s">
        <v>29</v>
      </c>
      <c r="AG53" s="50" t="s">
        <v>37</v>
      </c>
      <c r="AH53" s="54">
        <f t="shared" si="8"/>
        <v>0</v>
      </c>
      <c r="AI53" s="55">
        <f>AI90</f>
        <v>0</v>
      </c>
    </row>
    <row r="54" spans="1:37" x14ac:dyDescent="0.25">
      <c r="A54" s="9">
        <v>4</v>
      </c>
      <c r="B54" s="59" t="s">
        <v>30</v>
      </c>
      <c r="C54" s="50" t="s">
        <v>37</v>
      </c>
      <c r="D54" s="54">
        <f>IF(D18&gt;0,E77,0)</f>
        <v>0</v>
      </c>
      <c r="E54" s="55">
        <f>E91</f>
        <v>0</v>
      </c>
      <c r="F54" s="38"/>
      <c r="G54" s="9">
        <v>4</v>
      </c>
      <c r="H54" s="59" t="s">
        <v>30</v>
      </c>
      <c r="I54" s="50" t="s">
        <v>37</v>
      </c>
      <c r="J54" s="54">
        <f t="shared" si="5"/>
        <v>0</v>
      </c>
      <c r="K54" s="55">
        <f>K91</f>
        <v>0</v>
      </c>
      <c r="L54" s="38"/>
      <c r="M54" s="9">
        <v>4</v>
      </c>
      <c r="N54" s="59" t="s">
        <v>30</v>
      </c>
      <c r="O54" s="50" t="s">
        <v>37</v>
      </c>
      <c r="P54" s="54">
        <f>IF(P18&gt;0,Q77,0)</f>
        <v>0</v>
      </c>
      <c r="Q54" s="55">
        <f>Q91</f>
        <v>0</v>
      </c>
      <c r="R54" s="38"/>
      <c r="S54" s="9">
        <v>4</v>
      </c>
      <c r="T54" s="59" t="s">
        <v>30</v>
      </c>
      <c r="U54" s="50" t="s">
        <v>37</v>
      </c>
      <c r="V54" s="54">
        <f t="shared" si="6"/>
        <v>0</v>
      </c>
      <c r="W54" s="55">
        <f>W91</f>
        <v>0</v>
      </c>
      <c r="X54" s="38"/>
      <c r="Y54" s="9">
        <v>4</v>
      </c>
      <c r="Z54" s="59" t="s">
        <v>30</v>
      </c>
      <c r="AA54" s="50" t="s">
        <v>37</v>
      </c>
      <c r="AB54" s="54">
        <f t="shared" si="7"/>
        <v>0</v>
      </c>
      <c r="AC54" s="55">
        <f>AC91</f>
        <v>0</v>
      </c>
      <c r="AD54" s="38"/>
      <c r="AE54" s="9">
        <v>4</v>
      </c>
      <c r="AF54" s="59" t="s">
        <v>30</v>
      </c>
      <c r="AG54" s="50" t="s">
        <v>37</v>
      </c>
      <c r="AH54" s="54">
        <f t="shared" si="8"/>
        <v>0</v>
      </c>
      <c r="AI54" s="55">
        <f>AI91</f>
        <v>0</v>
      </c>
    </row>
    <row r="55" spans="1:37" x14ac:dyDescent="0.25">
      <c r="A55" s="9">
        <v>5</v>
      </c>
      <c r="B55" s="43" t="s">
        <v>16</v>
      </c>
      <c r="C55" s="50" t="s">
        <v>37</v>
      </c>
      <c r="D55" s="54">
        <f>IF(D19&gt;0,E78,0)</f>
        <v>0</v>
      </c>
      <c r="E55" s="55">
        <f>E92</f>
        <v>0</v>
      </c>
      <c r="F55" s="38"/>
      <c r="G55" s="9">
        <v>5</v>
      </c>
      <c r="H55" s="43" t="s">
        <v>16</v>
      </c>
      <c r="I55" s="50" t="s">
        <v>37</v>
      </c>
      <c r="J55" s="54">
        <f t="shared" si="5"/>
        <v>0</v>
      </c>
      <c r="K55" s="55">
        <f>K92</f>
        <v>0</v>
      </c>
      <c r="L55" s="38"/>
      <c r="M55" s="9">
        <v>5</v>
      </c>
      <c r="N55" s="43" t="s">
        <v>16</v>
      </c>
      <c r="O55" s="50" t="s">
        <v>37</v>
      </c>
      <c r="P55" s="54">
        <f>IF(P19&gt;0,Q78,0)</f>
        <v>0</v>
      </c>
      <c r="Q55" s="55">
        <f>Q92</f>
        <v>0</v>
      </c>
      <c r="R55" s="38"/>
      <c r="S55" s="9">
        <v>5</v>
      </c>
      <c r="T55" s="43" t="s">
        <v>16</v>
      </c>
      <c r="U55" s="50" t="s">
        <v>37</v>
      </c>
      <c r="V55" s="54">
        <f t="shared" si="6"/>
        <v>0</v>
      </c>
      <c r="W55" s="55">
        <f>W92</f>
        <v>0</v>
      </c>
      <c r="X55" s="38"/>
      <c r="Y55" s="9">
        <v>5</v>
      </c>
      <c r="Z55" s="43" t="s">
        <v>16</v>
      </c>
      <c r="AA55" s="50" t="s">
        <v>37</v>
      </c>
      <c r="AB55" s="54">
        <f t="shared" si="7"/>
        <v>0</v>
      </c>
      <c r="AC55" s="55">
        <f>AC92</f>
        <v>0</v>
      </c>
      <c r="AD55" s="38"/>
      <c r="AE55" s="9">
        <v>5</v>
      </c>
      <c r="AF55" s="43" t="s">
        <v>16</v>
      </c>
      <c r="AG55" s="50" t="s">
        <v>37</v>
      </c>
      <c r="AH55" s="54">
        <f t="shared" si="8"/>
        <v>0</v>
      </c>
      <c r="AI55" s="55">
        <f>AI92</f>
        <v>0</v>
      </c>
    </row>
    <row r="56" spans="1:37" x14ac:dyDescent="0.25">
      <c r="B56" s="60" t="s">
        <v>119</v>
      </c>
      <c r="C56" s="36"/>
      <c r="D56" s="56"/>
      <c r="E56" s="61"/>
      <c r="F56" s="38"/>
      <c r="H56" s="60" t="s">
        <v>119</v>
      </c>
      <c r="I56" s="36"/>
      <c r="J56" s="56"/>
      <c r="K56" s="61"/>
      <c r="L56" s="38"/>
      <c r="N56" s="60" t="s">
        <v>119</v>
      </c>
      <c r="O56" s="36"/>
      <c r="P56" s="56"/>
      <c r="Q56" s="61"/>
      <c r="R56" s="38"/>
      <c r="T56" s="60" t="s">
        <v>119</v>
      </c>
      <c r="U56" s="36"/>
      <c r="V56" s="56"/>
      <c r="W56" s="61"/>
      <c r="X56" s="38"/>
      <c r="Z56" s="60" t="s">
        <v>119</v>
      </c>
      <c r="AA56" s="36"/>
      <c r="AB56" s="56"/>
      <c r="AC56" s="61"/>
      <c r="AD56" s="38"/>
      <c r="AF56" s="60" t="s">
        <v>119</v>
      </c>
      <c r="AG56" s="36"/>
      <c r="AH56" s="56"/>
      <c r="AI56" s="61"/>
    </row>
    <row r="57" spans="1:37" x14ac:dyDescent="0.25">
      <c r="B57" s="46" t="s">
        <v>120</v>
      </c>
      <c r="C57" s="62">
        <f>E6</f>
        <v>12.18</v>
      </c>
      <c r="D57" s="56"/>
      <c r="E57" s="61"/>
      <c r="F57" s="38"/>
      <c r="H57" s="46" t="s">
        <v>120</v>
      </c>
      <c r="I57" s="62">
        <f>K6</f>
        <v>12.362699999999998</v>
      </c>
      <c r="J57" s="56"/>
      <c r="K57" s="61"/>
      <c r="L57" s="38"/>
      <c r="N57" s="46" t="s">
        <v>120</v>
      </c>
      <c r="O57" s="62">
        <f>Q6</f>
        <v>12.609953999999998</v>
      </c>
      <c r="P57" s="56"/>
      <c r="Q57" s="61"/>
      <c r="R57" s="38"/>
      <c r="T57" s="46" t="s">
        <v>120</v>
      </c>
      <c r="U57" s="62">
        <f>W6</f>
        <v>12.799103309999998</v>
      </c>
      <c r="V57" s="56"/>
      <c r="W57" s="61"/>
      <c r="X57" s="38"/>
      <c r="Z57" s="46" t="s">
        <v>120</v>
      </c>
      <c r="AA57" s="62">
        <f>AC6</f>
        <v>12.927094343099998</v>
      </c>
      <c r="AB57" s="56"/>
      <c r="AC57" s="61"/>
      <c r="AD57" s="38"/>
      <c r="AF57" s="46" t="s">
        <v>120</v>
      </c>
      <c r="AG57" s="62">
        <f>AI6</f>
        <v>13.056365286530999</v>
      </c>
      <c r="AH57" s="56"/>
      <c r="AI57" s="61"/>
      <c r="AJ57" s="41"/>
      <c r="AK57" s="41"/>
    </row>
    <row r="58" spans="1:37" x14ac:dyDescent="0.25">
      <c r="B58" s="63" t="s">
        <v>33</v>
      </c>
      <c r="C58" s="64" t="s">
        <v>121</v>
      </c>
      <c r="D58" s="56"/>
      <c r="E58" s="61"/>
      <c r="F58" s="38"/>
      <c r="H58" s="63" t="s">
        <v>33</v>
      </c>
      <c r="I58" s="64" t="s">
        <v>121</v>
      </c>
      <c r="J58" s="56"/>
      <c r="K58" s="61"/>
      <c r="L58" s="38"/>
      <c r="N58" s="63" t="s">
        <v>33</v>
      </c>
      <c r="O58" s="64" t="s">
        <v>121</v>
      </c>
      <c r="P58" s="56"/>
      <c r="Q58" s="61"/>
      <c r="R58" s="38"/>
      <c r="T58" s="63" t="s">
        <v>33</v>
      </c>
      <c r="U58" s="64" t="s">
        <v>121</v>
      </c>
      <c r="V58" s="56"/>
      <c r="W58" s="61"/>
      <c r="X58" s="38"/>
      <c r="Z58" s="63" t="s">
        <v>33</v>
      </c>
      <c r="AA58" s="64" t="s">
        <v>121</v>
      </c>
      <c r="AB58" s="56"/>
      <c r="AC58" s="61"/>
      <c r="AD58" s="38"/>
      <c r="AF58" s="63" t="s">
        <v>33</v>
      </c>
      <c r="AG58" s="64" t="s">
        <v>121</v>
      </c>
      <c r="AH58" s="56"/>
      <c r="AI58" s="61"/>
      <c r="AJ58" s="41"/>
      <c r="AK58" s="41"/>
    </row>
    <row r="59" spans="1:37" x14ac:dyDescent="0.25">
      <c r="A59" s="43" t="s">
        <v>13</v>
      </c>
      <c r="B59" s="46">
        <v>24</v>
      </c>
      <c r="C59" s="36">
        <v>8</v>
      </c>
      <c r="D59" s="56"/>
      <c r="E59" s="61"/>
      <c r="F59" s="38"/>
      <c r="G59" s="43" t="s">
        <v>13</v>
      </c>
      <c r="H59" s="46">
        <v>24</v>
      </c>
      <c r="I59" s="36">
        <v>8</v>
      </c>
      <c r="J59" s="56"/>
      <c r="K59" s="61"/>
      <c r="L59" s="38"/>
      <c r="M59" s="43" t="s">
        <v>13</v>
      </c>
      <c r="N59" s="46">
        <v>24</v>
      </c>
      <c r="O59" s="36">
        <v>8</v>
      </c>
      <c r="P59" s="56"/>
      <c r="Q59" s="61"/>
      <c r="R59" s="38"/>
      <c r="S59" s="43" t="s">
        <v>13</v>
      </c>
      <c r="T59" s="46">
        <v>24</v>
      </c>
      <c r="U59" s="36">
        <v>8</v>
      </c>
      <c r="V59" s="56"/>
      <c r="W59" s="61"/>
      <c r="X59" s="38"/>
      <c r="Y59" s="43" t="s">
        <v>13</v>
      </c>
      <c r="Z59" s="46">
        <v>24</v>
      </c>
      <c r="AA59" s="36">
        <v>8</v>
      </c>
      <c r="AB59" s="56"/>
      <c r="AC59" s="61"/>
      <c r="AD59" s="38"/>
      <c r="AE59" s="43" t="s">
        <v>13</v>
      </c>
      <c r="AF59" s="46">
        <v>24</v>
      </c>
      <c r="AG59" s="36">
        <v>8</v>
      </c>
      <c r="AH59" s="56"/>
      <c r="AI59" s="61"/>
      <c r="AJ59" s="41"/>
      <c r="AK59" s="41"/>
    </row>
    <row r="60" spans="1:37" x14ac:dyDescent="0.25">
      <c r="A60" s="43" t="s">
        <v>14</v>
      </c>
      <c r="B60" s="46">
        <v>24</v>
      </c>
      <c r="C60" s="36">
        <v>8</v>
      </c>
      <c r="D60" s="56"/>
      <c r="E60" s="61"/>
      <c r="F60" s="38"/>
      <c r="G60" s="43" t="s">
        <v>14</v>
      </c>
      <c r="H60" s="46">
        <v>24</v>
      </c>
      <c r="I60" s="36">
        <v>8</v>
      </c>
      <c r="J60" s="56"/>
      <c r="K60" s="61"/>
      <c r="L60" s="38"/>
      <c r="M60" s="43" t="s">
        <v>14</v>
      </c>
      <c r="N60" s="46">
        <v>24</v>
      </c>
      <c r="O60" s="36">
        <v>8</v>
      </c>
      <c r="P60" s="56"/>
      <c r="Q60" s="61"/>
      <c r="R60" s="38"/>
      <c r="S60" s="43" t="s">
        <v>14</v>
      </c>
      <c r="T60" s="46">
        <v>24</v>
      </c>
      <c r="U60" s="36">
        <v>8</v>
      </c>
      <c r="V60" s="56"/>
      <c r="W60" s="61"/>
      <c r="X60" s="38"/>
      <c r="Y60" s="43" t="s">
        <v>14</v>
      </c>
      <c r="Z60" s="46">
        <v>24</v>
      </c>
      <c r="AA60" s="36">
        <v>8</v>
      </c>
      <c r="AB60" s="56"/>
      <c r="AC60" s="61"/>
      <c r="AD60" s="38"/>
      <c r="AE60" s="43" t="s">
        <v>14</v>
      </c>
      <c r="AF60" s="46">
        <v>24</v>
      </c>
      <c r="AG60" s="36">
        <v>8</v>
      </c>
      <c r="AH60" s="56"/>
      <c r="AI60" s="61"/>
      <c r="AJ60" s="41"/>
      <c r="AK60" s="41"/>
    </row>
    <row r="61" spans="1:37" x14ac:dyDescent="0.25">
      <c r="A61" s="43" t="s">
        <v>15</v>
      </c>
      <c r="B61" s="46">
        <v>0</v>
      </c>
      <c r="C61" s="36">
        <v>12</v>
      </c>
      <c r="D61" s="56"/>
      <c r="E61" s="61"/>
      <c r="F61" s="38"/>
      <c r="G61" s="43" t="s">
        <v>15</v>
      </c>
      <c r="H61" s="46">
        <v>0</v>
      </c>
      <c r="I61" s="36">
        <v>12</v>
      </c>
      <c r="J61" s="56"/>
      <c r="K61" s="61"/>
      <c r="L61" s="38"/>
      <c r="M61" s="43" t="s">
        <v>15</v>
      </c>
      <c r="N61" s="46">
        <v>0</v>
      </c>
      <c r="O61" s="36">
        <v>12</v>
      </c>
      <c r="P61" s="56"/>
      <c r="Q61" s="61"/>
      <c r="R61" s="38"/>
      <c r="S61" s="43" t="s">
        <v>15</v>
      </c>
      <c r="T61" s="46">
        <v>0</v>
      </c>
      <c r="U61" s="36">
        <v>12</v>
      </c>
      <c r="V61" s="56"/>
      <c r="W61" s="61"/>
      <c r="X61" s="38"/>
      <c r="Y61" s="43" t="s">
        <v>15</v>
      </c>
      <c r="Z61" s="46">
        <v>0</v>
      </c>
      <c r="AA61" s="36">
        <v>12</v>
      </c>
      <c r="AB61" s="56"/>
      <c r="AC61" s="61"/>
      <c r="AD61" s="38"/>
      <c r="AE61" s="43" t="s">
        <v>15</v>
      </c>
      <c r="AF61" s="46">
        <v>0</v>
      </c>
      <c r="AG61" s="36">
        <v>12</v>
      </c>
      <c r="AH61" s="56"/>
      <c r="AI61" s="61"/>
      <c r="AJ61" s="41"/>
      <c r="AK61" s="41"/>
    </row>
    <row r="62" spans="1:37" x14ac:dyDescent="0.25">
      <c r="A62" s="59" t="s">
        <v>29</v>
      </c>
      <c r="B62" s="46">
        <v>0</v>
      </c>
      <c r="C62" s="36">
        <v>12</v>
      </c>
      <c r="D62" s="56"/>
      <c r="E62" s="61"/>
      <c r="F62" s="38"/>
      <c r="G62" s="59" t="s">
        <v>29</v>
      </c>
      <c r="H62" s="46">
        <v>0</v>
      </c>
      <c r="I62" s="36">
        <v>12</v>
      </c>
      <c r="J62" s="56"/>
      <c r="K62" s="61"/>
      <c r="L62" s="38"/>
      <c r="M62" s="59" t="s">
        <v>29</v>
      </c>
      <c r="N62" s="46">
        <v>0</v>
      </c>
      <c r="O62" s="36">
        <v>12</v>
      </c>
      <c r="P62" s="56"/>
      <c r="Q62" s="61"/>
      <c r="R62" s="38"/>
      <c r="S62" s="59" t="s">
        <v>29</v>
      </c>
      <c r="T62" s="46">
        <v>0</v>
      </c>
      <c r="U62" s="36">
        <v>12</v>
      </c>
      <c r="V62" s="56"/>
      <c r="W62" s="61"/>
      <c r="X62" s="38"/>
      <c r="Y62" s="59" t="s">
        <v>29</v>
      </c>
      <c r="Z62" s="46">
        <v>0</v>
      </c>
      <c r="AA62" s="36">
        <v>12</v>
      </c>
      <c r="AB62" s="56"/>
      <c r="AC62" s="61"/>
      <c r="AD62" s="38"/>
      <c r="AE62" s="59" t="s">
        <v>29</v>
      </c>
      <c r="AF62" s="46">
        <v>0</v>
      </c>
      <c r="AG62" s="36">
        <v>12</v>
      </c>
      <c r="AH62" s="56"/>
      <c r="AI62" s="61"/>
      <c r="AJ62" s="41"/>
      <c r="AK62" s="41"/>
    </row>
    <row r="63" spans="1:37" x14ac:dyDescent="0.25">
      <c r="A63" s="59" t="s">
        <v>30</v>
      </c>
      <c r="B63" s="46">
        <v>0</v>
      </c>
      <c r="C63" s="36">
        <v>16</v>
      </c>
      <c r="D63" s="56"/>
      <c r="E63" s="61"/>
      <c r="F63" s="38"/>
      <c r="G63" s="59" t="s">
        <v>30</v>
      </c>
      <c r="H63" s="46">
        <v>0</v>
      </c>
      <c r="I63" s="36">
        <v>16</v>
      </c>
      <c r="J63" s="56"/>
      <c r="K63" s="61"/>
      <c r="L63" s="38"/>
      <c r="M63" s="59" t="s">
        <v>30</v>
      </c>
      <c r="N63" s="46">
        <v>0</v>
      </c>
      <c r="O63" s="36">
        <v>16</v>
      </c>
      <c r="P63" s="56"/>
      <c r="Q63" s="61"/>
      <c r="R63" s="38"/>
      <c r="S63" s="59" t="s">
        <v>30</v>
      </c>
      <c r="T63" s="46">
        <v>0</v>
      </c>
      <c r="U63" s="36">
        <v>16</v>
      </c>
      <c r="V63" s="56"/>
      <c r="W63" s="61"/>
      <c r="X63" s="38"/>
      <c r="Y63" s="59" t="s">
        <v>30</v>
      </c>
      <c r="Z63" s="46">
        <v>0</v>
      </c>
      <c r="AA63" s="36">
        <v>16</v>
      </c>
      <c r="AB63" s="56"/>
      <c r="AC63" s="61"/>
      <c r="AD63" s="38"/>
      <c r="AE63" s="59" t="s">
        <v>30</v>
      </c>
      <c r="AF63" s="46">
        <v>0</v>
      </c>
      <c r="AG63" s="36">
        <v>16</v>
      </c>
      <c r="AH63" s="56"/>
      <c r="AI63" s="61"/>
      <c r="AJ63" s="41"/>
      <c r="AK63" s="41"/>
    </row>
    <row r="64" spans="1:37" x14ac:dyDescent="0.25">
      <c r="A64" s="43" t="s">
        <v>16</v>
      </c>
      <c r="B64" s="46">
        <v>0</v>
      </c>
      <c r="C64" s="36">
        <v>16</v>
      </c>
      <c r="D64" s="56"/>
      <c r="E64" s="61"/>
      <c r="F64" s="38"/>
      <c r="G64" s="43" t="s">
        <v>16</v>
      </c>
      <c r="H64" s="46">
        <v>0</v>
      </c>
      <c r="I64" s="36">
        <v>16</v>
      </c>
      <c r="J64" s="56"/>
      <c r="K64" s="61"/>
      <c r="L64" s="38"/>
      <c r="M64" s="43" t="s">
        <v>16</v>
      </c>
      <c r="N64" s="46">
        <v>0</v>
      </c>
      <c r="O64" s="36">
        <v>16</v>
      </c>
      <c r="P64" s="56"/>
      <c r="Q64" s="61"/>
      <c r="R64" s="38"/>
      <c r="S64" s="43" t="s">
        <v>16</v>
      </c>
      <c r="T64" s="46">
        <v>0</v>
      </c>
      <c r="U64" s="36">
        <v>16</v>
      </c>
      <c r="V64" s="56"/>
      <c r="W64" s="61"/>
      <c r="X64" s="38"/>
      <c r="Y64" s="43" t="s">
        <v>16</v>
      </c>
      <c r="Z64" s="46">
        <v>0</v>
      </c>
      <c r="AA64" s="36">
        <v>16</v>
      </c>
      <c r="AB64" s="56"/>
      <c r="AC64" s="61"/>
      <c r="AD64" s="38"/>
      <c r="AE64" s="43" t="s">
        <v>16</v>
      </c>
      <c r="AF64" s="46">
        <v>0</v>
      </c>
      <c r="AG64" s="36">
        <v>16</v>
      </c>
      <c r="AH64" s="56"/>
      <c r="AI64" s="61"/>
      <c r="AJ64" s="41"/>
      <c r="AK64" s="41"/>
    </row>
    <row r="65" spans="1:37" x14ac:dyDescent="0.25">
      <c r="A65" s="65"/>
      <c r="B65" s="63" t="s">
        <v>34</v>
      </c>
      <c r="C65" s="64" t="s">
        <v>35</v>
      </c>
      <c r="D65" s="66" t="s">
        <v>36</v>
      </c>
      <c r="E65" s="61"/>
      <c r="F65" s="38"/>
      <c r="G65" s="65"/>
      <c r="H65" s="63" t="s">
        <v>34</v>
      </c>
      <c r="I65" s="64" t="s">
        <v>35</v>
      </c>
      <c r="J65" s="66" t="s">
        <v>36</v>
      </c>
      <c r="K65" s="61"/>
      <c r="L65" s="38"/>
      <c r="M65" s="65"/>
      <c r="N65" s="63" t="s">
        <v>34</v>
      </c>
      <c r="O65" s="64" t="s">
        <v>35</v>
      </c>
      <c r="P65" s="66" t="s">
        <v>36</v>
      </c>
      <c r="Q65" s="61"/>
      <c r="R65" s="38"/>
      <c r="S65" s="65"/>
      <c r="T65" s="63" t="s">
        <v>34</v>
      </c>
      <c r="U65" s="64" t="s">
        <v>35</v>
      </c>
      <c r="V65" s="66" t="s">
        <v>36</v>
      </c>
      <c r="W65" s="61"/>
      <c r="X65" s="38"/>
      <c r="Y65" s="65"/>
      <c r="Z65" s="63" t="s">
        <v>34</v>
      </c>
      <c r="AA65" s="64" t="s">
        <v>35</v>
      </c>
      <c r="AB65" s="66" t="s">
        <v>36</v>
      </c>
      <c r="AC65" s="61"/>
      <c r="AD65" s="38"/>
      <c r="AE65" s="65"/>
      <c r="AF65" s="63" t="s">
        <v>34</v>
      </c>
      <c r="AG65" s="64" t="s">
        <v>35</v>
      </c>
      <c r="AH65" s="66" t="s">
        <v>36</v>
      </c>
      <c r="AI65" s="61"/>
      <c r="AJ65" s="41"/>
      <c r="AK65" s="41"/>
    </row>
    <row r="66" spans="1:37" x14ac:dyDescent="0.25">
      <c r="A66" s="43" t="s">
        <v>13</v>
      </c>
      <c r="B66" s="46">
        <v>3</v>
      </c>
      <c r="C66" s="36">
        <v>1</v>
      </c>
      <c r="D66" s="56">
        <v>180</v>
      </c>
      <c r="E66" s="61"/>
      <c r="F66" s="38"/>
      <c r="G66" s="43" t="s">
        <v>13</v>
      </c>
      <c r="H66" s="46">
        <v>3</v>
      </c>
      <c r="I66" s="36">
        <v>1</v>
      </c>
      <c r="J66" s="56">
        <v>180</v>
      </c>
      <c r="K66" s="61"/>
      <c r="L66" s="38"/>
      <c r="M66" s="43" t="s">
        <v>13</v>
      </c>
      <c r="N66" s="46">
        <v>3</v>
      </c>
      <c r="O66" s="36">
        <v>1</v>
      </c>
      <c r="P66" s="56">
        <v>180</v>
      </c>
      <c r="Q66" s="61"/>
      <c r="R66" s="38"/>
      <c r="S66" s="43" t="s">
        <v>13</v>
      </c>
      <c r="T66" s="46">
        <v>3</v>
      </c>
      <c r="U66" s="36">
        <v>1</v>
      </c>
      <c r="V66" s="56">
        <v>180</v>
      </c>
      <c r="W66" s="61"/>
      <c r="X66" s="38"/>
      <c r="Y66" s="43" t="s">
        <v>13</v>
      </c>
      <c r="Z66" s="46">
        <v>3</v>
      </c>
      <c r="AA66" s="36">
        <v>1</v>
      </c>
      <c r="AB66" s="56">
        <v>180</v>
      </c>
      <c r="AC66" s="61"/>
      <c r="AD66" s="38"/>
      <c r="AE66" s="43" t="s">
        <v>13</v>
      </c>
      <c r="AF66" s="46">
        <v>3</v>
      </c>
      <c r="AG66" s="36">
        <v>1</v>
      </c>
      <c r="AH66" s="56">
        <v>180</v>
      </c>
      <c r="AI66" s="61"/>
      <c r="AJ66" s="41"/>
      <c r="AK66" s="41"/>
    </row>
    <row r="67" spans="1:37" x14ac:dyDescent="0.25">
      <c r="A67" s="43" t="s">
        <v>14</v>
      </c>
      <c r="B67" s="46">
        <v>3</v>
      </c>
      <c r="C67" s="36">
        <v>1</v>
      </c>
      <c r="D67" s="56">
        <v>180</v>
      </c>
      <c r="E67" s="61"/>
      <c r="F67" s="38"/>
      <c r="G67" s="43" t="s">
        <v>14</v>
      </c>
      <c r="H67" s="46">
        <v>3</v>
      </c>
      <c r="I67" s="36">
        <v>1</v>
      </c>
      <c r="J67" s="56">
        <v>180</v>
      </c>
      <c r="K67" s="61"/>
      <c r="L67" s="38"/>
      <c r="M67" s="43" t="s">
        <v>14</v>
      </c>
      <c r="N67" s="46">
        <v>3</v>
      </c>
      <c r="O67" s="36">
        <v>1</v>
      </c>
      <c r="P67" s="56">
        <v>180</v>
      </c>
      <c r="Q67" s="61"/>
      <c r="R67" s="38"/>
      <c r="S67" s="43" t="s">
        <v>14</v>
      </c>
      <c r="T67" s="46">
        <v>3</v>
      </c>
      <c r="U67" s="36">
        <v>1</v>
      </c>
      <c r="V67" s="56">
        <v>180</v>
      </c>
      <c r="W67" s="61"/>
      <c r="X67" s="38"/>
      <c r="Y67" s="43" t="s">
        <v>14</v>
      </c>
      <c r="Z67" s="46">
        <v>3</v>
      </c>
      <c r="AA67" s="36">
        <v>1</v>
      </c>
      <c r="AB67" s="56">
        <v>180</v>
      </c>
      <c r="AC67" s="61"/>
      <c r="AD67" s="38"/>
      <c r="AE67" s="43" t="s">
        <v>14</v>
      </c>
      <c r="AF67" s="46">
        <v>3</v>
      </c>
      <c r="AG67" s="36">
        <v>1</v>
      </c>
      <c r="AH67" s="56">
        <v>180</v>
      </c>
      <c r="AI67" s="61"/>
      <c r="AJ67" s="41"/>
      <c r="AK67" s="41"/>
    </row>
    <row r="68" spans="1:37" x14ac:dyDescent="0.25">
      <c r="A68" s="43" t="s">
        <v>15</v>
      </c>
      <c r="B68" s="46">
        <v>1.6</v>
      </c>
      <c r="C68" s="36">
        <v>1.6</v>
      </c>
      <c r="D68" s="56">
        <v>180</v>
      </c>
      <c r="E68" s="61"/>
      <c r="F68" s="38"/>
      <c r="G68" s="43" t="s">
        <v>15</v>
      </c>
      <c r="H68" s="46">
        <v>1.6</v>
      </c>
      <c r="I68" s="36">
        <v>1.6</v>
      </c>
      <c r="J68" s="56">
        <v>180</v>
      </c>
      <c r="K68" s="61"/>
      <c r="L68" s="38"/>
      <c r="M68" s="43" t="s">
        <v>15</v>
      </c>
      <c r="N68" s="46">
        <v>1.6</v>
      </c>
      <c r="O68" s="36">
        <v>1.6</v>
      </c>
      <c r="P68" s="56">
        <v>180</v>
      </c>
      <c r="Q68" s="61"/>
      <c r="R68" s="38"/>
      <c r="S68" s="43" t="s">
        <v>15</v>
      </c>
      <c r="T68" s="46">
        <v>1.6</v>
      </c>
      <c r="U68" s="36">
        <v>1.6</v>
      </c>
      <c r="V68" s="56">
        <v>180</v>
      </c>
      <c r="W68" s="61"/>
      <c r="X68" s="38"/>
      <c r="Y68" s="43" t="s">
        <v>15</v>
      </c>
      <c r="Z68" s="46">
        <v>1.6</v>
      </c>
      <c r="AA68" s="36">
        <v>1.6</v>
      </c>
      <c r="AB68" s="56">
        <v>180</v>
      </c>
      <c r="AC68" s="61"/>
      <c r="AD68" s="38"/>
      <c r="AE68" s="43" t="s">
        <v>15</v>
      </c>
      <c r="AF68" s="46">
        <v>1.6</v>
      </c>
      <c r="AG68" s="36">
        <v>1.6</v>
      </c>
      <c r="AH68" s="56">
        <v>180</v>
      </c>
      <c r="AI68" s="61"/>
      <c r="AJ68" s="41"/>
      <c r="AK68" s="41"/>
    </row>
    <row r="69" spans="1:37" x14ac:dyDescent="0.25">
      <c r="A69" s="59" t="s">
        <v>29</v>
      </c>
      <c r="B69" s="46">
        <v>1.6</v>
      </c>
      <c r="C69" s="36">
        <v>1.6</v>
      </c>
      <c r="D69" s="56">
        <v>180</v>
      </c>
      <c r="E69" s="61"/>
      <c r="F69" s="38"/>
      <c r="G69" s="59" t="s">
        <v>29</v>
      </c>
      <c r="H69" s="46">
        <v>1.6</v>
      </c>
      <c r="I69" s="36">
        <v>1.6</v>
      </c>
      <c r="J69" s="56">
        <v>180</v>
      </c>
      <c r="K69" s="61"/>
      <c r="L69" s="38"/>
      <c r="M69" s="59" t="s">
        <v>29</v>
      </c>
      <c r="N69" s="46">
        <v>1.6</v>
      </c>
      <c r="O69" s="36">
        <v>1.6</v>
      </c>
      <c r="P69" s="56">
        <v>180</v>
      </c>
      <c r="Q69" s="61"/>
      <c r="R69" s="38"/>
      <c r="S69" s="59" t="s">
        <v>29</v>
      </c>
      <c r="T69" s="46">
        <v>1.6</v>
      </c>
      <c r="U69" s="36">
        <v>1.6</v>
      </c>
      <c r="V69" s="56">
        <v>180</v>
      </c>
      <c r="W69" s="61"/>
      <c r="X69" s="38"/>
      <c r="Y69" s="59" t="s">
        <v>29</v>
      </c>
      <c r="Z69" s="46">
        <v>1.6</v>
      </c>
      <c r="AA69" s="36">
        <v>1.6</v>
      </c>
      <c r="AB69" s="56">
        <v>180</v>
      </c>
      <c r="AC69" s="61"/>
      <c r="AD69" s="38"/>
      <c r="AE69" s="59" t="s">
        <v>29</v>
      </c>
      <c r="AF69" s="46">
        <v>1.6</v>
      </c>
      <c r="AG69" s="36">
        <v>1.6</v>
      </c>
      <c r="AH69" s="56">
        <v>180</v>
      </c>
      <c r="AI69" s="61"/>
      <c r="AJ69" s="41"/>
      <c r="AK69" s="41"/>
    </row>
    <row r="70" spans="1:37" x14ac:dyDescent="0.25">
      <c r="A70" s="59" t="s">
        <v>30</v>
      </c>
      <c r="B70" s="46">
        <v>1.6</v>
      </c>
      <c r="C70" s="36">
        <v>1.6</v>
      </c>
      <c r="D70" s="56">
        <v>180</v>
      </c>
      <c r="E70" s="61"/>
      <c r="F70" s="38"/>
      <c r="G70" s="59" t="s">
        <v>30</v>
      </c>
      <c r="H70" s="46">
        <v>1.6</v>
      </c>
      <c r="I70" s="36">
        <v>1.6</v>
      </c>
      <c r="J70" s="56">
        <v>180</v>
      </c>
      <c r="K70" s="61"/>
      <c r="L70" s="38"/>
      <c r="M70" s="59" t="s">
        <v>30</v>
      </c>
      <c r="N70" s="46">
        <v>1.6</v>
      </c>
      <c r="O70" s="36">
        <v>1.6</v>
      </c>
      <c r="P70" s="56">
        <v>180</v>
      </c>
      <c r="Q70" s="61"/>
      <c r="R70" s="38"/>
      <c r="S70" s="59" t="s">
        <v>30</v>
      </c>
      <c r="T70" s="46">
        <v>1.6</v>
      </c>
      <c r="U70" s="36">
        <v>1.6</v>
      </c>
      <c r="V70" s="56">
        <v>180</v>
      </c>
      <c r="W70" s="61"/>
      <c r="X70" s="38"/>
      <c r="Y70" s="59" t="s">
        <v>30</v>
      </c>
      <c r="Z70" s="46">
        <v>1.6</v>
      </c>
      <c r="AA70" s="36">
        <v>1.6</v>
      </c>
      <c r="AB70" s="56">
        <v>180</v>
      </c>
      <c r="AC70" s="61"/>
      <c r="AD70" s="38"/>
      <c r="AE70" s="59" t="s">
        <v>30</v>
      </c>
      <c r="AF70" s="46">
        <v>1.6</v>
      </c>
      <c r="AG70" s="36">
        <v>1.6</v>
      </c>
      <c r="AH70" s="56">
        <v>180</v>
      </c>
      <c r="AI70" s="61"/>
      <c r="AJ70" s="41"/>
      <c r="AK70" s="41"/>
    </row>
    <row r="71" spans="1:37" x14ac:dyDescent="0.25">
      <c r="A71" s="43" t="s">
        <v>16</v>
      </c>
      <c r="B71" s="46">
        <v>1.6</v>
      </c>
      <c r="C71" s="36">
        <v>1.6</v>
      </c>
      <c r="D71" s="56">
        <v>180</v>
      </c>
      <c r="E71" s="61"/>
      <c r="F71" s="38"/>
      <c r="G71" s="43" t="s">
        <v>16</v>
      </c>
      <c r="H71" s="46">
        <v>1.6</v>
      </c>
      <c r="I71" s="36">
        <v>1.6</v>
      </c>
      <c r="J71" s="56">
        <v>180</v>
      </c>
      <c r="K71" s="61"/>
      <c r="L71" s="38"/>
      <c r="M71" s="43" t="s">
        <v>16</v>
      </c>
      <c r="N71" s="46">
        <v>1.6</v>
      </c>
      <c r="O71" s="36">
        <v>1.6</v>
      </c>
      <c r="P71" s="56">
        <v>180</v>
      </c>
      <c r="Q71" s="61"/>
      <c r="R71" s="38"/>
      <c r="S71" s="43" t="s">
        <v>16</v>
      </c>
      <c r="T71" s="46">
        <v>1.6</v>
      </c>
      <c r="U71" s="36">
        <v>1.6</v>
      </c>
      <c r="V71" s="56">
        <v>180</v>
      </c>
      <c r="W71" s="61"/>
      <c r="X71" s="38"/>
      <c r="Y71" s="43" t="s">
        <v>16</v>
      </c>
      <c r="Z71" s="46">
        <v>1.6</v>
      </c>
      <c r="AA71" s="36">
        <v>1.6</v>
      </c>
      <c r="AB71" s="56">
        <v>180</v>
      </c>
      <c r="AC71" s="61"/>
      <c r="AD71" s="38"/>
      <c r="AE71" s="43" t="s">
        <v>16</v>
      </c>
      <c r="AF71" s="46">
        <v>1.6</v>
      </c>
      <c r="AG71" s="36">
        <v>1.6</v>
      </c>
      <c r="AH71" s="56">
        <v>180</v>
      </c>
      <c r="AI71" s="61"/>
      <c r="AJ71" s="41"/>
      <c r="AK71" s="41"/>
    </row>
    <row r="72" spans="1:37" x14ac:dyDescent="0.25">
      <c r="A72" s="65"/>
      <c r="B72" s="46"/>
      <c r="C72" s="36"/>
      <c r="D72" s="56"/>
      <c r="E72" s="67" t="s">
        <v>122</v>
      </c>
      <c r="F72" s="38"/>
      <c r="G72" s="65"/>
      <c r="H72" s="46"/>
      <c r="I72" s="36"/>
      <c r="J72" s="56"/>
      <c r="K72" s="67" t="s">
        <v>122</v>
      </c>
      <c r="L72" s="38"/>
      <c r="M72" s="65"/>
      <c r="N72" s="46"/>
      <c r="O72" s="36"/>
      <c r="P72" s="56"/>
      <c r="Q72" s="67" t="s">
        <v>122</v>
      </c>
      <c r="R72" s="38"/>
      <c r="S72" s="65"/>
      <c r="T72" s="46"/>
      <c r="U72" s="36"/>
      <c r="V72" s="56"/>
      <c r="W72" s="67" t="s">
        <v>122</v>
      </c>
      <c r="X72" s="38"/>
      <c r="Y72" s="65"/>
      <c r="Z72" s="46"/>
      <c r="AA72" s="36"/>
      <c r="AB72" s="56"/>
      <c r="AC72" s="67" t="s">
        <v>122</v>
      </c>
      <c r="AD72" s="38"/>
      <c r="AE72" s="65"/>
      <c r="AF72" s="46"/>
      <c r="AG72" s="36"/>
      <c r="AH72" s="56"/>
      <c r="AI72" s="67" t="s">
        <v>122</v>
      </c>
      <c r="AJ72" s="41"/>
      <c r="AK72" s="41"/>
    </row>
    <row r="73" spans="1:37" x14ac:dyDescent="0.25">
      <c r="A73" s="43"/>
      <c r="B73" s="46" t="s">
        <v>13</v>
      </c>
      <c r="C73" s="36"/>
      <c r="D73" s="56"/>
      <c r="E73" s="68" t="str">
        <f>'Start Here - Data Entry '!$F$24</f>
        <v>NA</v>
      </c>
      <c r="F73" s="38"/>
      <c r="G73" s="43"/>
      <c r="H73" s="46" t="s">
        <v>13</v>
      </c>
      <c r="I73" s="36"/>
      <c r="J73" s="56"/>
      <c r="K73" s="68">
        <f>IF('Start Here - Data Entry '!$E$5=G15,'Start Here - Data Entry '!$G$24,0)</f>
        <v>281</v>
      </c>
      <c r="L73" s="38"/>
      <c r="M73" s="43"/>
      <c r="N73" s="46" t="s">
        <v>13</v>
      </c>
      <c r="O73" s="36"/>
      <c r="P73" s="56"/>
      <c r="Q73" s="68">
        <f>IF('Start Here - Data Entry '!$E$5=M15,'Start Here - Data Entry '!$H$24,0)</f>
        <v>286</v>
      </c>
      <c r="R73" s="38"/>
      <c r="S73" s="43"/>
      <c r="T73" s="46" t="s">
        <v>13</v>
      </c>
      <c r="U73" s="36"/>
      <c r="V73" s="56"/>
      <c r="W73" s="68">
        <f>IF('Start Here - Data Entry '!$E$5=S15,'Start Here - Data Entry '!$I$24,0)</f>
        <v>287</v>
      </c>
      <c r="X73" s="38"/>
      <c r="Y73" s="43"/>
      <c r="Z73" s="46" t="s">
        <v>13</v>
      </c>
      <c r="AA73" s="36"/>
      <c r="AB73" s="56"/>
      <c r="AC73" s="68">
        <f>IF('Start Here - Data Entry '!$E$5=Y15,'Start Here - Data Entry '!$J$24,0)</f>
        <v>287</v>
      </c>
      <c r="AD73" s="38"/>
      <c r="AE73" s="43"/>
      <c r="AF73" s="46" t="s">
        <v>13</v>
      </c>
      <c r="AG73" s="36"/>
      <c r="AH73" s="56"/>
      <c r="AI73" s="68">
        <f>IF('Start Here - Data Entry '!$E$5=AE15,'Start Here - Data Entry '!$K$24,0)</f>
        <v>287</v>
      </c>
      <c r="AJ73" s="41"/>
      <c r="AK73" s="41"/>
    </row>
    <row r="74" spans="1:37" x14ac:dyDescent="0.25">
      <c r="A74" s="43"/>
      <c r="B74" s="46" t="s">
        <v>14</v>
      </c>
      <c r="C74" s="36"/>
      <c r="D74" s="56"/>
      <c r="E74" s="68" t="str">
        <f>'Start Here - Data Entry '!$F$24</f>
        <v>NA</v>
      </c>
      <c r="F74" s="38"/>
      <c r="G74" s="43"/>
      <c r="H74" s="46" t="s">
        <v>14</v>
      </c>
      <c r="I74" s="36"/>
      <c r="J74" s="56"/>
      <c r="K74" s="68">
        <f>IF('Start Here - Data Entry '!$E$5=G16,'Start Here - Data Entry '!$G$24,0)</f>
        <v>0</v>
      </c>
      <c r="L74" s="38"/>
      <c r="M74" s="43"/>
      <c r="N74" s="46" t="s">
        <v>14</v>
      </c>
      <c r="O74" s="36"/>
      <c r="P74" s="56"/>
      <c r="Q74" s="68">
        <f>IF('Start Here - Data Entry '!$E$5=M16,'Start Here - Data Entry '!$H$24,0)</f>
        <v>0</v>
      </c>
      <c r="R74" s="38"/>
      <c r="S74" s="43"/>
      <c r="T74" s="46" t="s">
        <v>14</v>
      </c>
      <c r="U74" s="36"/>
      <c r="V74" s="56"/>
      <c r="W74" s="68">
        <f>IF('Start Here - Data Entry '!$E$5=S16,'Start Here - Data Entry '!$I$24,0)</f>
        <v>0</v>
      </c>
      <c r="X74" s="38"/>
      <c r="Y74" s="43"/>
      <c r="Z74" s="46" t="s">
        <v>14</v>
      </c>
      <c r="AA74" s="36"/>
      <c r="AB74" s="56"/>
      <c r="AC74" s="68">
        <f>IF('Start Here - Data Entry '!$E$5=Y16,'Start Here - Data Entry '!$J$24,0)</f>
        <v>0</v>
      </c>
      <c r="AD74" s="38"/>
      <c r="AE74" s="43"/>
      <c r="AF74" s="46" t="s">
        <v>14</v>
      </c>
      <c r="AG74" s="36"/>
      <c r="AH74" s="56"/>
      <c r="AI74" s="68">
        <f>IF('Start Here - Data Entry '!$E$5=AE16,'Start Here - Data Entry '!$K$24,0)</f>
        <v>0</v>
      </c>
      <c r="AJ74" s="41"/>
      <c r="AK74" s="41"/>
    </row>
    <row r="75" spans="1:37" x14ac:dyDescent="0.25">
      <c r="A75" s="43"/>
      <c r="B75" s="46" t="s">
        <v>15</v>
      </c>
      <c r="C75" s="36"/>
      <c r="D75" s="56"/>
      <c r="E75" s="68" t="str">
        <f>'Start Here - Data Entry '!$F$24</f>
        <v>NA</v>
      </c>
      <c r="F75" s="38"/>
      <c r="G75" s="43"/>
      <c r="H75" s="46" t="s">
        <v>15</v>
      </c>
      <c r="I75" s="36"/>
      <c r="J75" s="56"/>
      <c r="K75" s="68">
        <f>IF('Start Here - Data Entry '!$E$5=G17,'Start Here - Data Entry '!$G$24,0)</f>
        <v>0</v>
      </c>
      <c r="L75" s="38"/>
      <c r="M75" s="43"/>
      <c r="N75" s="46" t="s">
        <v>15</v>
      </c>
      <c r="O75" s="36"/>
      <c r="P75" s="56"/>
      <c r="Q75" s="68">
        <f>IF('Start Here - Data Entry '!$E$5=M17,'Start Here - Data Entry '!$H$24,0)</f>
        <v>0</v>
      </c>
      <c r="R75" s="38"/>
      <c r="S75" s="43"/>
      <c r="T75" s="46" t="s">
        <v>15</v>
      </c>
      <c r="U75" s="36"/>
      <c r="V75" s="56"/>
      <c r="W75" s="68">
        <f>IF('Start Here - Data Entry '!$E$5=S17,'Start Here - Data Entry '!$I$24,0)</f>
        <v>0</v>
      </c>
      <c r="X75" s="38"/>
      <c r="Y75" s="43"/>
      <c r="Z75" s="46" t="s">
        <v>15</v>
      </c>
      <c r="AA75" s="36"/>
      <c r="AB75" s="56"/>
      <c r="AC75" s="68">
        <f>IF('Start Here - Data Entry '!$E$5=Y17,'Start Here - Data Entry '!$J$24,0)</f>
        <v>0</v>
      </c>
      <c r="AD75" s="38"/>
      <c r="AE75" s="43"/>
      <c r="AF75" s="46" t="s">
        <v>15</v>
      </c>
      <c r="AG75" s="36"/>
      <c r="AH75" s="56"/>
      <c r="AI75" s="68">
        <f>IF('Start Here - Data Entry '!$E$5=AE17,'Start Here - Data Entry '!$K$24,0)</f>
        <v>0</v>
      </c>
      <c r="AJ75" s="41"/>
      <c r="AK75" s="41"/>
    </row>
    <row r="76" spans="1:37" x14ac:dyDescent="0.25">
      <c r="A76" s="59"/>
      <c r="B76" s="69" t="s">
        <v>29</v>
      </c>
      <c r="C76" s="36"/>
      <c r="D76" s="56"/>
      <c r="E76" s="68" t="str">
        <f>'Start Here - Data Entry '!$F$25</f>
        <v>NA</v>
      </c>
      <c r="F76" s="38"/>
      <c r="G76" s="59"/>
      <c r="H76" s="69" t="s">
        <v>29</v>
      </c>
      <c r="I76" s="36"/>
      <c r="J76" s="56"/>
      <c r="K76" s="68">
        <f>'Start Here - Data Entry '!G25</f>
        <v>0</v>
      </c>
      <c r="L76" s="38"/>
      <c r="M76" s="59"/>
      <c r="N76" s="69" t="s">
        <v>29</v>
      </c>
      <c r="O76" s="36"/>
      <c r="P76" s="56"/>
      <c r="Q76" s="68">
        <f>'Start Here - Data Entry '!H25</f>
        <v>0</v>
      </c>
      <c r="R76" s="38"/>
      <c r="S76" s="59"/>
      <c r="T76" s="69" t="s">
        <v>29</v>
      </c>
      <c r="U76" s="36"/>
      <c r="V76" s="56"/>
      <c r="W76" s="68">
        <f>'Start Here - Data Entry '!I25</f>
        <v>0</v>
      </c>
      <c r="X76" s="38"/>
      <c r="Y76" s="59"/>
      <c r="Z76" s="69" t="s">
        <v>29</v>
      </c>
      <c r="AA76" s="36"/>
      <c r="AB76" s="56"/>
      <c r="AC76" s="68">
        <f>'Start Here - Data Entry '!J25</f>
        <v>0</v>
      </c>
      <c r="AD76" s="38"/>
      <c r="AE76" s="59"/>
      <c r="AF76" s="69" t="s">
        <v>29</v>
      </c>
      <c r="AG76" s="36"/>
      <c r="AH76" s="56"/>
      <c r="AI76" s="68">
        <f>'Start Here - Data Entry '!K25</f>
        <v>0</v>
      </c>
      <c r="AJ76" s="41"/>
      <c r="AK76" s="41"/>
    </row>
    <row r="77" spans="1:37" x14ac:dyDescent="0.25">
      <c r="A77" s="59"/>
      <c r="B77" s="69" t="s">
        <v>30</v>
      </c>
      <c r="C77" s="36"/>
      <c r="D77" s="56"/>
      <c r="E77" s="68" t="str">
        <f>'Start Here - Data Entry '!$F$26</f>
        <v>NA</v>
      </c>
      <c r="F77" s="38"/>
      <c r="G77" s="59"/>
      <c r="H77" s="69" t="s">
        <v>30</v>
      </c>
      <c r="I77" s="36"/>
      <c r="J77" s="56"/>
      <c r="K77" s="68">
        <f>'Start Here - Data Entry '!G26</f>
        <v>0</v>
      </c>
      <c r="L77" s="38"/>
      <c r="M77" s="59"/>
      <c r="N77" s="69" t="s">
        <v>30</v>
      </c>
      <c r="O77" s="36"/>
      <c r="P77" s="56"/>
      <c r="Q77" s="68">
        <f>'Start Here - Data Entry '!H26</f>
        <v>0</v>
      </c>
      <c r="R77" s="38"/>
      <c r="S77" s="59"/>
      <c r="T77" s="69" t="s">
        <v>30</v>
      </c>
      <c r="U77" s="36"/>
      <c r="V77" s="56"/>
      <c r="W77" s="68">
        <f>'Start Here - Data Entry '!I26</f>
        <v>0</v>
      </c>
      <c r="X77" s="38"/>
      <c r="Y77" s="59"/>
      <c r="Z77" s="69" t="s">
        <v>30</v>
      </c>
      <c r="AA77" s="36"/>
      <c r="AB77" s="56"/>
      <c r="AC77" s="68">
        <f>'Start Here - Data Entry '!J26</f>
        <v>0</v>
      </c>
      <c r="AD77" s="38"/>
      <c r="AE77" s="59"/>
      <c r="AF77" s="69" t="s">
        <v>30</v>
      </c>
      <c r="AG77" s="36"/>
      <c r="AH77" s="56"/>
      <c r="AI77" s="68">
        <f>'Start Here - Data Entry '!K26</f>
        <v>0</v>
      </c>
      <c r="AJ77" s="41"/>
      <c r="AK77" s="41"/>
    </row>
    <row r="78" spans="1:37" x14ac:dyDescent="0.25">
      <c r="A78" s="43"/>
      <c r="B78" s="46" t="s">
        <v>16</v>
      </c>
      <c r="C78" s="36"/>
      <c r="D78" s="56"/>
      <c r="E78" s="68" t="str">
        <f>'Start Here - Data Entry '!$F$24</f>
        <v>NA</v>
      </c>
      <c r="F78" s="38"/>
      <c r="G78" s="43"/>
      <c r="H78" s="46" t="s">
        <v>16</v>
      </c>
      <c r="I78" s="36"/>
      <c r="J78" s="56"/>
      <c r="K78" s="68">
        <f>IF('Start Here - Data Entry '!$E$5=G19,'Start Here - Data Entry '!$G$24,0)</f>
        <v>0</v>
      </c>
      <c r="L78" s="38"/>
      <c r="M78" s="43"/>
      <c r="N78" s="46" t="s">
        <v>16</v>
      </c>
      <c r="O78" s="36"/>
      <c r="P78" s="56"/>
      <c r="Q78" s="68">
        <f>IF('Start Here - Data Entry '!$E$5=M19,'Start Here - Data Entry '!$H$24,0)</f>
        <v>0</v>
      </c>
      <c r="R78" s="38"/>
      <c r="S78" s="43"/>
      <c r="T78" s="46" t="s">
        <v>16</v>
      </c>
      <c r="U78" s="36"/>
      <c r="V78" s="56"/>
      <c r="W78" s="68">
        <f>IF('Start Here - Data Entry '!$E$5=S19,'Start Here - Data Entry '!$I$24,0)</f>
        <v>0</v>
      </c>
      <c r="X78" s="38"/>
      <c r="Y78" s="43"/>
      <c r="Z78" s="46" t="s">
        <v>16</v>
      </c>
      <c r="AA78" s="36"/>
      <c r="AB78" s="56"/>
      <c r="AC78" s="68">
        <f>IF('Start Here - Data Entry '!$E$5=Y19,'Start Here - Data Entry '!$J$24,0)</f>
        <v>0</v>
      </c>
      <c r="AD78" s="38"/>
      <c r="AE78" s="43"/>
      <c r="AF78" s="46" t="s">
        <v>16</v>
      </c>
      <c r="AG78" s="36"/>
      <c r="AH78" s="56"/>
      <c r="AI78" s="68">
        <f>IF('Start Here - Data Entry '!$E$5=AE19,'Start Here - Data Entry '!$K$24,0)</f>
        <v>0</v>
      </c>
      <c r="AJ78" s="41"/>
      <c r="AK78" s="41"/>
    </row>
    <row r="79" spans="1:37" x14ac:dyDescent="0.25">
      <c r="A79" s="65"/>
      <c r="B79" s="46"/>
      <c r="C79" s="36"/>
      <c r="D79" s="56"/>
      <c r="E79" s="70" t="s">
        <v>123</v>
      </c>
      <c r="F79" s="38"/>
      <c r="G79" s="65"/>
      <c r="H79" s="46"/>
      <c r="I79" s="36"/>
      <c r="J79" s="56"/>
      <c r="K79" s="70" t="s">
        <v>123</v>
      </c>
      <c r="L79" s="38"/>
      <c r="M79" s="65"/>
      <c r="N79" s="46"/>
      <c r="O79" s="36"/>
      <c r="P79" s="56"/>
      <c r="Q79" s="70" t="s">
        <v>123</v>
      </c>
      <c r="R79" s="38"/>
      <c r="S79" s="65"/>
      <c r="T79" s="46"/>
      <c r="U79" s="36"/>
      <c r="V79" s="56"/>
      <c r="W79" s="70" t="s">
        <v>123</v>
      </c>
      <c r="X79" s="38"/>
      <c r="Y79" s="65"/>
      <c r="Z79" s="46"/>
      <c r="AA79" s="36"/>
      <c r="AB79" s="56"/>
      <c r="AC79" s="70" t="s">
        <v>123</v>
      </c>
      <c r="AD79" s="38"/>
      <c r="AE79" s="65"/>
      <c r="AF79" s="46"/>
      <c r="AG79" s="36"/>
      <c r="AH79" s="56"/>
      <c r="AI79" s="70" t="s">
        <v>123</v>
      </c>
      <c r="AJ79" s="41"/>
      <c r="AK79" s="41"/>
    </row>
    <row r="80" spans="1:37" x14ac:dyDescent="0.25">
      <c r="A80" s="43"/>
      <c r="B80" s="46" t="s">
        <v>13</v>
      </c>
      <c r="C80" s="36"/>
      <c r="D80" s="56"/>
      <c r="E80" s="68">
        <f t="shared" ref="E80:E85" si="9">ROUNDDOWN((IF(E73&lt;B59,0,(D50/C59))),0)</f>
        <v>0</v>
      </c>
      <c r="F80" s="38"/>
      <c r="G80" s="43"/>
      <c r="H80" s="46" t="s">
        <v>13</v>
      </c>
      <c r="I80" s="36"/>
      <c r="J80" s="56"/>
      <c r="K80" s="68">
        <f>ROUNDDOWN((IF(K73&lt;H59,0,(J50/I59))),0)</f>
        <v>35</v>
      </c>
      <c r="L80" s="38"/>
      <c r="M80" s="43"/>
      <c r="N80" s="46" t="s">
        <v>13</v>
      </c>
      <c r="O80" s="36"/>
      <c r="P80" s="56"/>
      <c r="Q80" s="68">
        <f t="shared" ref="Q80:Q85" si="10">ROUNDDOWN((IF(Q73&lt;N59,0,(P50/O59))),0)</f>
        <v>35</v>
      </c>
      <c r="R80" s="38"/>
      <c r="S80" s="43"/>
      <c r="T80" s="46" t="s">
        <v>13</v>
      </c>
      <c r="U80" s="36"/>
      <c r="V80" s="56"/>
      <c r="W80" s="68">
        <f t="shared" ref="W80:W85" si="11">ROUNDDOWN((IF(W73&lt;T59,0,(V50/U59))),0)</f>
        <v>35</v>
      </c>
      <c r="X80" s="38"/>
      <c r="Y80" s="43"/>
      <c r="Z80" s="46" t="s">
        <v>13</v>
      </c>
      <c r="AA80" s="36"/>
      <c r="AB80" s="56"/>
      <c r="AC80" s="68">
        <f t="shared" ref="AC80:AC85" si="12">ROUNDDOWN((IF(AC73&lt;Z59,0,(AB50/AA59))),0)</f>
        <v>35</v>
      </c>
      <c r="AD80" s="38"/>
      <c r="AE80" s="43"/>
      <c r="AF80" s="46" t="s">
        <v>13</v>
      </c>
      <c r="AG80" s="36"/>
      <c r="AH80" s="56"/>
      <c r="AI80" s="68">
        <f t="shared" ref="AI80:AI85" si="13">ROUNDDOWN((IF(AI73&lt;AF59,0,(AH50/AG59))),0)</f>
        <v>35</v>
      </c>
      <c r="AJ80" s="41"/>
      <c r="AK80" s="41"/>
    </row>
    <row r="81" spans="1:37" x14ac:dyDescent="0.25">
      <c r="A81" s="43"/>
      <c r="B81" s="46" t="s">
        <v>14</v>
      </c>
      <c r="C81" s="36"/>
      <c r="D81" s="56"/>
      <c r="E81" s="68">
        <f t="shared" si="9"/>
        <v>0</v>
      </c>
      <c r="F81" s="38"/>
      <c r="G81" s="43"/>
      <c r="H81" s="46" t="s">
        <v>14</v>
      </c>
      <c r="I81" s="36"/>
      <c r="J81" s="56"/>
      <c r="K81" s="68">
        <f t="shared" ref="K81:K85" si="14">ROUNDDOWN((IF(K74&lt;H60,0,(J51/I60))),0)</f>
        <v>0</v>
      </c>
      <c r="L81" s="38"/>
      <c r="M81" s="43"/>
      <c r="N81" s="46" t="s">
        <v>14</v>
      </c>
      <c r="O81" s="36"/>
      <c r="P81" s="56"/>
      <c r="Q81" s="68">
        <f t="shared" si="10"/>
        <v>0</v>
      </c>
      <c r="R81" s="38"/>
      <c r="S81" s="43"/>
      <c r="T81" s="46" t="s">
        <v>14</v>
      </c>
      <c r="U81" s="36"/>
      <c r="V81" s="56"/>
      <c r="W81" s="68">
        <f t="shared" si="11"/>
        <v>0</v>
      </c>
      <c r="X81" s="38"/>
      <c r="Y81" s="43"/>
      <c r="Z81" s="46" t="s">
        <v>14</v>
      </c>
      <c r="AA81" s="36"/>
      <c r="AB81" s="56"/>
      <c r="AC81" s="68">
        <f t="shared" si="12"/>
        <v>0</v>
      </c>
      <c r="AD81" s="38"/>
      <c r="AE81" s="43"/>
      <c r="AF81" s="46" t="s">
        <v>14</v>
      </c>
      <c r="AG81" s="36"/>
      <c r="AH81" s="56"/>
      <c r="AI81" s="68">
        <f t="shared" si="13"/>
        <v>0</v>
      </c>
      <c r="AJ81" s="41"/>
      <c r="AK81" s="41"/>
    </row>
    <row r="82" spans="1:37" x14ac:dyDescent="0.25">
      <c r="A82" s="43"/>
      <c r="B82" s="46" t="s">
        <v>15</v>
      </c>
      <c r="C82" s="36"/>
      <c r="D82" s="56"/>
      <c r="E82" s="68">
        <f t="shared" si="9"/>
        <v>0</v>
      </c>
      <c r="F82" s="38"/>
      <c r="G82" s="43"/>
      <c r="H82" s="46" t="s">
        <v>15</v>
      </c>
      <c r="I82" s="36"/>
      <c r="J82" s="56"/>
      <c r="K82" s="68">
        <f t="shared" si="14"/>
        <v>0</v>
      </c>
      <c r="L82" s="38"/>
      <c r="M82" s="43"/>
      <c r="N82" s="46" t="s">
        <v>15</v>
      </c>
      <c r="O82" s="36"/>
      <c r="P82" s="56"/>
      <c r="Q82" s="68">
        <f t="shared" si="10"/>
        <v>0</v>
      </c>
      <c r="R82" s="38"/>
      <c r="S82" s="43"/>
      <c r="T82" s="46" t="s">
        <v>15</v>
      </c>
      <c r="U82" s="36"/>
      <c r="V82" s="56"/>
      <c r="W82" s="68">
        <f t="shared" si="11"/>
        <v>0</v>
      </c>
      <c r="X82" s="38"/>
      <c r="Y82" s="43"/>
      <c r="Z82" s="46" t="s">
        <v>15</v>
      </c>
      <c r="AA82" s="36"/>
      <c r="AB82" s="56"/>
      <c r="AC82" s="68">
        <f t="shared" si="12"/>
        <v>0</v>
      </c>
      <c r="AD82" s="38"/>
      <c r="AE82" s="43"/>
      <c r="AF82" s="46" t="s">
        <v>15</v>
      </c>
      <c r="AG82" s="36"/>
      <c r="AH82" s="56"/>
      <c r="AI82" s="68">
        <f t="shared" si="13"/>
        <v>0</v>
      </c>
      <c r="AJ82" s="41"/>
      <c r="AK82" s="41"/>
    </row>
    <row r="83" spans="1:37" x14ac:dyDescent="0.25">
      <c r="A83" s="59"/>
      <c r="B83" s="69" t="s">
        <v>29</v>
      </c>
      <c r="C83" s="36"/>
      <c r="D83" s="56"/>
      <c r="E83" s="68">
        <f t="shared" si="9"/>
        <v>0</v>
      </c>
      <c r="F83" s="38"/>
      <c r="G83" s="59"/>
      <c r="H83" s="69" t="s">
        <v>29</v>
      </c>
      <c r="I83" s="36"/>
      <c r="J83" s="56"/>
      <c r="K83" s="68">
        <f t="shared" si="14"/>
        <v>0</v>
      </c>
      <c r="L83" s="38"/>
      <c r="M83" s="59"/>
      <c r="N83" s="69" t="s">
        <v>29</v>
      </c>
      <c r="O83" s="36"/>
      <c r="P83" s="56"/>
      <c r="Q83" s="68">
        <f t="shared" si="10"/>
        <v>0</v>
      </c>
      <c r="R83" s="38"/>
      <c r="S83" s="59"/>
      <c r="T83" s="69" t="s">
        <v>29</v>
      </c>
      <c r="U83" s="36"/>
      <c r="V83" s="56"/>
      <c r="W83" s="68">
        <f t="shared" si="11"/>
        <v>0</v>
      </c>
      <c r="X83" s="38"/>
      <c r="Y83" s="59"/>
      <c r="Z83" s="69" t="s">
        <v>29</v>
      </c>
      <c r="AA83" s="36"/>
      <c r="AB83" s="56"/>
      <c r="AC83" s="68">
        <f t="shared" si="12"/>
        <v>0</v>
      </c>
      <c r="AD83" s="38"/>
      <c r="AE83" s="59"/>
      <c r="AF83" s="69" t="s">
        <v>29</v>
      </c>
      <c r="AG83" s="36"/>
      <c r="AH83" s="56"/>
      <c r="AI83" s="68">
        <f t="shared" si="13"/>
        <v>0</v>
      </c>
      <c r="AJ83" s="41"/>
      <c r="AK83" s="41"/>
    </row>
    <row r="84" spans="1:37" x14ac:dyDescent="0.25">
      <c r="A84" s="59"/>
      <c r="B84" s="69" t="s">
        <v>30</v>
      </c>
      <c r="C84" s="36"/>
      <c r="D84" s="56"/>
      <c r="E84" s="68">
        <f t="shared" si="9"/>
        <v>0</v>
      </c>
      <c r="F84" s="38"/>
      <c r="G84" s="59"/>
      <c r="H84" s="69" t="s">
        <v>30</v>
      </c>
      <c r="I84" s="36"/>
      <c r="J84" s="56"/>
      <c r="K84" s="68">
        <f t="shared" si="14"/>
        <v>0</v>
      </c>
      <c r="L84" s="38"/>
      <c r="M84" s="59"/>
      <c r="N84" s="69" t="s">
        <v>30</v>
      </c>
      <c r="O84" s="36"/>
      <c r="P84" s="56"/>
      <c r="Q84" s="68">
        <f t="shared" si="10"/>
        <v>0</v>
      </c>
      <c r="R84" s="38"/>
      <c r="S84" s="59"/>
      <c r="T84" s="69" t="s">
        <v>30</v>
      </c>
      <c r="U84" s="36"/>
      <c r="V84" s="56"/>
      <c r="W84" s="68">
        <f t="shared" si="11"/>
        <v>0</v>
      </c>
      <c r="X84" s="38"/>
      <c r="Y84" s="59"/>
      <c r="Z84" s="69" t="s">
        <v>30</v>
      </c>
      <c r="AA84" s="36"/>
      <c r="AB84" s="56"/>
      <c r="AC84" s="68">
        <f t="shared" si="12"/>
        <v>0</v>
      </c>
      <c r="AD84" s="38"/>
      <c r="AE84" s="59"/>
      <c r="AF84" s="69" t="s">
        <v>30</v>
      </c>
      <c r="AG84" s="36"/>
      <c r="AH84" s="56"/>
      <c r="AI84" s="68">
        <f t="shared" si="13"/>
        <v>0</v>
      </c>
      <c r="AJ84" s="41"/>
      <c r="AK84" s="41"/>
    </row>
    <row r="85" spans="1:37" x14ac:dyDescent="0.25">
      <c r="A85" s="43"/>
      <c r="B85" s="46" t="s">
        <v>16</v>
      </c>
      <c r="C85" s="36"/>
      <c r="D85" s="56"/>
      <c r="E85" s="68">
        <f t="shared" si="9"/>
        <v>0</v>
      </c>
      <c r="F85" s="38"/>
      <c r="G85" s="43"/>
      <c r="H85" s="46" t="s">
        <v>16</v>
      </c>
      <c r="I85" s="36"/>
      <c r="J85" s="56"/>
      <c r="K85" s="68">
        <f t="shared" si="14"/>
        <v>0</v>
      </c>
      <c r="L85" s="38"/>
      <c r="M85" s="43"/>
      <c r="N85" s="46" t="s">
        <v>16</v>
      </c>
      <c r="O85" s="36"/>
      <c r="P85" s="56"/>
      <c r="Q85" s="68">
        <f t="shared" si="10"/>
        <v>0</v>
      </c>
      <c r="R85" s="38"/>
      <c r="S85" s="43"/>
      <c r="T85" s="46" t="s">
        <v>16</v>
      </c>
      <c r="U85" s="36"/>
      <c r="V85" s="56"/>
      <c r="W85" s="68">
        <f t="shared" si="11"/>
        <v>0</v>
      </c>
      <c r="X85" s="38"/>
      <c r="Y85" s="43"/>
      <c r="Z85" s="46" t="s">
        <v>16</v>
      </c>
      <c r="AA85" s="36"/>
      <c r="AB85" s="56"/>
      <c r="AC85" s="68">
        <f t="shared" si="12"/>
        <v>0</v>
      </c>
      <c r="AD85" s="38"/>
      <c r="AE85" s="43"/>
      <c r="AF85" s="46" t="s">
        <v>16</v>
      </c>
      <c r="AG85" s="36"/>
      <c r="AH85" s="56"/>
      <c r="AI85" s="68">
        <f t="shared" si="13"/>
        <v>0</v>
      </c>
      <c r="AJ85" s="41"/>
      <c r="AK85" s="41"/>
    </row>
    <row r="86" spans="1:37" x14ac:dyDescent="0.25">
      <c r="A86" s="65"/>
      <c r="B86" s="46"/>
      <c r="C86" s="36"/>
      <c r="D86" s="56"/>
      <c r="E86" s="70" t="s">
        <v>124</v>
      </c>
      <c r="F86" s="38"/>
      <c r="G86" s="65"/>
      <c r="H86" s="46"/>
      <c r="I86" s="36"/>
      <c r="J86" s="56"/>
      <c r="K86" s="70" t="s">
        <v>124</v>
      </c>
      <c r="L86" s="38"/>
      <c r="M86" s="65"/>
      <c r="N86" s="46"/>
      <c r="O86" s="36"/>
      <c r="P86" s="56"/>
      <c r="Q86" s="70" t="s">
        <v>124</v>
      </c>
      <c r="R86" s="38"/>
      <c r="S86" s="65"/>
      <c r="T86" s="46"/>
      <c r="U86" s="36"/>
      <c r="V86" s="56"/>
      <c r="W86" s="70" t="s">
        <v>124</v>
      </c>
      <c r="X86" s="38"/>
      <c r="Y86" s="65"/>
      <c r="Z86" s="46"/>
      <c r="AA86" s="36"/>
      <c r="AB86" s="56"/>
      <c r="AC86" s="70" t="s">
        <v>124</v>
      </c>
      <c r="AD86" s="38"/>
      <c r="AE86" s="65"/>
      <c r="AF86" s="46"/>
      <c r="AG86" s="36"/>
      <c r="AH86" s="56"/>
      <c r="AI86" s="70" t="s">
        <v>124</v>
      </c>
      <c r="AJ86" s="41"/>
      <c r="AK86" s="41"/>
    </row>
    <row r="87" spans="1:37" x14ac:dyDescent="0.25">
      <c r="A87" s="43"/>
      <c r="B87" s="46" t="s">
        <v>13</v>
      </c>
      <c r="C87" s="36"/>
      <c r="D87" s="56"/>
      <c r="E87" s="68">
        <f>IF(E73&gt;=B59,IF(E73&lt;(B59+C59),(E80*C66*D66*$C$57),(E80*C66*D66*$C$57)),0)</f>
        <v>0</v>
      </c>
      <c r="F87" s="38"/>
      <c r="G87" s="43"/>
      <c r="H87" s="46" t="s">
        <v>13</v>
      </c>
      <c r="I87" s="36"/>
      <c r="J87" s="56"/>
      <c r="K87" s="68">
        <f>IF(K73&gt;=H59,IF(K73&lt;(H59+I59),(K80*I66*J66*$C$57),(K80*I66*J66*$C$57)),0)</f>
        <v>76734</v>
      </c>
      <c r="L87" s="38"/>
      <c r="M87" s="43"/>
      <c r="N87" s="46" t="s">
        <v>13</v>
      </c>
      <c r="O87" s="36"/>
      <c r="P87" s="56"/>
      <c r="Q87" s="68">
        <f>IF(Q73&gt;=N59,IF(Q73&lt;(N59+O59),(Q80*O66*P66*$C$57),(Q80*O66*P66*$C$57)),0)</f>
        <v>76734</v>
      </c>
      <c r="R87" s="38"/>
      <c r="S87" s="43"/>
      <c r="T87" s="46" t="s">
        <v>13</v>
      </c>
      <c r="U87" s="36"/>
      <c r="V87" s="56"/>
      <c r="W87" s="68">
        <f>IF(W73&gt;=T59,IF(W73&lt;(T59+U59),(W80*U66*V66*$C$57),(W80*U66*V66*$C$57)),0)</f>
        <v>76734</v>
      </c>
      <c r="X87" s="38"/>
      <c r="Y87" s="43"/>
      <c r="Z87" s="46" t="s">
        <v>13</v>
      </c>
      <c r="AA87" s="36"/>
      <c r="AB87" s="56"/>
      <c r="AC87" s="68">
        <f>IF(AC73&gt;=Z59,IF(AC73&lt;(Z59+AA59),(AC80*AA66*AB66*$C$57),(AC80*AA66*AB66*$C$57)),0)</f>
        <v>76734</v>
      </c>
      <c r="AD87" s="38"/>
      <c r="AE87" s="43"/>
      <c r="AF87" s="46" t="s">
        <v>13</v>
      </c>
      <c r="AG87" s="36"/>
      <c r="AH87" s="56"/>
      <c r="AI87" s="68">
        <f>IF(AI73&gt;=AF59,IF(AI73&lt;(AF59+AG59),(AI80*AG66*AH66*$C$57),(AI80*AG66*AH66*$C$57)),0)</f>
        <v>76734</v>
      </c>
      <c r="AJ87" s="41"/>
      <c r="AK87" s="41"/>
    </row>
    <row r="88" spans="1:37" x14ac:dyDescent="0.25">
      <c r="A88" s="43"/>
      <c r="B88" s="46" t="s">
        <v>14</v>
      </c>
      <c r="C88" s="36"/>
      <c r="D88" s="56"/>
      <c r="E88" s="71">
        <f>IF(E74&gt;=B60,IF(E74&lt;(B60+C60),(E81*C67*D67*$C$57),(E81*C67*D67*$C$57)),0)</f>
        <v>0</v>
      </c>
      <c r="F88" s="38"/>
      <c r="G88" s="43"/>
      <c r="H88" s="46" t="s">
        <v>14</v>
      </c>
      <c r="I88" s="36"/>
      <c r="J88" s="56"/>
      <c r="K88" s="71">
        <f>IF(K74&gt;=H60,IF(K74&lt;(H60+I60),(K81*I67*J67*$C$57),(K81*I67*J67*$C$57)),0)</f>
        <v>0</v>
      </c>
      <c r="L88" s="38"/>
      <c r="M88" s="43"/>
      <c r="N88" s="46" t="s">
        <v>14</v>
      </c>
      <c r="O88" s="36"/>
      <c r="P88" s="56"/>
      <c r="Q88" s="71">
        <f>IF(Q74&gt;=N60,IF(Q74&lt;(N60+O60),(Q81*O67*P67*$C$57),(Q81*O67*P67*$C$57)),0)</f>
        <v>0</v>
      </c>
      <c r="R88" s="38"/>
      <c r="S88" s="43"/>
      <c r="T88" s="46" t="s">
        <v>14</v>
      </c>
      <c r="U88" s="36"/>
      <c r="V88" s="56"/>
      <c r="W88" s="71">
        <f>IF(W74&gt;=T60,IF(W74&lt;(T60+U60),(W81*U67*V67*$C$57),(W81*U67*V67*$C$57)),0)</f>
        <v>0</v>
      </c>
      <c r="X88" s="38"/>
      <c r="Y88" s="43"/>
      <c r="Z88" s="46" t="s">
        <v>14</v>
      </c>
      <c r="AA88" s="36"/>
      <c r="AB88" s="56"/>
      <c r="AC88" s="71">
        <f>IF(AC74&gt;=Z60,IF(AC74&lt;(Z60+AA60),(AC81*AA67*AB67*$C$57),(AC81*AA67*AB67*$C$57)),0)</f>
        <v>0</v>
      </c>
      <c r="AD88" s="38"/>
      <c r="AE88" s="43"/>
      <c r="AF88" s="46" t="s">
        <v>14</v>
      </c>
      <c r="AG88" s="36"/>
      <c r="AH88" s="56"/>
      <c r="AI88" s="71">
        <f>IF(AI74&gt;=AF60,IF(AI74&lt;(AF60+AG60),(AI81*AG67*AH67*$C$57),(AI81*AG67*AH67*$C$57)),0)</f>
        <v>0</v>
      </c>
      <c r="AJ88" s="41"/>
      <c r="AK88" s="41"/>
    </row>
    <row r="89" spans="1:37" x14ac:dyDescent="0.25">
      <c r="A89" s="43"/>
      <c r="B89" s="46" t="s">
        <v>15</v>
      </c>
      <c r="C89" s="36"/>
      <c r="D89" s="56"/>
      <c r="E89" s="71">
        <f>IF(E75=B61,(E82*B68*D68*$C$57),(E82*C68*D68*$C$57))</f>
        <v>0</v>
      </c>
      <c r="F89" s="38"/>
      <c r="G89" s="43"/>
      <c r="H89" s="46" t="s">
        <v>15</v>
      </c>
      <c r="I89" s="36"/>
      <c r="J89" s="56"/>
      <c r="K89" s="71">
        <f>IF(K75=H61,(K82*H68*J68*$C$57),(K82*I68*J68*$C$57))</f>
        <v>0</v>
      </c>
      <c r="L89" s="38"/>
      <c r="M89" s="43"/>
      <c r="N89" s="46" t="s">
        <v>15</v>
      </c>
      <c r="O89" s="36"/>
      <c r="P89" s="56"/>
      <c r="Q89" s="71">
        <f>IF(Q75=N61,(Q82*N68*P68*$C$57),(Q82*O68*P68*$C$57))</f>
        <v>0</v>
      </c>
      <c r="R89" s="38"/>
      <c r="S89" s="43"/>
      <c r="T89" s="46" t="s">
        <v>15</v>
      </c>
      <c r="U89" s="36"/>
      <c r="V89" s="56"/>
      <c r="W89" s="71">
        <f>IF(W75=T61,(W82*T68*V68*$C$57),(W82*U68*V68*$C$57))</f>
        <v>0</v>
      </c>
      <c r="X89" s="38"/>
      <c r="Y89" s="43"/>
      <c r="Z89" s="46" t="s">
        <v>15</v>
      </c>
      <c r="AA89" s="36"/>
      <c r="AB89" s="56"/>
      <c r="AC89" s="71">
        <f>IF(AC75=Z61,(AC82*Z68*AB68*$C$57),(AC82*AA68*AB68*$C$57))</f>
        <v>0</v>
      </c>
      <c r="AD89" s="38"/>
      <c r="AE89" s="43"/>
      <c r="AF89" s="46" t="s">
        <v>15</v>
      </c>
      <c r="AG89" s="36"/>
      <c r="AH89" s="56"/>
      <c r="AI89" s="71">
        <f>IF(AI75=AF61,(AI82*AF68*AH68*$C$57),(AI82*AG68*AH68*$C$57))</f>
        <v>0</v>
      </c>
      <c r="AJ89" s="41"/>
      <c r="AK89" s="41"/>
    </row>
    <row r="90" spans="1:37" x14ac:dyDescent="0.25">
      <c r="A90" s="59"/>
      <c r="B90" s="69" t="s">
        <v>29</v>
      </c>
      <c r="C90" s="36"/>
      <c r="D90" s="56"/>
      <c r="E90" s="71">
        <f>IF(E76=B62,(E83*B69*D69*$C$57),(E83*C69*D69*$C$57))</f>
        <v>0</v>
      </c>
      <c r="F90" s="38"/>
      <c r="G90" s="59"/>
      <c r="H90" s="69" t="s">
        <v>29</v>
      </c>
      <c r="I90" s="36"/>
      <c r="J90" s="56"/>
      <c r="K90" s="71">
        <f>IF(K76=H62,(K83*H69*J69*$C$57),(K83*I69*J69*$C$57))</f>
        <v>0</v>
      </c>
      <c r="L90" s="38"/>
      <c r="M90" s="59"/>
      <c r="N90" s="69" t="s">
        <v>29</v>
      </c>
      <c r="O90" s="36"/>
      <c r="P90" s="56"/>
      <c r="Q90" s="71">
        <f>IF(Q76=N62,(Q83*N69*P69*$C$57),(Q83*O69*P69*$C$57))</f>
        <v>0</v>
      </c>
      <c r="R90" s="38"/>
      <c r="S90" s="59"/>
      <c r="T90" s="69" t="s">
        <v>29</v>
      </c>
      <c r="U90" s="36"/>
      <c r="V90" s="56"/>
      <c r="W90" s="71">
        <f>IF(W76=T62,(W83*T69*V69*$C$57),(W83*U69*V69*$C$57))</f>
        <v>0</v>
      </c>
      <c r="X90" s="38"/>
      <c r="Y90" s="59"/>
      <c r="Z90" s="69" t="s">
        <v>29</v>
      </c>
      <c r="AA90" s="36"/>
      <c r="AB90" s="56"/>
      <c r="AC90" s="71">
        <f>IF(AC76=Z62,(AC83*Z69*AB69*$C$57),(AC83*AA69*AB69*$C$57))</f>
        <v>0</v>
      </c>
      <c r="AD90" s="38"/>
      <c r="AE90" s="59"/>
      <c r="AF90" s="69" t="s">
        <v>29</v>
      </c>
      <c r="AG90" s="36"/>
      <c r="AH90" s="56"/>
      <c r="AI90" s="71">
        <f>IF(AI76=AF62,(AI83*AF69*AH69*$C$57),(AI83*AG69*AH69*$C$57))</f>
        <v>0</v>
      </c>
      <c r="AJ90" s="41"/>
      <c r="AK90" s="41"/>
    </row>
    <row r="91" spans="1:37" x14ac:dyDescent="0.25">
      <c r="A91" s="59"/>
      <c r="B91" s="69" t="s">
        <v>30</v>
      </c>
      <c r="C91" s="36"/>
      <c r="D91" s="56"/>
      <c r="E91" s="71">
        <f>IF(E77=B63,(E84*B70*D70*$C$57),(E84*C70*D70*$C$57))</f>
        <v>0</v>
      </c>
      <c r="F91" s="38"/>
      <c r="G91" s="59"/>
      <c r="H91" s="69" t="s">
        <v>30</v>
      </c>
      <c r="I91" s="36"/>
      <c r="J91" s="56"/>
      <c r="K91" s="71">
        <f>IF(K77=H63,(K84*H70*J70*$C$57),(K84*I70*J70*$C$57))</f>
        <v>0</v>
      </c>
      <c r="L91" s="38"/>
      <c r="M91" s="59"/>
      <c r="N91" s="69" t="s">
        <v>30</v>
      </c>
      <c r="O91" s="36"/>
      <c r="P91" s="56"/>
      <c r="Q91" s="71">
        <f>IF(Q77=N63,(Q84*N70*P70*$C$57),(Q84*O70*P70*$C$57))</f>
        <v>0</v>
      </c>
      <c r="R91" s="38"/>
      <c r="S91" s="59"/>
      <c r="T91" s="69" t="s">
        <v>30</v>
      </c>
      <c r="U91" s="36"/>
      <c r="V91" s="56"/>
      <c r="W91" s="71">
        <f>IF(W77=T63,(W84*T70*V70*$C$57),(W84*U70*V70*$C$57))</f>
        <v>0</v>
      </c>
      <c r="X91" s="38"/>
      <c r="Y91" s="59"/>
      <c r="Z91" s="69" t="s">
        <v>30</v>
      </c>
      <c r="AA91" s="36"/>
      <c r="AB91" s="56"/>
      <c r="AC91" s="71">
        <f>IF(AC77=Z63,(AC84*Z70*AB70*$C$57),(AC84*AA70*AB70*$C$57))</f>
        <v>0</v>
      </c>
      <c r="AD91" s="38"/>
      <c r="AE91" s="59"/>
      <c r="AF91" s="69" t="s">
        <v>30</v>
      </c>
      <c r="AG91" s="36"/>
      <c r="AH91" s="56"/>
      <c r="AI91" s="71">
        <f>IF(AI77=AF63,(AI84*AF70*AH70*$C$57),(AI84*AG70*AH70*$C$57))</f>
        <v>0</v>
      </c>
      <c r="AJ91" s="41"/>
      <c r="AK91" s="41"/>
    </row>
    <row r="92" spans="1:37" x14ac:dyDescent="0.25">
      <c r="A92" s="43"/>
      <c r="B92" s="46" t="s">
        <v>16</v>
      </c>
      <c r="C92" s="36"/>
      <c r="D92" s="56"/>
      <c r="E92" s="71">
        <f>IF(E78=B64,(E85*B71*D71*$C$57),(E85*C71*D71*$C$57))</f>
        <v>0</v>
      </c>
      <c r="F92" s="38"/>
      <c r="G92" s="43"/>
      <c r="H92" s="46" t="s">
        <v>16</v>
      </c>
      <c r="I92" s="36"/>
      <c r="J92" s="56"/>
      <c r="K92" s="71">
        <f>IF(K78=H64,(K85*H71*J71*$C$57),(K85*I71*J71*$C$57))</f>
        <v>0</v>
      </c>
      <c r="L92" s="38"/>
      <c r="M92" s="43"/>
      <c r="N92" s="46" t="s">
        <v>16</v>
      </c>
      <c r="O92" s="36"/>
      <c r="P92" s="56"/>
      <c r="Q92" s="71">
        <f>IF(Q78=N64,(Q85*N71*P71*$C$57),(Q85*O71*P71*$C$57))</f>
        <v>0</v>
      </c>
      <c r="R92" s="38"/>
      <c r="S92" s="43"/>
      <c r="T92" s="46" t="s">
        <v>16</v>
      </c>
      <c r="U92" s="36"/>
      <c r="V92" s="56"/>
      <c r="W92" s="71">
        <f>IF(W78=T64,(W85*T71*V71*$C$57),(W85*U71*V71*$C$57))</f>
        <v>0</v>
      </c>
      <c r="X92" s="38"/>
      <c r="Y92" s="43"/>
      <c r="Z92" s="46" t="s">
        <v>16</v>
      </c>
      <c r="AA92" s="36"/>
      <c r="AB92" s="56"/>
      <c r="AC92" s="71">
        <f>IF(AC78=Z64,(AC85*Z71*AB71*$C$57),(AC85*AA71*AB71*$C$57))</f>
        <v>0</v>
      </c>
      <c r="AD92" s="38"/>
      <c r="AE92" s="43"/>
      <c r="AF92" s="46" t="s">
        <v>16</v>
      </c>
      <c r="AG92" s="36"/>
      <c r="AH92" s="56"/>
      <c r="AI92" s="71">
        <f>IF(AI78=AF64,(AI85*AF71*AH71*$C$57),(AI85*AG71*AH71*$C$57))</f>
        <v>0</v>
      </c>
      <c r="AJ92" s="41"/>
      <c r="AK92" s="41"/>
    </row>
    <row r="93" spans="1:37" ht="20.100000000000001" customHeight="1" thickBot="1" x14ac:dyDescent="0.3">
      <c r="B93" s="72"/>
      <c r="C93" s="73"/>
      <c r="D93" s="74"/>
      <c r="E93" s="75"/>
      <c r="F93" s="38"/>
      <c r="H93" s="72"/>
      <c r="I93" s="73"/>
      <c r="J93" s="74"/>
      <c r="K93" s="75"/>
      <c r="L93" s="38"/>
      <c r="N93" s="72"/>
      <c r="O93" s="73"/>
      <c r="P93" s="74"/>
      <c r="Q93" s="75"/>
      <c r="R93" s="38"/>
      <c r="T93" s="72"/>
      <c r="U93" s="73"/>
      <c r="V93" s="74"/>
      <c r="W93" s="75"/>
      <c r="X93" s="38"/>
      <c r="Z93" s="72"/>
      <c r="AA93" s="73"/>
      <c r="AB93" s="74"/>
      <c r="AC93" s="75"/>
      <c r="AD93" s="38"/>
      <c r="AF93" s="72"/>
      <c r="AG93" s="73"/>
      <c r="AH93" s="74"/>
      <c r="AI93" s="75"/>
    </row>
    <row r="94" spans="1:37" ht="20.100000000000001" customHeight="1" thickBot="1" x14ac:dyDescent="0.3">
      <c r="B94" s="65"/>
      <c r="C94" s="40"/>
      <c r="D94" s="41"/>
      <c r="E94" s="41"/>
      <c r="H94" s="65"/>
      <c r="I94" s="40"/>
      <c r="J94" s="41"/>
      <c r="K94" s="41"/>
      <c r="N94" s="65"/>
      <c r="O94" s="40"/>
      <c r="P94" s="41"/>
      <c r="Q94" s="41"/>
      <c r="T94" s="65"/>
      <c r="U94" s="40"/>
      <c r="V94" s="41"/>
      <c r="W94" s="41"/>
      <c r="Z94" s="65"/>
      <c r="AA94" s="40"/>
      <c r="AB94" s="41"/>
      <c r="AC94" s="41"/>
      <c r="AF94" s="65"/>
      <c r="AG94" s="40"/>
      <c r="AH94" s="41"/>
      <c r="AI94" s="41"/>
    </row>
    <row r="95" spans="1:37" ht="20.100000000000001" customHeight="1" thickBot="1" x14ac:dyDescent="0.3">
      <c r="B95" s="21" t="s">
        <v>70</v>
      </c>
      <c r="C95" s="13"/>
      <c r="D95" s="13"/>
      <c r="E95" s="13"/>
      <c r="H95" s="21" t="s">
        <v>70</v>
      </c>
      <c r="I95" s="13"/>
      <c r="J95" s="13"/>
      <c r="K95" s="13"/>
      <c r="N95" s="21" t="s">
        <v>70</v>
      </c>
      <c r="O95" s="13"/>
      <c r="P95" s="13"/>
      <c r="Q95" s="13"/>
      <c r="T95" s="21" t="s">
        <v>70</v>
      </c>
      <c r="U95" s="13"/>
      <c r="V95" s="13"/>
      <c r="W95" s="13"/>
      <c r="Z95" s="21" t="s">
        <v>70</v>
      </c>
      <c r="AA95" s="13"/>
      <c r="AB95" s="13"/>
      <c r="AC95" s="13"/>
      <c r="AF95" s="21" t="s">
        <v>70</v>
      </c>
      <c r="AG95" s="13"/>
      <c r="AH95" s="13"/>
      <c r="AI95" s="13"/>
    </row>
    <row r="96" spans="1:37" ht="20.100000000000001" customHeight="1" thickBot="1" x14ac:dyDescent="0.3">
      <c r="B96" s="77" t="s">
        <v>19</v>
      </c>
      <c r="C96" s="78" t="s">
        <v>2</v>
      </c>
      <c r="D96" s="78" t="s">
        <v>3</v>
      </c>
      <c r="E96" s="79" t="s">
        <v>1</v>
      </c>
      <c r="H96" s="77" t="s">
        <v>19</v>
      </c>
      <c r="I96" s="78" t="s">
        <v>2</v>
      </c>
      <c r="J96" s="78" t="s">
        <v>3</v>
      </c>
      <c r="K96" s="79" t="s">
        <v>1</v>
      </c>
      <c r="N96" s="77" t="s">
        <v>19</v>
      </c>
      <c r="O96" s="78" t="s">
        <v>2</v>
      </c>
      <c r="P96" s="78" t="s">
        <v>3</v>
      </c>
      <c r="Q96" s="79" t="s">
        <v>1</v>
      </c>
      <c r="T96" s="77" t="s">
        <v>19</v>
      </c>
      <c r="U96" s="78" t="s">
        <v>2</v>
      </c>
      <c r="V96" s="78" t="s">
        <v>3</v>
      </c>
      <c r="W96" s="79" t="s">
        <v>1</v>
      </c>
      <c r="Z96" s="77" t="s">
        <v>19</v>
      </c>
      <c r="AA96" s="78" t="s">
        <v>2</v>
      </c>
      <c r="AB96" s="78" t="s">
        <v>3</v>
      </c>
      <c r="AC96" s="79" t="s">
        <v>1</v>
      </c>
      <c r="AF96" s="77" t="s">
        <v>19</v>
      </c>
      <c r="AG96" s="78" t="s">
        <v>2</v>
      </c>
      <c r="AH96" s="78" t="s">
        <v>3</v>
      </c>
      <c r="AI96" s="79" t="s">
        <v>1</v>
      </c>
    </row>
    <row r="97" spans="1:35" ht="20.100000000000001" customHeight="1" x14ac:dyDescent="0.25">
      <c r="B97" s="39" t="s">
        <v>6</v>
      </c>
      <c r="C97" s="40">
        <v>69</v>
      </c>
      <c r="D97" s="41">
        <f>D12</f>
        <v>0</v>
      </c>
      <c r="E97" s="80">
        <f>D97*C97</f>
        <v>0</v>
      </c>
      <c r="H97" s="39" t="s">
        <v>6</v>
      </c>
      <c r="I97" s="40">
        <v>69</v>
      </c>
      <c r="J97" s="41">
        <f>J12</f>
        <v>498</v>
      </c>
      <c r="K97" s="80">
        <f>J97*I97</f>
        <v>34362</v>
      </c>
      <c r="N97" s="39" t="s">
        <v>6</v>
      </c>
      <c r="O97" s="40">
        <v>69</v>
      </c>
      <c r="P97" s="41">
        <f>P12</f>
        <v>507</v>
      </c>
      <c r="Q97" s="80">
        <f>P97*O97</f>
        <v>34983</v>
      </c>
      <c r="T97" s="39" t="s">
        <v>6</v>
      </c>
      <c r="U97" s="40">
        <v>69</v>
      </c>
      <c r="V97" s="41">
        <f>V12</f>
        <v>510</v>
      </c>
      <c r="W97" s="80">
        <f>V97*U97</f>
        <v>35190</v>
      </c>
      <c r="Z97" s="39" t="s">
        <v>6</v>
      </c>
      <c r="AA97" s="40">
        <v>69</v>
      </c>
      <c r="AB97" s="41">
        <f>AB12</f>
        <v>510</v>
      </c>
      <c r="AC97" s="80">
        <f>AB97*AA97</f>
        <v>35190</v>
      </c>
      <c r="AF97" s="39" t="s">
        <v>6</v>
      </c>
      <c r="AG97" s="40">
        <v>69</v>
      </c>
      <c r="AH97" s="41">
        <f>AH12</f>
        <v>510</v>
      </c>
      <c r="AI97" s="80">
        <f>AH97*AG97</f>
        <v>35190</v>
      </c>
    </row>
    <row r="98" spans="1:35" ht="20.100000000000001" customHeight="1" x14ac:dyDescent="0.25">
      <c r="B98" s="39" t="s">
        <v>7</v>
      </c>
      <c r="C98" s="40">
        <v>22</v>
      </c>
      <c r="D98" s="41" t="str">
        <f>'Start Here - Data Entry '!$F36</f>
        <v>NA</v>
      </c>
      <c r="E98" s="80" t="e">
        <f>D98*C98</f>
        <v>#VALUE!</v>
      </c>
      <c r="H98" s="39" t="s">
        <v>7</v>
      </c>
      <c r="I98" s="40">
        <v>22</v>
      </c>
      <c r="J98" s="41">
        <f>'Start Here - Data Entry '!$G36</f>
        <v>546</v>
      </c>
      <c r="K98" s="80">
        <f>J98*I98</f>
        <v>12012</v>
      </c>
      <c r="N98" s="39" t="s">
        <v>7</v>
      </c>
      <c r="O98" s="40">
        <v>22</v>
      </c>
      <c r="P98" s="41">
        <f>'Start Here - Data Entry '!$H36</f>
        <v>555</v>
      </c>
      <c r="Q98" s="80">
        <f>P98*O98</f>
        <v>12210</v>
      </c>
      <c r="T98" s="39" t="s">
        <v>7</v>
      </c>
      <c r="U98" s="40">
        <v>22</v>
      </c>
      <c r="V98" s="41">
        <f>'Start Here - Data Entry '!$I36</f>
        <v>558</v>
      </c>
      <c r="W98" s="80">
        <f>V98*U98</f>
        <v>12276</v>
      </c>
      <c r="Z98" s="39" t="s">
        <v>7</v>
      </c>
      <c r="AA98" s="40">
        <v>22</v>
      </c>
      <c r="AB98" s="41">
        <f>'Start Here - Data Entry '!$J36</f>
        <v>558</v>
      </c>
      <c r="AC98" s="80">
        <f>AB98*AA98</f>
        <v>12276</v>
      </c>
      <c r="AF98" s="39" t="s">
        <v>7</v>
      </c>
      <c r="AG98" s="40">
        <v>22</v>
      </c>
      <c r="AH98" s="41">
        <f>'Start Here - Data Entry '!$K36</f>
        <v>558</v>
      </c>
      <c r="AI98" s="80">
        <f>AH98*AG98</f>
        <v>12276</v>
      </c>
    </row>
    <row r="99" spans="1:35" ht="20.100000000000001" customHeight="1" x14ac:dyDescent="0.25">
      <c r="A99" s="81"/>
      <c r="B99" s="39" t="s">
        <v>78</v>
      </c>
      <c r="C99" s="40"/>
      <c r="D99" s="16" t="s">
        <v>154</v>
      </c>
      <c r="E99" s="80" t="e">
        <f>IF('Start Here - Data Entry '!$E$5&gt;2,0,(IF(D106&lt;=A101,E101,(IF(D106&lt;=A102,E102,(IF(D106&lt;=A103,E103,(IF(D106&lt;=A104,E104,E105)))))))))</f>
        <v>#VALUE!</v>
      </c>
      <c r="F99" s="82"/>
      <c r="G99" s="81"/>
      <c r="H99" s="39" t="s">
        <v>78</v>
      </c>
      <c r="I99" s="40"/>
      <c r="J99" s="16" t="s">
        <v>154</v>
      </c>
      <c r="K99" s="80">
        <f>IF('Start Here - Data Entry '!$E$5&gt;2,0,(IF(J106&lt;=G101,K101,(IF(J106&lt;=G102,K102,(IF(J106&lt;=G103,K103,(IF(J106&lt;=G104,K104,K105)))))))))</f>
        <v>66168</v>
      </c>
      <c r="L99" s="82"/>
      <c r="M99" s="81"/>
      <c r="N99" s="39" t="s">
        <v>78</v>
      </c>
      <c r="O99" s="40"/>
      <c r="P99" s="16" t="s">
        <v>154</v>
      </c>
      <c r="Q99" s="80">
        <f>IF('Start Here - Data Entry '!$E$5&gt;2,0,(IF(P106&lt;=M101,Q101,(IF(P106&lt;=M102,Q102,(IF(P106&lt;=M103,Q103,(IF(P106&lt;=M104,Q104,Q105)))))))))</f>
        <v>67491.360000000001</v>
      </c>
      <c r="R99" s="82"/>
      <c r="S99" s="81"/>
      <c r="T99" s="39" t="s">
        <v>78</v>
      </c>
      <c r="U99" s="40"/>
      <c r="V99" s="16" t="s">
        <v>154</v>
      </c>
      <c r="W99" s="80">
        <f>IF('Start Here - Data Entry '!$E$5&gt;2,0,(IF(V106&lt;=S101,W101,(IF(V106&lt;=S102,W102,(IF(V106&lt;=S103,W103,(IF(V106&lt;=S104,W104,W105)))))))))</f>
        <v>68503.7304</v>
      </c>
      <c r="X99" s="82"/>
      <c r="Y99" s="81"/>
      <c r="Z99" s="39" t="s">
        <v>78</v>
      </c>
      <c r="AA99" s="40"/>
      <c r="AB99" s="16" t="s">
        <v>154</v>
      </c>
      <c r="AC99" s="80">
        <f>IF('Start Here - Data Entry '!$E$5&gt;2,0,(IF(AB106&lt;=Y101,AC101,(IF(AB106&lt;=Y102,AC102,(IF(AB106&lt;=Y103,AC103,(IF(AB106&lt;=Y104,AC104,AC105)))))))))</f>
        <v>69188.767703999998</v>
      </c>
      <c r="AD99" s="82"/>
      <c r="AE99" s="81"/>
      <c r="AF99" s="39" t="s">
        <v>78</v>
      </c>
      <c r="AG99" s="40"/>
      <c r="AH99" s="16" t="s">
        <v>154</v>
      </c>
      <c r="AI99" s="80">
        <f>IF('Start Here - Data Entry '!$E$5&gt;2,0,(IF(AH106&lt;=AE101,AI101,(IF(AH106&lt;=AE102,AI102,(IF(AH106&lt;=AE103,AI103,(IF(AH106&lt;=AE104,AI104,AI105)))))))))</f>
        <v>69880.655381039993</v>
      </c>
    </row>
    <row r="100" spans="1:35" ht="20.100000000000001" customHeight="1" x14ac:dyDescent="0.25">
      <c r="A100" s="81" t="s">
        <v>77</v>
      </c>
      <c r="B100" s="83" t="s">
        <v>152</v>
      </c>
      <c r="C100" s="40"/>
      <c r="D100" s="16" t="s">
        <v>155</v>
      </c>
      <c r="E100" s="84" t="e">
        <f>IF('Start Here - Data Entry '!$E$5&gt;2,0,(IF(D106&lt;=A101,C101,(IF(D106&lt;=A102,C102,(IF(D106&lt;=A103,C103,(IF(D106&lt;=A104,C104,C105)))))))))</f>
        <v>#VALUE!</v>
      </c>
      <c r="F100" s="82"/>
      <c r="G100" s="81" t="s">
        <v>77</v>
      </c>
      <c r="H100" s="83" t="s">
        <v>152</v>
      </c>
      <c r="I100" s="40"/>
      <c r="J100" s="16" t="s">
        <v>155</v>
      </c>
      <c r="K100" s="84">
        <f>IF('Start Here - Data Entry '!$E$5&gt;2,0,(IF(J106&lt;=G101,I101,(IF(J106&lt;=G102,I102,(IF(J106&lt;=G103,I103,(IF(J106&lt;=G104,I104,I105)))))))))</f>
        <v>1</v>
      </c>
      <c r="L100" s="82"/>
      <c r="M100" s="81" t="s">
        <v>77</v>
      </c>
      <c r="N100" s="83" t="s">
        <v>152</v>
      </c>
      <c r="O100" s="40"/>
      <c r="P100" s="16" t="s">
        <v>155</v>
      </c>
      <c r="Q100" s="84">
        <f>IF('Start Here - Data Entry '!$E$5&gt;2,0,(IF(P106&lt;=M101,O101,(IF(P106&lt;=M102,O102,(IF(P106&lt;=M103,O103,(IF(P106&lt;=M104,O104,O105)))))))))</f>
        <v>1</v>
      </c>
      <c r="R100" s="82"/>
      <c r="S100" s="81" t="s">
        <v>77</v>
      </c>
      <c r="T100" s="83" t="s">
        <v>152</v>
      </c>
      <c r="U100" s="40"/>
      <c r="V100" s="16" t="s">
        <v>155</v>
      </c>
      <c r="W100" s="84">
        <f>IF('Start Here - Data Entry '!$E$5&gt;2,0,(IF(V106&lt;=S101,U101,(IF(V106&lt;=S102,U102,(IF(V106&lt;=S103,U103,(IF(V106&lt;=S104,U104,U105)))))))))</f>
        <v>1</v>
      </c>
      <c r="X100" s="82"/>
      <c r="Y100" s="81" t="s">
        <v>77</v>
      </c>
      <c r="Z100" s="83" t="s">
        <v>152</v>
      </c>
      <c r="AA100" s="40"/>
      <c r="AB100" s="16" t="s">
        <v>155</v>
      </c>
      <c r="AC100" s="84">
        <f>IF('Start Here - Data Entry '!$E$5&gt;2,0,(IF(AB106&lt;=Y101,AA101,(IF(AB106&lt;=Y102,AA102,(IF(AB106&lt;=Y103,AA103,(IF(AB106&lt;=Y104,AA104,AA105)))))))))</f>
        <v>1</v>
      </c>
      <c r="AD100" s="82"/>
      <c r="AE100" s="81" t="s">
        <v>77</v>
      </c>
      <c r="AF100" s="83" t="s">
        <v>152</v>
      </c>
      <c r="AG100" s="40"/>
      <c r="AH100" s="16" t="s">
        <v>155</v>
      </c>
      <c r="AI100" s="84">
        <f>IF('Start Here - Data Entry '!$E$5&gt;2,0,(IF(AH106&lt;=AE101,AG101,(IF(AH106&lt;=AE102,AG102,(IF(AH106&lt;=AE103,AG103,(IF(AH106&lt;=AE104,AG104,AG105)))))))))</f>
        <v>1</v>
      </c>
    </row>
    <row r="101" spans="1:35" ht="20.100000000000001" customHeight="1" x14ac:dyDescent="0.25">
      <c r="A101" s="9">
        <v>200</v>
      </c>
      <c r="B101" s="48" t="s">
        <v>72</v>
      </c>
      <c r="C101" s="85">
        <v>0.5</v>
      </c>
      <c r="D101" s="41" t="e">
        <f>$D$106</f>
        <v>#VALUE!</v>
      </c>
      <c r="E101" s="37">
        <f>C101*$E$5</f>
        <v>33084</v>
      </c>
      <c r="F101" s="82"/>
      <c r="G101" s="9">
        <v>200</v>
      </c>
      <c r="H101" s="48" t="s">
        <v>72</v>
      </c>
      <c r="I101" s="85">
        <v>0.5</v>
      </c>
      <c r="J101" s="41">
        <f>$J$106</f>
        <v>498</v>
      </c>
      <c r="K101" s="37">
        <f>I101*$K$5</f>
        <v>33084</v>
      </c>
      <c r="L101" s="82"/>
      <c r="M101" s="9">
        <v>200</v>
      </c>
      <c r="N101" s="48" t="s">
        <v>72</v>
      </c>
      <c r="O101" s="85">
        <v>0.5</v>
      </c>
      <c r="P101" s="41">
        <f>$P$106</f>
        <v>507</v>
      </c>
      <c r="Q101" s="37">
        <f>O101*$Q$5</f>
        <v>33745.68</v>
      </c>
      <c r="R101" s="82"/>
      <c r="S101" s="9">
        <v>200</v>
      </c>
      <c r="T101" s="48" t="s">
        <v>72</v>
      </c>
      <c r="U101" s="85">
        <v>0.5</v>
      </c>
      <c r="V101" s="41">
        <f>$V$106</f>
        <v>510</v>
      </c>
      <c r="W101" s="37">
        <f>U101*$W$5</f>
        <v>34251.8652</v>
      </c>
      <c r="X101" s="82"/>
      <c r="Y101" s="9">
        <v>200</v>
      </c>
      <c r="Z101" s="48" t="s">
        <v>72</v>
      </c>
      <c r="AA101" s="85">
        <v>0.5</v>
      </c>
      <c r="AB101" s="41">
        <f>$AB$106</f>
        <v>510</v>
      </c>
      <c r="AC101" s="37">
        <f>AA101*$AC$5</f>
        <v>34594.383851999999</v>
      </c>
      <c r="AD101" s="82"/>
      <c r="AE101" s="9">
        <v>200</v>
      </c>
      <c r="AF101" s="48" t="s">
        <v>72</v>
      </c>
      <c r="AG101" s="85">
        <v>0.5</v>
      </c>
      <c r="AH101" s="41">
        <f>$AH$106</f>
        <v>510</v>
      </c>
      <c r="AI101" s="37">
        <f>AG101*$AI$5</f>
        <v>34940.327690519996</v>
      </c>
    </row>
    <row r="102" spans="1:35" ht="20.100000000000001" customHeight="1" x14ac:dyDescent="0.25">
      <c r="A102" s="9">
        <v>400</v>
      </c>
      <c r="B102" s="48" t="s">
        <v>71</v>
      </c>
      <c r="C102" s="85">
        <v>1</v>
      </c>
      <c r="D102" s="41" t="e">
        <f>$D$106</f>
        <v>#VALUE!</v>
      </c>
      <c r="E102" s="37">
        <f>C102*$E$5</f>
        <v>66168</v>
      </c>
      <c r="G102" s="9">
        <v>400</v>
      </c>
      <c r="H102" s="48" t="s">
        <v>71</v>
      </c>
      <c r="I102" s="85">
        <v>1</v>
      </c>
      <c r="J102" s="41">
        <f>$J$106</f>
        <v>498</v>
      </c>
      <c r="K102" s="37">
        <f>I102*$K$5</f>
        <v>66168</v>
      </c>
      <c r="M102" s="9">
        <v>400</v>
      </c>
      <c r="N102" s="48" t="s">
        <v>71</v>
      </c>
      <c r="O102" s="85">
        <v>1</v>
      </c>
      <c r="P102" s="41">
        <f>$P$106</f>
        <v>507</v>
      </c>
      <c r="Q102" s="37">
        <f>O102*$Q$5</f>
        <v>67491.360000000001</v>
      </c>
      <c r="S102" s="9">
        <v>400</v>
      </c>
      <c r="T102" s="48" t="s">
        <v>71</v>
      </c>
      <c r="U102" s="85">
        <v>1</v>
      </c>
      <c r="V102" s="41">
        <f>$V$106</f>
        <v>510</v>
      </c>
      <c r="W102" s="37">
        <f>U102*$W$5</f>
        <v>68503.7304</v>
      </c>
      <c r="Y102" s="9">
        <v>400</v>
      </c>
      <c r="Z102" s="48" t="s">
        <v>71</v>
      </c>
      <c r="AA102" s="85">
        <v>1</v>
      </c>
      <c r="AB102" s="41">
        <f>$AB$106</f>
        <v>510</v>
      </c>
      <c r="AC102" s="37">
        <f>AA102*$AC$5</f>
        <v>69188.767703999998</v>
      </c>
      <c r="AE102" s="9">
        <v>400</v>
      </c>
      <c r="AF102" s="48" t="s">
        <v>71</v>
      </c>
      <c r="AG102" s="85">
        <v>1</v>
      </c>
      <c r="AH102" s="41">
        <f>$AH$106</f>
        <v>510</v>
      </c>
      <c r="AI102" s="37">
        <f>AG102*$AI$5</f>
        <v>69880.655381039993</v>
      </c>
    </row>
    <row r="103" spans="1:35" ht="20.100000000000001" customHeight="1" x14ac:dyDescent="0.25">
      <c r="A103" s="9">
        <v>549</v>
      </c>
      <c r="B103" s="48" t="s">
        <v>74</v>
      </c>
      <c r="C103" s="85">
        <v>1</v>
      </c>
      <c r="D103" s="41" t="e">
        <f>$D$106</f>
        <v>#VALUE!</v>
      </c>
      <c r="E103" s="37">
        <f>C103*$E$5</f>
        <v>66168</v>
      </c>
      <c r="G103" s="9">
        <v>549</v>
      </c>
      <c r="H103" s="48" t="s">
        <v>74</v>
      </c>
      <c r="I103" s="85">
        <v>1</v>
      </c>
      <c r="J103" s="41">
        <f>$J$106</f>
        <v>498</v>
      </c>
      <c r="K103" s="37">
        <f>I103*$K$5</f>
        <v>66168</v>
      </c>
      <c r="M103" s="9">
        <v>549</v>
      </c>
      <c r="N103" s="48" t="s">
        <v>74</v>
      </c>
      <c r="O103" s="85">
        <v>1</v>
      </c>
      <c r="P103" s="41">
        <f>$P$106</f>
        <v>507</v>
      </c>
      <c r="Q103" s="37">
        <f>O103*$Q$5</f>
        <v>67491.360000000001</v>
      </c>
      <c r="S103" s="9">
        <v>549</v>
      </c>
      <c r="T103" s="48" t="s">
        <v>74</v>
      </c>
      <c r="U103" s="85">
        <v>1</v>
      </c>
      <c r="V103" s="41">
        <f>$V$106</f>
        <v>510</v>
      </c>
      <c r="W103" s="37">
        <f>U103*$W$5</f>
        <v>68503.7304</v>
      </c>
      <c r="Y103" s="9">
        <v>549</v>
      </c>
      <c r="Z103" s="48" t="s">
        <v>74</v>
      </c>
      <c r="AA103" s="85">
        <v>1</v>
      </c>
      <c r="AB103" s="41">
        <f>$AB$106</f>
        <v>510</v>
      </c>
      <c r="AC103" s="37">
        <f>AA103*$AC$5</f>
        <v>69188.767703999998</v>
      </c>
      <c r="AE103" s="9">
        <v>549</v>
      </c>
      <c r="AF103" s="48" t="s">
        <v>74</v>
      </c>
      <c r="AG103" s="85">
        <v>1</v>
      </c>
      <c r="AH103" s="41">
        <f>$AH$106</f>
        <v>510</v>
      </c>
      <c r="AI103" s="37">
        <f>AG103*$AI$5</f>
        <v>69880.655381039993</v>
      </c>
    </row>
    <row r="104" spans="1:35" ht="20.100000000000001" customHeight="1" x14ac:dyDescent="0.25">
      <c r="A104" s="9">
        <v>600</v>
      </c>
      <c r="B104" s="86" t="s">
        <v>75</v>
      </c>
      <c r="C104" s="85">
        <v>1.5</v>
      </c>
      <c r="D104" s="41" t="e">
        <f>$D$106</f>
        <v>#VALUE!</v>
      </c>
      <c r="E104" s="37">
        <f>C104*$E$5</f>
        <v>99252</v>
      </c>
      <c r="G104" s="9">
        <v>600</v>
      </c>
      <c r="H104" s="86" t="s">
        <v>75</v>
      </c>
      <c r="I104" s="85">
        <v>1.5</v>
      </c>
      <c r="J104" s="41">
        <f>$J$106</f>
        <v>498</v>
      </c>
      <c r="K104" s="37">
        <f>I104*$K$5</f>
        <v>99252</v>
      </c>
      <c r="M104" s="9">
        <v>600</v>
      </c>
      <c r="N104" s="86" t="s">
        <v>75</v>
      </c>
      <c r="O104" s="85">
        <v>1.5</v>
      </c>
      <c r="P104" s="41">
        <f>$P$106</f>
        <v>507</v>
      </c>
      <c r="Q104" s="37">
        <f>O104*$Q$5</f>
        <v>101237.04000000001</v>
      </c>
      <c r="S104" s="9">
        <v>600</v>
      </c>
      <c r="T104" s="86" t="s">
        <v>75</v>
      </c>
      <c r="U104" s="85">
        <v>1.5</v>
      </c>
      <c r="V104" s="41">
        <f>$V$106</f>
        <v>510</v>
      </c>
      <c r="W104" s="37">
        <f>U104*$W$5</f>
        <v>102755.5956</v>
      </c>
      <c r="Y104" s="9">
        <v>600</v>
      </c>
      <c r="Z104" s="86" t="s">
        <v>75</v>
      </c>
      <c r="AA104" s="85">
        <v>1.5</v>
      </c>
      <c r="AB104" s="41">
        <f>$AB$106</f>
        <v>510</v>
      </c>
      <c r="AC104" s="37">
        <f>AA104*$AC$5</f>
        <v>103783.151556</v>
      </c>
      <c r="AE104" s="9">
        <v>600</v>
      </c>
      <c r="AF104" s="86" t="s">
        <v>75</v>
      </c>
      <c r="AG104" s="85">
        <v>1.5</v>
      </c>
      <c r="AH104" s="41">
        <f>$AH$106</f>
        <v>510</v>
      </c>
      <c r="AI104" s="37">
        <f>AG104*$AI$5</f>
        <v>104820.98307155998</v>
      </c>
    </row>
    <row r="105" spans="1:35" ht="20.100000000000001" customHeight="1" x14ac:dyDescent="0.25">
      <c r="B105" s="86" t="s">
        <v>76</v>
      </c>
      <c r="C105" s="85">
        <v>2</v>
      </c>
      <c r="D105" s="41" t="e">
        <f>$D$106</f>
        <v>#VALUE!</v>
      </c>
      <c r="E105" s="37">
        <f>C105*$E$5</f>
        <v>132336</v>
      </c>
      <c r="H105" s="86" t="s">
        <v>76</v>
      </c>
      <c r="I105" s="85">
        <v>2</v>
      </c>
      <c r="J105" s="41">
        <f>$J$106</f>
        <v>498</v>
      </c>
      <c r="K105" s="37">
        <f>I105*$K$5</f>
        <v>132336</v>
      </c>
      <c r="N105" s="86" t="s">
        <v>76</v>
      </c>
      <c r="O105" s="85">
        <v>2</v>
      </c>
      <c r="P105" s="41">
        <f>$P$106</f>
        <v>507</v>
      </c>
      <c r="Q105" s="37">
        <f>O105*$Q$5</f>
        <v>134982.72</v>
      </c>
      <c r="T105" s="86" t="s">
        <v>76</v>
      </c>
      <c r="U105" s="85">
        <v>2</v>
      </c>
      <c r="V105" s="41">
        <f>$V$106</f>
        <v>510</v>
      </c>
      <c r="W105" s="37">
        <f>U105*$W$5</f>
        <v>137007.4608</v>
      </c>
      <c r="Z105" s="86" t="s">
        <v>76</v>
      </c>
      <c r="AA105" s="85">
        <v>2</v>
      </c>
      <c r="AB105" s="41">
        <f>$AB$106</f>
        <v>510</v>
      </c>
      <c r="AC105" s="37">
        <f>AA105*$AC$5</f>
        <v>138377.535408</v>
      </c>
      <c r="AF105" s="86" t="s">
        <v>76</v>
      </c>
      <c r="AG105" s="85">
        <v>2</v>
      </c>
      <c r="AH105" s="41">
        <f>$AH$106</f>
        <v>510</v>
      </c>
      <c r="AI105" s="37">
        <f>AG105*$AI$5</f>
        <v>139761.31076207999</v>
      </c>
    </row>
    <row r="106" spans="1:35" ht="20.100000000000001" customHeight="1" x14ac:dyDescent="0.25">
      <c r="B106" s="51" t="s">
        <v>73</v>
      </c>
      <c r="C106" s="40">
        <v>7</v>
      </c>
      <c r="D106" s="41" t="e">
        <f>ROUND(('Start Here - Data Entry '!$F32*0.5)+('Start Here - Data Entry '!$F33)+('Start Here - Data Entry '!$F34),0)</f>
        <v>#VALUE!</v>
      </c>
      <c r="E106" s="80" t="e">
        <f>IF('Start Here - Data Entry '!$E$5&gt;2,0,D106*C106)</f>
        <v>#VALUE!</v>
      </c>
      <c r="H106" s="51" t="s">
        <v>73</v>
      </c>
      <c r="I106" s="40">
        <v>7</v>
      </c>
      <c r="J106" s="41">
        <f>ROUND(('Start Here - Data Entry '!$G32*0.5)+('Start Here - Data Entry '!$G33)+('Start Here - Data Entry '!$G34),0)</f>
        <v>498</v>
      </c>
      <c r="K106" s="80">
        <f>IF('Start Here - Data Entry '!$E$5&gt;2,0,J106*I106)</f>
        <v>3486</v>
      </c>
      <c r="N106" s="51" t="s">
        <v>73</v>
      </c>
      <c r="O106" s="40">
        <v>7</v>
      </c>
      <c r="P106" s="41">
        <f>ROUND(('Start Here - Data Entry '!$H32*0.5)+('Start Here - Data Entry '!$H33)+('Start Here - Data Entry '!$H34),0)</f>
        <v>507</v>
      </c>
      <c r="Q106" s="80">
        <f>IF('Start Here - Data Entry '!$E$5&gt;2,0,P106*O106)</f>
        <v>3549</v>
      </c>
      <c r="T106" s="51" t="s">
        <v>73</v>
      </c>
      <c r="U106" s="40">
        <v>7</v>
      </c>
      <c r="V106" s="41">
        <f>ROUND(('Start Here - Data Entry '!$I32*0.5)+('Start Here - Data Entry '!$I33)+('Start Here - Data Entry '!$I34),0)</f>
        <v>510</v>
      </c>
      <c r="W106" s="80">
        <f>IF('Start Here - Data Entry '!$E$5&gt;2,0,V106*U106)</f>
        <v>3570</v>
      </c>
      <c r="Z106" s="51" t="s">
        <v>73</v>
      </c>
      <c r="AA106" s="40">
        <v>7</v>
      </c>
      <c r="AB106" s="41">
        <f>ROUND(('Start Here - Data Entry '!$J32*0.5)+('Start Here - Data Entry '!$J33)+('Start Here - Data Entry '!$J34),0)</f>
        <v>510</v>
      </c>
      <c r="AC106" s="80">
        <f>IF('Start Here - Data Entry '!$E$5&gt;2,0,AB106*AA106)</f>
        <v>3570</v>
      </c>
      <c r="AF106" s="51" t="s">
        <v>73</v>
      </c>
      <c r="AG106" s="40">
        <v>7</v>
      </c>
      <c r="AH106" s="41">
        <f>ROUND(('Start Here - Data Entry '!$K32*0.5)+('Start Here - Data Entry '!$K33)+('Start Here - Data Entry '!$K34),0)</f>
        <v>510</v>
      </c>
      <c r="AI106" s="80">
        <f>IF('Start Here - Data Entry '!$E$5&gt;2,0,AH106*AG106)</f>
        <v>3570</v>
      </c>
    </row>
    <row r="107" spans="1:35" ht="20.100000000000001" customHeight="1" x14ac:dyDescent="0.25">
      <c r="B107" s="39" t="s">
        <v>8</v>
      </c>
      <c r="C107" s="40">
        <v>10</v>
      </c>
      <c r="D107" s="41" t="e">
        <f>'Start Here - Data Entry '!$F36-'Start Here - Data Entry '!$F31</f>
        <v>#VALUE!</v>
      </c>
      <c r="E107" s="80" t="e">
        <f>D107*C107</f>
        <v>#VALUE!</v>
      </c>
      <c r="H107" s="39" t="s">
        <v>8</v>
      </c>
      <c r="I107" s="40">
        <v>10</v>
      </c>
      <c r="J107" s="41">
        <f>'Start Here - Data Entry '!$G36-'Start Here - Data Entry '!$G31</f>
        <v>498</v>
      </c>
      <c r="K107" s="80">
        <f>J107*I107</f>
        <v>4980</v>
      </c>
      <c r="N107" s="39" t="s">
        <v>8</v>
      </c>
      <c r="O107" s="40">
        <v>10</v>
      </c>
      <c r="P107" s="41">
        <f>'Start Here - Data Entry '!$H36-'Start Here - Data Entry '!$H31</f>
        <v>507</v>
      </c>
      <c r="Q107" s="80">
        <f>P107*O107</f>
        <v>5070</v>
      </c>
      <c r="T107" s="39" t="s">
        <v>8</v>
      </c>
      <c r="U107" s="40">
        <v>10</v>
      </c>
      <c r="V107" s="41">
        <f>'Start Here - Data Entry '!$I36-'Start Here - Data Entry '!$I31</f>
        <v>510</v>
      </c>
      <c r="W107" s="80">
        <f>V107*U107</f>
        <v>5100</v>
      </c>
      <c r="Z107" s="39" t="s">
        <v>8</v>
      </c>
      <c r="AA107" s="40">
        <v>10</v>
      </c>
      <c r="AB107" s="41">
        <f>'Start Here - Data Entry '!$J36-'Start Here - Data Entry '!$J31</f>
        <v>510</v>
      </c>
      <c r="AC107" s="80">
        <f>AB107*AA107</f>
        <v>5100</v>
      </c>
      <c r="AF107" s="39" t="s">
        <v>8</v>
      </c>
      <c r="AG107" s="40">
        <v>10</v>
      </c>
      <c r="AH107" s="41">
        <f>'Start Here - Data Entry '!$K36-'Start Here - Data Entry '!$K31</f>
        <v>510</v>
      </c>
      <c r="AI107" s="80">
        <f>AH107*AG107</f>
        <v>5100</v>
      </c>
    </row>
    <row r="108" spans="1:35" ht="20.100000000000001" customHeight="1" thickBot="1" x14ac:dyDescent="0.3">
      <c r="B108" s="87" t="s">
        <v>9</v>
      </c>
      <c r="C108" s="88">
        <v>6</v>
      </c>
      <c r="D108" s="89" t="str">
        <f>'Start Here - Data Entry '!$F36</f>
        <v>NA</v>
      </c>
      <c r="E108" s="90" t="e">
        <f>D108*C108</f>
        <v>#VALUE!</v>
      </c>
      <c r="F108" s="14"/>
      <c r="H108" s="87" t="s">
        <v>9</v>
      </c>
      <c r="I108" s="88">
        <v>6</v>
      </c>
      <c r="J108" s="89">
        <f>'Start Here - Data Entry '!$G36</f>
        <v>546</v>
      </c>
      <c r="K108" s="90">
        <f>J108*I108</f>
        <v>3276</v>
      </c>
      <c r="L108" s="14"/>
      <c r="N108" s="87" t="s">
        <v>9</v>
      </c>
      <c r="O108" s="88">
        <v>6</v>
      </c>
      <c r="P108" s="89">
        <f>'Start Here - Data Entry '!$H36</f>
        <v>555</v>
      </c>
      <c r="Q108" s="90">
        <f>P108*O108</f>
        <v>3330</v>
      </c>
      <c r="R108" s="14"/>
      <c r="T108" s="87" t="s">
        <v>9</v>
      </c>
      <c r="U108" s="88">
        <v>6</v>
      </c>
      <c r="V108" s="89">
        <f>'Start Here - Data Entry '!$I36</f>
        <v>558</v>
      </c>
      <c r="W108" s="90">
        <f>V108*U108</f>
        <v>3348</v>
      </c>
      <c r="X108" s="14"/>
      <c r="Z108" s="87" t="s">
        <v>9</v>
      </c>
      <c r="AA108" s="88">
        <v>6</v>
      </c>
      <c r="AB108" s="89">
        <f>'Start Here - Data Entry '!$J36</f>
        <v>558</v>
      </c>
      <c r="AC108" s="90">
        <f>AB108*AA108</f>
        <v>3348</v>
      </c>
      <c r="AD108" s="14"/>
      <c r="AF108" s="87" t="s">
        <v>9</v>
      </c>
      <c r="AG108" s="88">
        <v>6</v>
      </c>
      <c r="AH108" s="89">
        <f>'Start Here - Data Entry '!$K36</f>
        <v>558</v>
      </c>
      <c r="AI108" s="90">
        <f>AH108*AG108</f>
        <v>3348</v>
      </c>
    </row>
    <row r="109" spans="1:35" ht="20.100000000000001" customHeight="1" x14ac:dyDescent="0.25">
      <c r="B109" s="91"/>
      <c r="C109" s="40"/>
      <c r="D109" s="41"/>
      <c r="E109" s="520"/>
      <c r="F109" s="14"/>
      <c r="H109" s="388" t="s">
        <v>1011</v>
      </c>
      <c r="I109" s="40"/>
      <c r="J109" s="16" t="s">
        <v>154</v>
      </c>
      <c r="K109" s="520">
        <f>IF('Start Here - Data Entry '!$E$5&gt;25,0,(IF(J116&lt;=G111,K111,(IF(J116&lt;=G112,K112,(IF(J116&lt;=G113,K113,(IF(J116&lt;=G114,K114,K115)))))))))</f>
        <v>66168</v>
      </c>
      <c r="L109" s="14"/>
      <c r="N109" s="388" t="s">
        <v>1011</v>
      </c>
      <c r="O109" s="40"/>
      <c r="P109" s="41" t="s">
        <v>154</v>
      </c>
      <c r="Q109" s="520">
        <f>IF('Start Here - Data Entry '!$E$5&gt;25,0,(IF(P116&lt;=M111,Q111,(IF(P116&lt;=M112,Q112,(IF(P116&lt;=M113,Q113,(IF(P116&lt;=M114,Q114,Q115)))))))))</f>
        <v>99252</v>
      </c>
      <c r="R109" s="14"/>
      <c r="T109" s="388" t="s">
        <v>1011</v>
      </c>
      <c r="U109" s="40"/>
      <c r="V109" s="41" t="s">
        <v>154</v>
      </c>
      <c r="W109" s="520">
        <f>IF('Start Here - Data Entry '!$E$5&gt;25,0,(IF(V116&lt;=S111,W111,(IF(V116&lt;=S112,W112,(IF(V116&lt;=S113,W113,(IF(V116&lt;=S114,W114,W115)))))))))</f>
        <v>99252</v>
      </c>
      <c r="X109" s="14"/>
      <c r="Z109" s="388" t="s">
        <v>1011</v>
      </c>
      <c r="AA109" s="40"/>
      <c r="AB109" s="41" t="s">
        <v>154</v>
      </c>
      <c r="AC109" s="520">
        <f>IF('Start Here - Data Entry '!$E$5&gt;25,0,(IF(AB116&lt;=Y111,AC111,(IF(AB116&lt;=Y112,AC112,(IF(AB116&lt;=Y113,AC113,(IF(AB116&lt;=Y114,AC114,AC115)))))))))</f>
        <v>99252</v>
      </c>
      <c r="AD109" s="14"/>
      <c r="AF109" s="388" t="s">
        <v>1011</v>
      </c>
      <c r="AG109" s="40"/>
      <c r="AH109" s="41" t="s">
        <v>154</v>
      </c>
      <c r="AI109" s="520">
        <f>IF('Start Here - Data Entry '!$E$5&gt;25,0,(IF(AH116&lt;=AE111,AI111,(IF(AH116&lt;=AE112,AI112,(IF(AH116&lt;=AE113,AI113,(IF(AH116&lt;=AE114,AI114,AI115)))))))))</f>
        <v>99252</v>
      </c>
    </row>
    <row r="110" spans="1:35" ht="20.100000000000001" customHeight="1" x14ac:dyDescent="0.25">
      <c r="B110" s="91"/>
      <c r="C110" s="40"/>
      <c r="D110" s="41"/>
      <c r="E110" s="520"/>
      <c r="F110" s="14"/>
      <c r="G110" s="81" t="s">
        <v>77</v>
      </c>
      <c r="H110" s="388"/>
      <c r="I110" s="40"/>
      <c r="J110" s="41" t="s">
        <v>155</v>
      </c>
      <c r="K110" s="531">
        <f>IF('Start Here - Data Entry '!$E$5&lt;0,0,(IF(J125&lt;=G111,I111,(IF(J125&lt;=G112,I112,(IF(J125&lt;=G113,I113,(IF(J125&lt;=G114,I114,I115)))))))))</f>
        <v>1</v>
      </c>
      <c r="L110" s="14"/>
      <c r="M110" s="81" t="s">
        <v>77</v>
      </c>
      <c r="N110" s="388" t="s">
        <v>152</v>
      </c>
      <c r="O110" s="40"/>
      <c r="P110" s="41" t="s">
        <v>155</v>
      </c>
      <c r="Q110" s="531">
        <f>IF('Start Here - Data Entry '!$E$5&lt;0,0,(IF(P125&lt;=M111,O111,(IF(P125&lt;=M112,O112,(IF(P125&lt;=M113,O113,(IF(P125&lt;=M114,O114,O115)))))))))</f>
        <v>1.5</v>
      </c>
      <c r="R110" s="14"/>
      <c r="S110" s="81" t="s">
        <v>77</v>
      </c>
      <c r="T110" s="388" t="s">
        <v>152</v>
      </c>
      <c r="U110" s="40"/>
      <c r="V110" s="41" t="s">
        <v>155</v>
      </c>
      <c r="W110" s="531">
        <f>IF('Start Here - Data Entry '!$E$5&lt;0,0,(IF(V125&lt;=S111,U111,(IF(V125&lt;=S112,U112,(IF(V125&lt;=S113,U113,(IF(V125&lt;=S114,U114,U115)))))))))</f>
        <v>1.5</v>
      </c>
      <c r="X110" s="14"/>
      <c r="Y110" s="81" t="s">
        <v>77</v>
      </c>
      <c r="Z110" s="388" t="s">
        <v>152</v>
      </c>
      <c r="AA110" s="40"/>
      <c r="AB110" s="41" t="s">
        <v>155</v>
      </c>
      <c r="AC110" s="531">
        <f>IF('Start Here - Data Entry '!$E$5&lt;0,0,(IF(AB125&lt;=Y111,AA111,(IF(AB125&lt;=Y112,AA112,(IF(AB125&lt;=Y113,AA113,(IF(AB125&lt;=Y114,AA114,AA115)))))))))</f>
        <v>1.5</v>
      </c>
      <c r="AD110" s="14"/>
      <c r="AE110" s="81" t="s">
        <v>77</v>
      </c>
      <c r="AF110" s="388" t="s">
        <v>152</v>
      </c>
      <c r="AG110" s="40"/>
      <c r="AH110" s="41" t="s">
        <v>155</v>
      </c>
      <c r="AI110" s="531">
        <f>IF('Start Here - Data Entry '!$E$5&lt;0,0,(IF(AH125&lt;=AE111,AG111,(IF(AH125&lt;=AE112,AG112,(IF(AH125&lt;=AE113,AG113,(IF(AH125&lt;=AE114,AG114,AG115)))))))))</f>
        <v>1.5</v>
      </c>
    </row>
    <row r="111" spans="1:35" ht="20.100000000000001" customHeight="1" x14ac:dyDescent="0.25">
      <c r="B111" s="91"/>
      <c r="C111" s="40"/>
      <c r="D111" s="41"/>
      <c r="E111" s="520"/>
      <c r="F111" s="14"/>
      <c r="G111" s="9">
        <v>200</v>
      </c>
      <c r="H111" s="388" t="s">
        <v>72</v>
      </c>
      <c r="I111" s="85">
        <v>0.5</v>
      </c>
      <c r="J111" s="41">
        <f>$J$106</f>
        <v>498</v>
      </c>
      <c r="K111" s="520">
        <f>I111*$K$5</f>
        <v>33084</v>
      </c>
      <c r="L111" s="14"/>
      <c r="M111" s="9">
        <v>200</v>
      </c>
      <c r="N111" s="388" t="s">
        <v>72</v>
      </c>
      <c r="O111" s="85">
        <v>0.5</v>
      </c>
      <c r="P111" s="41">
        <f>$J$106</f>
        <v>498</v>
      </c>
      <c r="Q111" s="520">
        <f>O111*$K$5</f>
        <v>33084</v>
      </c>
      <c r="R111" s="14"/>
      <c r="S111" s="9">
        <v>200</v>
      </c>
      <c r="T111" s="388" t="s">
        <v>72</v>
      </c>
      <c r="U111" s="85">
        <v>0.5</v>
      </c>
      <c r="V111" s="41">
        <f>$J$106</f>
        <v>498</v>
      </c>
      <c r="W111" s="520">
        <f>U111*$K$5</f>
        <v>33084</v>
      </c>
      <c r="X111" s="14"/>
      <c r="Y111" s="9">
        <v>200</v>
      </c>
      <c r="Z111" s="388" t="s">
        <v>72</v>
      </c>
      <c r="AA111" s="85">
        <v>0.5</v>
      </c>
      <c r="AB111" s="41">
        <f>$J$106</f>
        <v>498</v>
      </c>
      <c r="AC111" s="520">
        <f>AA111*$K$5</f>
        <v>33084</v>
      </c>
      <c r="AD111" s="14"/>
      <c r="AE111" s="9">
        <v>200</v>
      </c>
      <c r="AF111" s="388" t="s">
        <v>72</v>
      </c>
      <c r="AG111" s="85">
        <v>0.5</v>
      </c>
      <c r="AH111" s="41">
        <f>$J$106</f>
        <v>498</v>
      </c>
      <c r="AI111" s="520">
        <f>AG111*$K$5</f>
        <v>33084</v>
      </c>
    </row>
    <row r="112" spans="1:35" ht="20.100000000000001" customHeight="1" x14ac:dyDescent="0.25">
      <c r="B112" s="91"/>
      <c r="C112" s="40"/>
      <c r="D112" s="41"/>
      <c r="E112" s="520"/>
      <c r="F112" s="14"/>
      <c r="G112" s="9">
        <v>400</v>
      </c>
      <c r="H112" s="388" t="s">
        <v>71</v>
      </c>
      <c r="I112" s="85">
        <v>1</v>
      </c>
      <c r="J112" s="41">
        <f>$J$106</f>
        <v>498</v>
      </c>
      <c r="K112" s="520">
        <f>I112*$K$5</f>
        <v>66168</v>
      </c>
      <c r="L112" s="14"/>
      <c r="M112" s="9">
        <v>400</v>
      </c>
      <c r="N112" s="388" t="s">
        <v>71</v>
      </c>
      <c r="O112" s="85">
        <v>1</v>
      </c>
      <c r="P112" s="41">
        <f>$J$106</f>
        <v>498</v>
      </c>
      <c r="Q112" s="520">
        <f>O112*$K$5</f>
        <v>66168</v>
      </c>
      <c r="R112" s="14"/>
      <c r="S112" s="9">
        <v>400</v>
      </c>
      <c r="T112" s="388" t="s">
        <v>71</v>
      </c>
      <c r="U112" s="85">
        <v>1</v>
      </c>
      <c r="V112" s="41">
        <f>$J$106</f>
        <v>498</v>
      </c>
      <c r="W112" s="520">
        <f>U112*$K$5</f>
        <v>66168</v>
      </c>
      <c r="X112" s="14"/>
      <c r="Y112" s="9">
        <v>400</v>
      </c>
      <c r="Z112" s="388" t="s">
        <v>71</v>
      </c>
      <c r="AA112" s="85">
        <v>1</v>
      </c>
      <c r="AB112" s="41">
        <f>$J$106</f>
        <v>498</v>
      </c>
      <c r="AC112" s="520">
        <f>AA112*$K$5</f>
        <v>66168</v>
      </c>
      <c r="AD112" s="14"/>
      <c r="AE112" s="9">
        <v>400</v>
      </c>
      <c r="AF112" s="388" t="s">
        <v>71</v>
      </c>
      <c r="AG112" s="85">
        <v>1</v>
      </c>
      <c r="AH112" s="41">
        <f>$J$106</f>
        <v>498</v>
      </c>
      <c r="AI112" s="520">
        <f>AG112*$K$5</f>
        <v>66168</v>
      </c>
    </row>
    <row r="113" spans="2:35" ht="20.100000000000001" customHeight="1" x14ac:dyDescent="0.25">
      <c r="B113" s="91"/>
      <c r="C113" s="40"/>
      <c r="D113" s="41"/>
      <c r="E113" s="520"/>
      <c r="F113" s="14"/>
      <c r="G113" s="9">
        <v>549</v>
      </c>
      <c r="H113" s="388" t="s">
        <v>74</v>
      </c>
      <c r="I113" s="85">
        <v>1</v>
      </c>
      <c r="J113" s="41">
        <f>$J$106</f>
        <v>498</v>
      </c>
      <c r="K113" s="520">
        <f>I113*$K$5</f>
        <v>66168</v>
      </c>
      <c r="L113" s="14"/>
      <c r="M113" s="9">
        <v>549</v>
      </c>
      <c r="N113" s="388" t="s">
        <v>74</v>
      </c>
      <c r="O113" s="85">
        <v>1</v>
      </c>
      <c r="P113" s="41">
        <f>$J$106</f>
        <v>498</v>
      </c>
      <c r="Q113" s="520">
        <f>O113*$K$5</f>
        <v>66168</v>
      </c>
      <c r="R113" s="14"/>
      <c r="S113" s="9">
        <v>549</v>
      </c>
      <c r="T113" s="388" t="s">
        <v>74</v>
      </c>
      <c r="U113" s="85">
        <v>1</v>
      </c>
      <c r="V113" s="41">
        <f>$J$106</f>
        <v>498</v>
      </c>
      <c r="W113" s="520">
        <f>U113*$K$5</f>
        <v>66168</v>
      </c>
      <c r="X113" s="14"/>
      <c r="Y113" s="9">
        <v>549</v>
      </c>
      <c r="Z113" s="388" t="s">
        <v>74</v>
      </c>
      <c r="AA113" s="85">
        <v>1</v>
      </c>
      <c r="AB113" s="41">
        <f>$J$106</f>
        <v>498</v>
      </c>
      <c r="AC113" s="520">
        <f>AA113*$K$5</f>
        <v>66168</v>
      </c>
      <c r="AD113" s="14"/>
      <c r="AE113" s="9">
        <v>549</v>
      </c>
      <c r="AF113" s="388" t="s">
        <v>74</v>
      </c>
      <c r="AG113" s="85">
        <v>1</v>
      </c>
      <c r="AH113" s="41">
        <f>$J$106</f>
        <v>498</v>
      </c>
      <c r="AI113" s="520">
        <f>AG113*$K$5</f>
        <v>66168</v>
      </c>
    </row>
    <row r="114" spans="2:35" ht="20.100000000000001" customHeight="1" x14ac:dyDescent="0.25">
      <c r="B114" s="91"/>
      <c r="C114" s="40"/>
      <c r="D114" s="41"/>
      <c r="E114" s="520"/>
      <c r="F114" s="14"/>
      <c r="G114" s="9">
        <v>600</v>
      </c>
      <c r="H114" s="388" t="s">
        <v>75</v>
      </c>
      <c r="I114" s="85">
        <v>1.5</v>
      </c>
      <c r="J114" s="41">
        <f>$J$106</f>
        <v>498</v>
      </c>
      <c r="K114" s="520">
        <f>I114*$K$5</f>
        <v>99252</v>
      </c>
      <c r="L114" s="14"/>
      <c r="M114" s="9">
        <v>600</v>
      </c>
      <c r="N114" s="388" t="s">
        <v>75</v>
      </c>
      <c r="O114" s="85">
        <v>1.5</v>
      </c>
      <c r="P114" s="41">
        <f>$J$106</f>
        <v>498</v>
      </c>
      <c r="Q114" s="520">
        <f>O114*$K$5</f>
        <v>99252</v>
      </c>
      <c r="R114" s="14"/>
      <c r="S114" s="9">
        <v>600</v>
      </c>
      <c r="T114" s="388" t="s">
        <v>75</v>
      </c>
      <c r="U114" s="85">
        <v>1.5</v>
      </c>
      <c r="V114" s="41">
        <f>$J$106</f>
        <v>498</v>
      </c>
      <c r="W114" s="520">
        <f>U114*$K$5</f>
        <v>99252</v>
      </c>
      <c r="X114" s="14"/>
      <c r="Y114" s="9">
        <v>600</v>
      </c>
      <c r="Z114" s="388" t="s">
        <v>75</v>
      </c>
      <c r="AA114" s="85">
        <v>1.5</v>
      </c>
      <c r="AB114" s="41">
        <f>$J$106</f>
        <v>498</v>
      </c>
      <c r="AC114" s="520">
        <f>AA114*$K$5</f>
        <v>99252</v>
      </c>
      <c r="AD114" s="14"/>
      <c r="AE114" s="9">
        <v>600</v>
      </c>
      <c r="AF114" s="388" t="s">
        <v>75</v>
      </c>
      <c r="AG114" s="85">
        <v>1.5</v>
      </c>
      <c r="AH114" s="41">
        <f>$J$106</f>
        <v>498</v>
      </c>
      <c r="AI114" s="520">
        <f>AG114*$K$5</f>
        <v>99252</v>
      </c>
    </row>
    <row r="115" spans="2:35" ht="20.100000000000001" customHeight="1" x14ac:dyDescent="0.25">
      <c r="B115" s="91"/>
      <c r="C115" s="40"/>
      <c r="D115" s="41"/>
      <c r="E115" s="520"/>
      <c r="F115" s="14"/>
      <c r="H115" s="388" t="s">
        <v>76</v>
      </c>
      <c r="I115" s="85">
        <v>2</v>
      </c>
      <c r="J115" s="41">
        <f>$J$106</f>
        <v>498</v>
      </c>
      <c r="K115" s="520">
        <f>I115*$K$5</f>
        <v>132336</v>
      </c>
      <c r="L115" s="14"/>
      <c r="N115" s="388" t="s">
        <v>76</v>
      </c>
      <c r="O115" s="85">
        <v>2</v>
      </c>
      <c r="P115" s="41">
        <f>$J$106</f>
        <v>498</v>
      </c>
      <c r="Q115" s="520">
        <f>O115*$K$5</f>
        <v>132336</v>
      </c>
      <c r="R115" s="14"/>
      <c r="T115" s="388" t="s">
        <v>76</v>
      </c>
      <c r="U115" s="85">
        <v>2</v>
      </c>
      <c r="V115" s="41">
        <f>$J$106</f>
        <v>498</v>
      </c>
      <c r="W115" s="520">
        <f>U115*$K$5</f>
        <v>132336</v>
      </c>
      <c r="X115" s="14"/>
      <c r="Z115" s="388" t="s">
        <v>76</v>
      </c>
      <c r="AA115" s="85">
        <v>2</v>
      </c>
      <c r="AB115" s="41">
        <f>$J$106</f>
        <v>498</v>
      </c>
      <c r="AC115" s="520">
        <f>AA115*$K$5</f>
        <v>132336</v>
      </c>
      <c r="AD115" s="14"/>
      <c r="AF115" s="388" t="s">
        <v>76</v>
      </c>
      <c r="AG115" s="85">
        <v>2</v>
      </c>
      <c r="AH115" s="41">
        <f>$J$106</f>
        <v>498</v>
      </c>
      <c r="AI115" s="520">
        <f>AG115*$K$5</f>
        <v>132336</v>
      </c>
    </row>
    <row r="116" spans="2:35" ht="20.100000000000001" customHeight="1" x14ac:dyDescent="0.25">
      <c r="B116" s="91"/>
      <c r="C116" s="40"/>
      <c r="D116" s="41"/>
      <c r="E116" s="520"/>
      <c r="F116" s="14"/>
      <c r="H116" s="388" t="s">
        <v>1021</v>
      </c>
      <c r="I116" s="532">
        <v>5</v>
      </c>
      <c r="J116" s="41">
        <f>'Start Here - Data Entry '!G36</f>
        <v>546</v>
      </c>
      <c r="K116" s="520">
        <f>I116*J116</f>
        <v>2730</v>
      </c>
      <c r="L116" s="14"/>
      <c r="N116" s="388" t="s">
        <v>1021</v>
      </c>
      <c r="O116" s="85">
        <v>5</v>
      </c>
      <c r="P116" s="41">
        <f>'Start Here - Data Entry '!H36</f>
        <v>555</v>
      </c>
      <c r="Q116" s="520">
        <f>P12*5</f>
        <v>2535</v>
      </c>
      <c r="R116" s="14"/>
      <c r="T116" s="388" t="s">
        <v>1021</v>
      </c>
      <c r="U116" s="85">
        <v>5</v>
      </c>
      <c r="V116" s="41">
        <f>'Start Here - Data Entry '!I36</f>
        <v>558</v>
      </c>
      <c r="W116" s="520">
        <f>V12*5</f>
        <v>2550</v>
      </c>
      <c r="X116" s="14"/>
      <c r="Z116" s="388" t="s">
        <v>1021</v>
      </c>
      <c r="AA116" s="85">
        <v>5</v>
      </c>
      <c r="AB116" s="41">
        <f>'Start Here - Data Entry '!J36</f>
        <v>558</v>
      </c>
      <c r="AC116" s="520">
        <f>AB12*5</f>
        <v>2550</v>
      </c>
      <c r="AD116" s="14"/>
      <c r="AF116" s="388" t="s">
        <v>1021</v>
      </c>
      <c r="AG116" s="85">
        <v>5</v>
      </c>
      <c r="AH116" s="41">
        <f>'Start Here - Data Entry '!K36</f>
        <v>558</v>
      </c>
      <c r="AI116" s="520">
        <f>AH12*5</f>
        <v>2550</v>
      </c>
    </row>
    <row r="117" spans="2:35" ht="20.100000000000001" customHeight="1" x14ac:dyDescent="0.25">
      <c r="B117" s="91"/>
      <c r="C117" s="40"/>
      <c r="D117" s="41"/>
      <c r="E117" s="520"/>
      <c r="F117" s="14"/>
      <c r="H117" s="388" t="s">
        <v>1030</v>
      </c>
      <c r="I117" s="532"/>
      <c r="J117" s="16" t="s">
        <v>154</v>
      </c>
      <c r="K117" s="520">
        <f>IF(OR('Start Here - Data Entry '!$E$5=3,'Start Here - Data Entry '!$E$5=4,'Start Here - Data Entry '!$E$5=5),K120,0)</f>
        <v>0</v>
      </c>
      <c r="L117" s="14"/>
      <c r="N117" s="388" t="s">
        <v>1030</v>
      </c>
      <c r="O117" s="85"/>
      <c r="P117" s="41" t="s">
        <v>154</v>
      </c>
      <c r="Q117" s="520">
        <f>IF(OR('Start Here - Data Entry '!$E$5=3,'Start Here - Data Entry '!$E$5=4,'Start Here - Data Entry '!$E$5=5),Q120,0)</f>
        <v>0</v>
      </c>
      <c r="R117" s="14"/>
      <c r="T117" s="388" t="s">
        <v>1030</v>
      </c>
      <c r="U117" s="85"/>
      <c r="V117" s="41" t="s">
        <v>154</v>
      </c>
      <c r="W117" s="520">
        <f>IF(OR('Start Here - Data Entry '!$E$5=3,'Start Here - Data Entry '!$E$5=4,'Start Here - Data Entry '!$E$5=5),W120,0)</f>
        <v>0</v>
      </c>
      <c r="X117" s="14"/>
      <c r="Z117" s="388" t="s">
        <v>1030</v>
      </c>
      <c r="AA117" s="85"/>
      <c r="AB117" s="41" t="s">
        <v>154</v>
      </c>
      <c r="AC117" s="520">
        <f>IF(OR('Start Here - Data Entry '!$E$5=3,'Start Here - Data Entry '!$E$5=4,'Start Here - Data Entry '!$E$5=5),AC120,0)</f>
        <v>0</v>
      </c>
      <c r="AD117" s="14"/>
      <c r="AF117" s="388" t="s">
        <v>1030</v>
      </c>
      <c r="AG117" s="85"/>
      <c r="AH117" s="41" t="s">
        <v>154</v>
      </c>
      <c r="AI117" s="520">
        <f>IF(OR('Start Here - Data Entry '!$E$5=3,'Start Here - Data Entry '!$E$5=4,'Start Here - Data Entry '!$E$5=5),AI120,0)</f>
        <v>0</v>
      </c>
    </row>
    <row r="118" spans="2:35" ht="20.100000000000001" customHeight="1" x14ac:dyDescent="0.25">
      <c r="B118" s="91"/>
      <c r="C118" s="40"/>
      <c r="D118" s="41"/>
      <c r="E118" s="520"/>
      <c r="F118" s="14"/>
      <c r="H118" s="388"/>
      <c r="I118" s="532"/>
      <c r="J118" s="41" t="s">
        <v>155</v>
      </c>
      <c r="K118" s="531">
        <v>0.5</v>
      </c>
      <c r="L118" s="14"/>
      <c r="N118" s="388"/>
      <c r="O118" s="85"/>
      <c r="P118" s="41" t="s">
        <v>155</v>
      </c>
      <c r="Q118" s="531">
        <v>0.5</v>
      </c>
      <c r="R118" s="14"/>
      <c r="T118" s="388"/>
      <c r="U118" s="85"/>
      <c r="V118" s="41" t="s">
        <v>155</v>
      </c>
      <c r="W118" s="531">
        <v>0.5</v>
      </c>
      <c r="X118" s="14"/>
      <c r="Z118" s="388"/>
      <c r="AA118" s="85"/>
      <c r="AB118" s="41" t="s">
        <v>155</v>
      </c>
      <c r="AC118" s="531">
        <v>0.5</v>
      </c>
      <c r="AD118" s="14"/>
      <c r="AF118" s="388"/>
      <c r="AG118" s="85"/>
      <c r="AH118" s="41" t="s">
        <v>155</v>
      </c>
      <c r="AI118" s="531">
        <v>0.5</v>
      </c>
    </row>
    <row r="119" spans="2:35" ht="20.100000000000001" customHeight="1" x14ac:dyDescent="0.25">
      <c r="B119" s="91"/>
      <c r="C119" s="40"/>
      <c r="D119" s="41"/>
      <c r="E119" s="520"/>
      <c r="F119" s="14"/>
      <c r="H119" s="521" t="s">
        <v>1031</v>
      </c>
      <c r="I119" s="522"/>
      <c r="J119" s="523">
        <v>160</v>
      </c>
      <c r="K119" s="520">
        <f>J12*J119</f>
        <v>79680</v>
      </c>
      <c r="L119" s="14"/>
      <c r="N119" s="521" t="s">
        <v>1031</v>
      </c>
      <c r="O119" s="522"/>
      <c r="P119" s="523">
        <v>160</v>
      </c>
      <c r="Q119" s="520">
        <f>P12*P119</f>
        <v>81120</v>
      </c>
      <c r="R119" s="14"/>
      <c r="T119" s="521" t="s">
        <v>1031</v>
      </c>
      <c r="U119" s="522"/>
      <c r="V119" s="523">
        <v>160</v>
      </c>
      <c r="W119" s="520">
        <f>V12*V119</f>
        <v>81600</v>
      </c>
      <c r="X119" s="14"/>
      <c r="Z119" s="521" t="s">
        <v>1031</v>
      </c>
      <c r="AA119" s="522"/>
      <c r="AB119" s="523">
        <v>160</v>
      </c>
      <c r="AC119" s="520">
        <f>AB12*AB119</f>
        <v>81600</v>
      </c>
      <c r="AD119" s="14"/>
      <c r="AF119" s="521" t="s">
        <v>1031</v>
      </c>
      <c r="AG119" s="522"/>
      <c r="AH119" s="523">
        <v>160</v>
      </c>
      <c r="AI119" s="520">
        <f>AH12*AH119</f>
        <v>81600</v>
      </c>
    </row>
    <row r="120" spans="2:35" ht="20.100000000000001" customHeight="1" x14ac:dyDescent="0.25">
      <c r="B120" s="91"/>
      <c r="C120" s="40"/>
      <c r="D120" s="41"/>
      <c r="E120" s="520"/>
      <c r="F120" s="14"/>
      <c r="H120" s="521" t="s">
        <v>1032</v>
      </c>
      <c r="I120" s="522"/>
      <c r="J120" s="523">
        <v>160</v>
      </c>
      <c r="K120" s="520">
        <f>IF(K119&lt;33084,33084,K119)</f>
        <v>79680</v>
      </c>
      <c r="L120" s="14"/>
      <c r="N120" s="521" t="s">
        <v>1032</v>
      </c>
      <c r="O120" s="522"/>
      <c r="P120" s="523">
        <v>160</v>
      </c>
      <c r="Q120" s="520">
        <f>IF(Q119&lt;33084,33084,Q119)</f>
        <v>81120</v>
      </c>
      <c r="R120" s="14"/>
      <c r="T120" s="521" t="s">
        <v>1032</v>
      </c>
      <c r="U120" s="522"/>
      <c r="V120" s="523">
        <v>160</v>
      </c>
      <c r="W120" s="520">
        <f>IF(W119&lt;33084,33084,W119)</f>
        <v>81600</v>
      </c>
      <c r="X120" s="14"/>
      <c r="Z120" s="521" t="s">
        <v>1032</v>
      </c>
      <c r="AA120" s="522"/>
      <c r="AB120" s="523">
        <v>160</v>
      </c>
      <c r="AC120" s="520">
        <f>IF(AC119&lt;33084,33084,AC119)</f>
        <v>81600</v>
      </c>
      <c r="AD120" s="14"/>
      <c r="AF120" s="521" t="s">
        <v>1032</v>
      </c>
      <c r="AG120" s="522"/>
      <c r="AH120" s="523">
        <v>160</v>
      </c>
      <c r="AI120" s="520">
        <f>IF(AI119&lt;33084,33084,AI119)</f>
        <v>81600</v>
      </c>
    </row>
    <row r="121" spans="2:35" ht="20.100000000000001" customHeight="1" x14ac:dyDescent="0.25">
      <c r="B121" s="91"/>
      <c r="C121" s="40"/>
      <c r="D121" s="41"/>
      <c r="E121" s="520"/>
      <c r="F121" s="14"/>
      <c r="H121" s="521" t="s">
        <v>1018</v>
      </c>
      <c r="I121" s="522"/>
      <c r="J121" s="523">
        <v>160</v>
      </c>
      <c r="K121" s="520">
        <f>$J$12*J121</f>
        <v>79680</v>
      </c>
      <c r="L121" s="14"/>
      <c r="N121" s="521" t="s">
        <v>1018</v>
      </c>
      <c r="O121" s="522"/>
      <c r="P121" s="523">
        <v>160</v>
      </c>
      <c r="Q121" s="520">
        <f>P14*P121</f>
        <v>0</v>
      </c>
      <c r="R121" s="14"/>
      <c r="T121" s="521" t="s">
        <v>1018</v>
      </c>
      <c r="U121" s="522"/>
      <c r="V121" s="523">
        <v>160</v>
      </c>
      <c r="W121" s="520">
        <f>V14*V121</f>
        <v>0</v>
      </c>
      <c r="X121" s="14"/>
      <c r="Z121" s="521" t="s">
        <v>1018</v>
      </c>
      <c r="AA121" s="522"/>
      <c r="AB121" s="523">
        <v>160</v>
      </c>
      <c r="AC121" s="520">
        <f>AB14*AB121</f>
        <v>0</v>
      </c>
      <c r="AD121" s="14"/>
      <c r="AF121" s="521" t="s">
        <v>1018</v>
      </c>
      <c r="AG121" s="522"/>
      <c r="AH121" s="523">
        <v>160</v>
      </c>
      <c r="AI121" s="520">
        <f>AH14*AH121</f>
        <v>0</v>
      </c>
    </row>
    <row r="122" spans="2:35" ht="20.100000000000001" customHeight="1" x14ac:dyDescent="0.25">
      <c r="B122" s="91"/>
      <c r="C122" s="40"/>
      <c r="D122" s="41"/>
      <c r="E122" s="520"/>
      <c r="F122" s="14"/>
      <c r="H122" s="521" t="s">
        <v>1019</v>
      </c>
      <c r="I122" s="522"/>
      <c r="J122" s="523">
        <v>160</v>
      </c>
      <c r="K122" s="520">
        <f t="shared" ref="K122:K123" si="15">$J$12*J122</f>
        <v>79680</v>
      </c>
      <c r="L122" s="14"/>
      <c r="N122" s="521" t="s">
        <v>1019</v>
      </c>
      <c r="O122" s="522"/>
      <c r="P122" s="523">
        <v>160</v>
      </c>
      <c r="Q122" s="520">
        <f>P15*P122</f>
        <v>320</v>
      </c>
      <c r="R122" s="14"/>
      <c r="T122" s="521" t="s">
        <v>1019</v>
      </c>
      <c r="U122" s="522"/>
      <c r="V122" s="523">
        <v>160</v>
      </c>
      <c r="W122" s="520">
        <f>V15*V122</f>
        <v>320</v>
      </c>
      <c r="X122" s="14"/>
      <c r="Z122" s="521" t="s">
        <v>1019</v>
      </c>
      <c r="AA122" s="522"/>
      <c r="AB122" s="523">
        <v>160</v>
      </c>
      <c r="AC122" s="520">
        <f>AB15*AB122</f>
        <v>320</v>
      </c>
      <c r="AD122" s="14"/>
      <c r="AF122" s="521" t="s">
        <v>1019</v>
      </c>
      <c r="AG122" s="522"/>
      <c r="AH122" s="523">
        <v>160</v>
      </c>
      <c r="AI122" s="520">
        <f>AH15*AH122</f>
        <v>320</v>
      </c>
    </row>
    <row r="123" spans="2:35" ht="20.100000000000001" customHeight="1" x14ac:dyDescent="0.25">
      <c r="B123" s="91"/>
      <c r="C123" s="40"/>
      <c r="D123" s="41"/>
      <c r="E123" s="520"/>
      <c r="F123" s="14"/>
      <c r="H123" s="524" t="s">
        <v>1020</v>
      </c>
      <c r="I123" s="525"/>
      <c r="J123" s="526">
        <v>160</v>
      </c>
      <c r="K123" s="520">
        <f t="shared" si="15"/>
        <v>79680</v>
      </c>
      <c r="L123" s="14"/>
      <c r="N123" s="524" t="s">
        <v>1020</v>
      </c>
      <c r="O123" s="525"/>
      <c r="P123" s="526">
        <v>160</v>
      </c>
      <c r="Q123" s="520">
        <f>P16*P123</f>
        <v>0</v>
      </c>
      <c r="R123" s="14"/>
      <c r="T123" s="524" t="s">
        <v>1020</v>
      </c>
      <c r="U123" s="525"/>
      <c r="V123" s="526">
        <v>160</v>
      </c>
      <c r="W123" s="520">
        <f>V16*V123</f>
        <v>0</v>
      </c>
      <c r="X123" s="14"/>
      <c r="Z123" s="524" t="s">
        <v>1020</v>
      </c>
      <c r="AA123" s="525"/>
      <c r="AB123" s="526">
        <v>160</v>
      </c>
      <c r="AC123" s="520">
        <f>AB16*AB123</f>
        <v>0</v>
      </c>
      <c r="AD123" s="14"/>
      <c r="AF123" s="524" t="s">
        <v>1020</v>
      </c>
      <c r="AG123" s="525"/>
      <c r="AH123" s="526">
        <v>160</v>
      </c>
      <c r="AI123" s="520">
        <f>AH16*AH123</f>
        <v>0</v>
      </c>
    </row>
    <row r="124" spans="2:35" ht="20.100000000000001" customHeight="1" x14ac:dyDescent="0.25">
      <c r="B124" s="91"/>
      <c r="C124" s="40"/>
      <c r="D124" s="41"/>
      <c r="E124" s="520"/>
      <c r="F124" s="14"/>
      <c r="H124" s="388" t="s">
        <v>1029</v>
      </c>
      <c r="I124" s="535">
        <v>7</v>
      </c>
      <c r="J124" s="41">
        <f>'Start Here - Data Entry '!$G$36</f>
        <v>546</v>
      </c>
      <c r="K124" s="520">
        <f>IF(OR('Start Here - Data Entry '!$E$5=3,'Start Here - Data Entry '!$E$5=4,'Start Here - Data Entry '!$E$5=5),(I124*J124),0)</f>
        <v>0</v>
      </c>
      <c r="L124" s="14"/>
      <c r="N124" s="388" t="s">
        <v>1029</v>
      </c>
      <c r="O124" s="85">
        <v>7</v>
      </c>
      <c r="P124" s="41">
        <f>'Start Here - Data Entry '!$H$36</f>
        <v>555</v>
      </c>
      <c r="Q124" s="520">
        <f>IF(OR('Start Here - Data Entry '!$E$5=3,'Start Here - Data Entry '!$E$5=4,'Start Here - Data Entry '!$E$5=5),(O124*P124),0)</f>
        <v>0</v>
      </c>
      <c r="R124" s="14"/>
      <c r="T124" s="388" t="s">
        <v>1029</v>
      </c>
      <c r="U124" s="85">
        <v>7</v>
      </c>
      <c r="V124" s="41">
        <f>'Start Here - Data Entry '!$I$36</f>
        <v>558</v>
      </c>
      <c r="W124" s="520">
        <f>IF(OR('Start Here - Data Entry '!$E$5=3,'Start Here - Data Entry '!$E$5=4,'Start Here - Data Entry '!$E$5=5),(U124*V124),0)</f>
        <v>0</v>
      </c>
      <c r="X124" s="14"/>
      <c r="Z124" s="388" t="s">
        <v>1029</v>
      </c>
      <c r="AA124" s="85">
        <v>7</v>
      </c>
      <c r="AB124" s="41">
        <f>'Start Here - Data Entry '!$J$36</f>
        <v>558</v>
      </c>
      <c r="AC124" s="520">
        <f>IF(OR('Start Here - Data Entry '!$E$5=3,'Start Here - Data Entry '!$E$5=4,'Start Here - Data Entry '!$E$5=5),(AA124*AB124),0)</f>
        <v>0</v>
      </c>
      <c r="AD124" s="14"/>
      <c r="AF124" s="388" t="s">
        <v>1029</v>
      </c>
      <c r="AG124" s="85">
        <v>7</v>
      </c>
      <c r="AH124" s="41">
        <f>'Start Here - Data Entry '!$K$36</f>
        <v>558</v>
      </c>
      <c r="AI124" s="520">
        <f>IF(OR('Start Here - Data Entry '!$E$5=3,'Start Here - Data Entry '!$E$5=4,'Start Here - Data Entry '!$E$5=5),(AG124*AH124),0)</f>
        <v>0</v>
      </c>
    </row>
    <row r="125" spans="2:35" ht="20.100000000000001" customHeight="1" x14ac:dyDescent="0.25">
      <c r="B125" s="91"/>
      <c r="C125" s="40"/>
      <c r="D125" s="41"/>
      <c r="E125" s="520"/>
      <c r="F125" s="14"/>
      <c r="H125" s="388" t="s">
        <v>1014</v>
      </c>
      <c r="I125" s="40">
        <v>45</v>
      </c>
      <c r="J125" s="41">
        <f>'Start Here - Data Entry '!$G$36</f>
        <v>546</v>
      </c>
      <c r="K125" s="520">
        <f>I125*J125</f>
        <v>24570</v>
      </c>
      <c r="L125" s="14"/>
      <c r="N125" s="388" t="s">
        <v>1014</v>
      </c>
      <c r="O125" s="40">
        <v>45</v>
      </c>
      <c r="P125" s="41">
        <f>'Start Here - Data Entry '!$H$36</f>
        <v>555</v>
      </c>
      <c r="Q125" s="520">
        <f>O125*P125</f>
        <v>24975</v>
      </c>
      <c r="R125" s="14"/>
      <c r="T125" s="388" t="s">
        <v>1014</v>
      </c>
      <c r="U125" s="40">
        <v>45</v>
      </c>
      <c r="V125" s="41">
        <f>'Start Here - Data Entry '!I36</f>
        <v>558</v>
      </c>
      <c r="W125" s="520">
        <f>U125*V125</f>
        <v>25110</v>
      </c>
      <c r="X125" s="14"/>
      <c r="Z125" s="388" t="s">
        <v>1014</v>
      </c>
      <c r="AA125" s="40">
        <v>45</v>
      </c>
      <c r="AB125" s="41">
        <f>'Start Here - Data Entry '!$J$36</f>
        <v>558</v>
      </c>
      <c r="AC125" s="520">
        <f>AA125*AB125</f>
        <v>25110</v>
      </c>
      <c r="AD125" s="14"/>
      <c r="AF125" s="388" t="s">
        <v>1014</v>
      </c>
      <c r="AG125" s="40">
        <v>45</v>
      </c>
      <c r="AH125" s="41">
        <f>'Start Here - Data Entry '!$K$36</f>
        <v>558</v>
      </c>
      <c r="AI125" s="520">
        <f>AG125*AH125</f>
        <v>25110</v>
      </c>
    </row>
    <row r="126" spans="2:35" ht="20.100000000000001" customHeight="1" x14ac:dyDescent="0.25">
      <c r="B126" s="91"/>
      <c r="C126" s="40"/>
      <c r="D126" s="41"/>
      <c r="E126" s="520"/>
      <c r="F126" s="14"/>
      <c r="H126" s="388" t="s">
        <v>1016</v>
      </c>
      <c r="I126" s="40"/>
      <c r="J126" s="41"/>
      <c r="K126" s="520">
        <v>0</v>
      </c>
      <c r="L126" s="14"/>
      <c r="N126" s="388" t="s">
        <v>1016</v>
      </c>
      <c r="O126" s="40"/>
      <c r="P126" s="41"/>
      <c r="Q126" s="520">
        <v>0</v>
      </c>
      <c r="R126" s="14"/>
      <c r="T126" s="388" t="s">
        <v>1016</v>
      </c>
      <c r="U126" s="40"/>
      <c r="V126" s="41"/>
      <c r="W126" s="520">
        <v>0</v>
      </c>
      <c r="X126" s="14"/>
      <c r="Z126" s="388" t="s">
        <v>1016</v>
      </c>
      <c r="AA126" s="40"/>
      <c r="AB126" s="41"/>
      <c r="AC126" s="520">
        <v>0</v>
      </c>
      <c r="AD126" s="14"/>
      <c r="AF126" s="388" t="s">
        <v>1016</v>
      </c>
      <c r="AG126" s="40"/>
      <c r="AH126" s="41"/>
      <c r="AI126" s="520">
        <v>0</v>
      </c>
    </row>
    <row r="127" spans="2:35" ht="20.100000000000001" customHeight="1" thickBot="1" x14ac:dyDescent="0.3">
      <c r="B127" s="91"/>
      <c r="C127" s="40"/>
      <c r="D127" s="41"/>
      <c r="E127" s="41"/>
      <c r="F127" s="14"/>
      <c r="H127" s="91"/>
      <c r="I127" s="40"/>
      <c r="J127" s="41"/>
      <c r="K127" s="41"/>
      <c r="L127" s="14"/>
      <c r="N127" s="91"/>
      <c r="O127" s="40"/>
      <c r="P127" s="41"/>
      <c r="Q127" s="41"/>
      <c r="R127" s="14"/>
      <c r="T127" s="91"/>
      <c r="U127" s="40"/>
      <c r="V127" s="41"/>
      <c r="W127" s="41"/>
      <c r="X127" s="14"/>
      <c r="Z127" s="91"/>
      <c r="AA127" s="40"/>
      <c r="AB127" s="41"/>
      <c r="AC127" s="41"/>
      <c r="AD127" s="14"/>
      <c r="AF127" s="91"/>
      <c r="AG127" s="40"/>
      <c r="AH127" s="41"/>
      <c r="AI127" s="41"/>
    </row>
    <row r="128" spans="2:35" ht="20.100000000000001" customHeight="1" thickBot="1" x14ac:dyDescent="0.3">
      <c r="B128" s="92" t="s">
        <v>126</v>
      </c>
      <c r="C128" s="13"/>
      <c r="D128" s="13"/>
      <c r="E128" s="13"/>
      <c r="F128" s="14"/>
      <c r="H128" s="92" t="s">
        <v>126</v>
      </c>
      <c r="I128" s="13"/>
      <c r="J128" s="13"/>
      <c r="K128" s="13"/>
      <c r="L128" s="14"/>
      <c r="N128" s="92" t="s">
        <v>126</v>
      </c>
      <c r="O128" s="13"/>
      <c r="P128" s="13"/>
      <c r="Q128" s="13"/>
      <c r="R128" s="14"/>
      <c r="T128" s="92" t="s">
        <v>126</v>
      </c>
      <c r="U128" s="13"/>
      <c r="V128" s="13"/>
      <c r="W128" s="13"/>
      <c r="X128" s="14"/>
      <c r="Z128" s="92" t="s">
        <v>126</v>
      </c>
      <c r="AA128" s="13"/>
      <c r="AB128" s="13"/>
      <c r="AC128" s="13"/>
      <c r="AD128" s="14"/>
      <c r="AF128" s="92" t="s">
        <v>126</v>
      </c>
      <c r="AG128" s="13"/>
      <c r="AH128" s="13"/>
      <c r="AI128" s="13"/>
    </row>
    <row r="129" spans="1:35" ht="20.100000000000001" customHeight="1" thickBot="1" x14ac:dyDescent="0.3">
      <c r="B129" s="77" t="s">
        <v>19</v>
      </c>
      <c r="C129" s="78" t="s">
        <v>2</v>
      </c>
      <c r="D129" s="78" t="s">
        <v>3</v>
      </c>
      <c r="E129" s="79" t="s">
        <v>1</v>
      </c>
      <c r="F129" s="93"/>
      <c r="H129" s="77" t="s">
        <v>19</v>
      </c>
      <c r="I129" s="78" t="s">
        <v>2</v>
      </c>
      <c r="J129" s="78" t="s">
        <v>3</v>
      </c>
      <c r="K129" s="79" t="s">
        <v>1</v>
      </c>
      <c r="L129" s="93"/>
      <c r="N129" s="77" t="s">
        <v>19</v>
      </c>
      <c r="O129" s="78" t="s">
        <v>2</v>
      </c>
      <c r="P129" s="78" t="s">
        <v>3</v>
      </c>
      <c r="Q129" s="79" t="s">
        <v>1</v>
      </c>
      <c r="R129" s="93"/>
      <c r="T129" s="77" t="s">
        <v>19</v>
      </c>
      <c r="U129" s="78" t="s">
        <v>2</v>
      </c>
      <c r="V129" s="78" t="s">
        <v>3</v>
      </c>
      <c r="W129" s="79" t="s">
        <v>1</v>
      </c>
      <c r="X129" s="93"/>
      <c r="Z129" s="77" t="s">
        <v>19</v>
      </c>
      <c r="AA129" s="78" t="s">
        <v>2</v>
      </c>
      <c r="AB129" s="78" t="s">
        <v>3</v>
      </c>
      <c r="AC129" s="79" t="s">
        <v>1</v>
      </c>
      <c r="AD129" s="93"/>
      <c r="AF129" s="77" t="s">
        <v>19</v>
      </c>
      <c r="AG129" s="78" t="s">
        <v>2</v>
      </c>
      <c r="AH129" s="78" t="s">
        <v>3</v>
      </c>
      <c r="AI129" s="79" t="s">
        <v>1</v>
      </c>
    </row>
    <row r="130" spans="1:35" ht="20.100000000000001" customHeight="1" x14ac:dyDescent="0.25">
      <c r="A130" s="14"/>
      <c r="B130" s="29" t="s">
        <v>10</v>
      </c>
      <c r="C130" s="94" t="str">
        <f>C24</f>
        <v>NA</v>
      </c>
      <c r="D130" s="31" t="e">
        <f>D24</f>
        <v>#VALUE!</v>
      </c>
      <c r="E130" s="95">
        <f>IF(D131&gt;0,C131,IF(D132&gt;0,C132,IF(D133&gt;0,C133,IF(D134&gt;0,C134,IF(D135&gt;0,C135,C136)))))</f>
        <v>415</v>
      </c>
      <c r="F130" s="96"/>
      <c r="G130" s="14"/>
      <c r="H130" s="29" t="s">
        <v>10</v>
      </c>
      <c r="I130" s="94">
        <f>I24</f>
        <v>0.94</v>
      </c>
      <c r="J130" s="31">
        <f>J24</f>
        <v>468.11999999999995</v>
      </c>
      <c r="K130" s="95">
        <f>IF(J131&gt;0,I131,IF(J132&gt;0,I132,IF(J133&gt;0,I133,IF(J134&gt;0,I134,IF(J135&gt;0,I135,I136)))))</f>
        <v>415</v>
      </c>
      <c r="L130" s="96"/>
      <c r="M130" s="14"/>
      <c r="N130" s="29" t="s">
        <v>10</v>
      </c>
      <c r="O130" s="94">
        <f>O24</f>
        <v>0.94</v>
      </c>
      <c r="P130" s="31">
        <f>P24</f>
        <v>476.58</v>
      </c>
      <c r="Q130" s="95">
        <f>IF(P131&gt;0,O131,IF(P132&gt;0,O132,IF(P133&gt;0,O133,IF(P134&gt;0,O134,IF(P135&gt;0,O135,O136)))))</f>
        <v>415</v>
      </c>
      <c r="R130" s="96"/>
      <c r="S130" s="14"/>
      <c r="T130" s="29" t="s">
        <v>10</v>
      </c>
      <c r="U130" s="94">
        <f>U24</f>
        <v>0.94</v>
      </c>
      <c r="V130" s="31">
        <f>V24</f>
        <v>479.4</v>
      </c>
      <c r="W130" s="95">
        <f>IF(V131&gt;0,U131,IF(V132&gt;0,U132,IF(V133&gt;0,U133,IF(V134&gt;0,U134,IF(V135&gt;0,U135,U136)))))</f>
        <v>415</v>
      </c>
      <c r="X130" s="96"/>
      <c r="Y130" s="14"/>
      <c r="Z130" s="29" t="s">
        <v>10</v>
      </c>
      <c r="AA130" s="94">
        <f>AA24</f>
        <v>0.94</v>
      </c>
      <c r="AB130" s="31">
        <f>AB24</f>
        <v>479.4</v>
      </c>
      <c r="AC130" s="95">
        <f>IF(AB131&gt;0,AA131,IF(AB132&gt;0,AA132,IF(AB133&gt;0,AA133,IF(AB134&gt;0,AA134,IF(AB135&gt;0,AA135,AA136)))))</f>
        <v>415</v>
      </c>
      <c r="AD130" s="96"/>
      <c r="AE130" s="14"/>
      <c r="AF130" s="29" t="s">
        <v>10</v>
      </c>
      <c r="AG130" s="94">
        <f>AG24</f>
        <v>0.94</v>
      </c>
      <c r="AH130" s="31">
        <f>AH24</f>
        <v>479.4</v>
      </c>
      <c r="AI130" s="95">
        <f>IF(AH131&gt;0,AG131,IF(AH132&gt;0,AG132,IF(AH133&gt;0,AG133,IF(AH134&gt;0,AG134,IF(AH135&gt;0,AG135,AG136)))))</f>
        <v>415</v>
      </c>
    </row>
    <row r="131" spans="1:35" ht="20.100000000000001" customHeight="1" x14ac:dyDescent="0.25">
      <c r="A131" s="14"/>
      <c r="B131" s="48" t="s">
        <v>81</v>
      </c>
      <c r="C131" s="40">
        <v>365</v>
      </c>
      <c r="D131" s="41">
        <f t="shared" ref="D131:D136" si="16">ROUNDDOWN(IF($C$130&gt;=C146,IF($C$130&lt;=D146,($C$130*E139),0),0),0)</f>
        <v>0</v>
      </c>
      <c r="E131" s="80">
        <f t="shared" ref="E131:E136" si="17">C131*D131</f>
        <v>0</v>
      </c>
      <c r="F131" s="98"/>
      <c r="G131" s="14"/>
      <c r="H131" s="48" t="s">
        <v>81</v>
      </c>
      <c r="I131" s="40">
        <v>365</v>
      </c>
      <c r="J131" s="41">
        <f>ROUNDDOWN(IF($I$130&gt;=I146,IF($I$130&lt;=J146,($I$130*K139),0),0),0)</f>
        <v>0</v>
      </c>
      <c r="K131" s="80">
        <f t="shared" ref="K131:K136" si="18">I131*J131</f>
        <v>0</v>
      </c>
      <c r="L131" s="98"/>
      <c r="M131" s="14"/>
      <c r="N131" s="48" t="s">
        <v>81</v>
      </c>
      <c r="O131" s="40">
        <v>365</v>
      </c>
      <c r="P131" s="41">
        <f>ROUNDDOWN(IF($O$130&gt;=O146,IF($O$130&lt;=P146,($O$130*Q139),0),0),0)</f>
        <v>0</v>
      </c>
      <c r="Q131" s="80">
        <f t="shared" ref="Q131:Q136" si="19">O131*P131</f>
        <v>0</v>
      </c>
      <c r="R131" s="98"/>
      <c r="S131" s="14"/>
      <c r="T131" s="48" t="s">
        <v>81</v>
      </c>
      <c r="U131" s="40">
        <v>365</v>
      </c>
      <c r="V131" s="41">
        <f>ROUNDDOWN(IF($U$130&gt;=U146,IF($U$130&lt;=V146,($U$130*W139),0),0),0)</f>
        <v>0</v>
      </c>
      <c r="W131" s="80">
        <f t="shared" ref="W131:W136" si="20">U131*V131</f>
        <v>0</v>
      </c>
      <c r="X131" s="98"/>
      <c r="Y131" s="14"/>
      <c r="Z131" s="48" t="s">
        <v>81</v>
      </c>
      <c r="AA131" s="40">
        <v>365</v>
      </c>
      <c r="AB131" s="41">
        <f>ROUNDDOWN(IF($AA$130&gt;=AA146,IF($AA$130&lt;=AB146,($AA$130*AC139),0),0),0)</f>
        <v>0</v>
      </c>
      <c r="AC131" s="80">
        <f t="shared" ref="AC131:AC136" si="21">AA131*AB131</f>
        <v>0</v>
      </c>
      <c r="AD131" s="98"/>
      <c r="AE131" s="14"/>
      <c r="AF131" s="48" t="s">
        <v>81</v>
      </c>
      <c r="AG131" s="40">
        <v>365</v>
      </c>
      <c r="AH131" s="41">
        <f>ROUNDDOWN(IF($AG$130&gt;=AG146,IF($AG$130&lt;=AH146,($AG$130*AI139),0),0),0)</f>
        <v>0</v>
      </c>
      <c r="AI131" s="80">
        <f t="shared" ref="AI131:AI136" si="22">AG131*AH131</f>
        <v>0</v>
      </c>
    </row>
    <row r="132" spans="1:35" ht="20.100000000000001" customHeight="1" x14ac:dyDescent="0.25">
      <c r="A132" s="14"/>
      <c r="B132" s="48" t="s">
        <v>82</v>
      </c>
      <c r="C132" s="40">
        <v>415</v>
      </c>
      <c r="D132" s="41">
        <f t="shared" si="16"/>
        <v>0</v>
      </c>
      <c r="E132" s="80">
        <f t="shared" si="17"/>
        <v>0</v>
      </c>
      <c r="F132" s="98"/>
      <c r="G132" s="14"/>
      <c r="H132" s="48" t="s">
        <v>82</v>
      </c>
      <c r="I132" s="40">
        <v>415</v>
      </c>
      <c r="J132" s="41">
        <f t="shared" ref="J132:J136" si="23">ROUNDDOWN(IF($I$130&gt;=I147,IF($I$130&lt;=J147,($I$130*K140),0),0),0)</f>
        <v>468</v>
      </c>
      <c r="K132" s="80">
        <f t="shared" si="18"/>
        <v>194220</v>
      </c>
      <c r="L132" s="98"/>
      <c r="M132" s="14"/>
      <c r="N132" s="48" t="s">
        <v>82</v>
      </c>
      <c r="O132" s="40">
        <v>415</v>
      </c>
      <c r="P132" s="41">
        <f t="shared" ref="P132:P136" si="24">ROUNDDOWN(IF($O$130&gt;=O147,IF($O$130&lt;=P147,($O$130*Q140),0),0),0)</f>
        <v>476</v>
      </c>
      <c r="Q132" s="80">
        <f t="shared" si="19"/>
        <v>197540</v>
      </c>
      <c r="R132" s="98"/>
      <c r="S132" s="14"/>
      <c r="T132" s="48" t="s">
        <v>82</v>
      </c>
      <c r="U132" s="40">
        <v>415</v>
      </c>
      <c r="V132" s="41">
        <f t="shared" ref="V132:V136" si="25">ROUNDDOWN(IF($U$130&gt;=U147,IF($U$130&lt;=V147,($U$130*W140),0),0),0)</f>
        <v>479</v>
      </c>
      <c r="W132" s="80">
        <f t="shared" si="20"/>
        <v>198785</v>
      </c>
      <c r="X132" s="98"/>
      <c r="Y132" s="14"/>
      <c r="Z132" s="48" t="s">
        <v>82</v>
      </c>
      <c r="AA132" s="40">
        <v>415</v>
      </c>
      <c r="AB132" s="41">
        <f t="shared" ref="AB132:AB136" si="26">ROUNDDOWN(IF($AA$130&gt;=AA147,IF($AA$130&lt;=AB147,($AA$130*AC140),0),0),0)</f>
        <v>479</v>
      </c>
      <c r="AC132" s="80">
        <f t="shared" si="21"/>
        <v>198785</v>
      </c>
      <c r="AD132" s="98"/>
      <c r="AE132" s="14"/>
      <c r="AF132" s="48" t="s">
        <v>82</v>
      </c>
      <c r="AG132" s="40">
        <v>415</v>
      </c>
      <c r="AH132" s="41">
        <f t="shared" ref="AH132:AH136" si="27">ROUNDDOWN(IF($AG$130&gt;=AG147,IF($AG$130&lt;=AH147,($AG$130*AI140),0),0),0)</f>
        <v>479</v>
      </c>
      <c r="AI132" s="80">
        <f t="shared" si="22"/>
        <v>198785</v>
      </c>
    </row>
    <row r="133" spans="1:35" ht="20.100000000000001" customHeight="1" x14ac:dyDescent="0.25">
      <c r="A133" s="14"/>
      <c r="B133" s="99" t="s">
        <v>83</v>
      </c>
      <c r="C133" s="40">
        <v>365</v>
      </c>
      <c r="D133" s="41">
        <f t="shared" si="16"/>
        <v>0</v>
      </c>
      <c r="E133" s="80">
        <f t="shared" si="17"/>
        <v>0</v>
      </c>
      <c r="F133" s="98"/>
      <c r="G133" s="14"/>
      <c r="H133" s="99" t="s">
        <v>83</v>
      </c>
      <c r="I133" s="40">
        <v>365</v>
      </c>
      <c r="J133" s="41">
        <f t="shared" si="23"/>
        <v>0</v>
      </c>
      <c r="K133" s="80">
        <f t="shared" si="18"/>
        <v>0</v>
      </c>
      <c r="L133" s="98"/>
      <c r="M133" s="14"/>
      <c r="N133" s="99" t="s">
        <v>83</v>
      </c>
      <c r="O133" s="40">
        <v>365</v>
      </c>
      <c r="P133" s="41">
        <f t="shared" si="24"/>
        <v>0</v>
      </c>
      <c r="Q133" s="80">
        <f t="shared" si="19"/>
        <v>0</v>
      </c>
      <c r="R133" s="98"/>
      <c r="S133" s="14"/>
      <c r="T133" s="99" t="s">
        <v>83</v>
      </c>
      <c r="U133" s="40">
        <v>365</v>
      </c>
      <c r="V133" s="41">
        <f t="shared" si="25"/>
        <v>0</v>
      </c>
      <c r="W133" s="80">
        <f t="shared" si="20"/>
        <v>0</v>
      </c>
      <c r="X133" s="98"/>
      <c r="Y133" s="14"/>
      <c r="Z133" s="99" t="s">
        <v>83</v>
      </c>
      <c r="AA133" s="40">
        <v>365</v>
      </c>
      <c r="AB133" s="41">
        <f t="shared" si="26"/>
        <v>0</v>
      </c>
      <c r="AC133" s="80">
        <f t="shared" si="21"/>
        <v>0</v>
      </c>
      <c r="AD133" s="98"/>
      <c r="AE133" s="14"/>
      <c r="AF133" s="99" t="s">
        <v>83</v>
      </c>
      <c r="AG133" s="40">
        <v>365</v>
      </c>
      <c r="AH133" s="41">
        <f t="shared" si="27"/>
        <v>0</v>
      </c>
      <c r="AI133" s="80">
        <f t="shared" si="22"/>
        <v>0</v>
      </c>
    </row>
    <row r="134" spans="1:35" ht="20.100000000000001" customHeight="1" x14ac:dyDescent="0.25">
      <c r="A134" s="14"/>
      <c r="B134" s="99" t="s">
        <v>84</v>
      </c>
      <c r="C134" s="40">
        <v>415</v>
      </c>
      <c r="D134" s="41">
        <f t="shared" si="16"/>
        <v>0</v>
      </c>
      <c r="E134" s="80">
        <f t="shared" si="17"/>
        <v>0</v>
      </c>
      <c r="F134" s="98"/>
      <c r="G134" s="14"/>
      <c r="H134" s="99" t="s">
        <v>84</v>
      </c>
      <c r="I134" s="40">
        <v>415</v>
      </c>
      <c r="J134" s="41">
        <f t="shared" si="23"/>
        <v>0</v>
      </c>
      <c r="K134" s="80">
        <f t="shared" si="18"/>
        <v>0</v>
      </c>
      <c r="L134" s="98"/>
      <c r="M134" s="14"/>
      <c r="N134" s="99" t="s">
        <v>84</v>
      </c>
      <c r="O134" s="40">
        <v>415</v>
      </c>
      <c r="P134" s="41">
        <f t="shared" si="24"/>
        <v>0</v>
      </c>
      <c r="Q134" s="80">
        <f t="shared" si="19"/>
        <v>0</v>
      </c>
      <c r="R134" s="98"/>
      <c r="S134" s="14"/>
      <c r="T134" s="99" t="s">
        <v>84</v>
      </c>
      <c r="U134" s="40">
        <v>415</v>
      </c>
      <c r="V134" s="41">
        <f t="shared" si="25"/>
        <v>0</v>
      </c>
      <c r="W134" s="80">
        <f t="shared" si="20"/>
        <v>0</v>
      </c>
      <c r="X134" s="98"/>
      <c r="Y134" s="14"/>
      <c r="Z134" s="99" t="s">
        <v>84</v>
      </c>
      <c r="AA134" s="40">
        <v>415</v>
      </c>
      <c r="AB134" s="41">
        <f t="shared" si="26"/>
        <v>0</v>
      </c>
      <c r="AC134" s="80">
        <f t="shared" si="21"/>
        <v>0</v>
      </c>
      <c r="AD134" s="98"/>
      <c r="AE134" s="14"/>
      <c r="AF134" s="99" t="s">
        <v>84</v>
      </c>
      <c r="AG134" s="40">
        <v>415</v>
      </c>
      <c r="AH134" s="41">
        <f t="shared" si="27"/>
        <v>0</v>
      </c>
      <c r="AI134" s="80">
        <f t="shared" si="22"/>
        <v>0</v>
      </c>
    </row>
    <row r="135" spans="1:35" ht="20.100000000000001" customHeight="1" x14ac:dyDescent="0.25">
      <c r="A135" s="14"/>
      <c r="B135" s="99" t="s">
        <v>85</v>
      </c>
      <c r="C135" s="40">
        <v>365</v>
      </c>
      <c r="D135" s="41">
        <f t="shared" si="16"/>
        <v>0</v>
      </c>
      <c r="E135" s="80">
        <f t="shared" si="17"/>
        <v>0</v>
      </c>
      <c r="F135" s="98"/>
      <c r="G135" s="14"/>
      <c r="H135" s="99" t="s">
        <v>85</v>
      </c>
      <c r="I135" s="40">
        <v>365</v>
      </c>
      <c r="J135" s="41">
        <f t="shared" si="23"/>
        <v>0</v>
      </c>
      <c r="K135" s="80">
        <f t="shared" si="18"/>
        <v>0</v>
      </c>
      <c r="L135" s="98"/>
      <c r="M135" s="14"/>
      <c r="N135" s="99" t="s">
        <v>85</v>
      </c>
      <c r="O135" s="40">
        <v>365</v>
      </c>
      <c r="P135" s="41">
        <f t="shared" si="24"/>
        <v>0</v>
      </c>
      <c r="Q135" s="80">
        <f t="shared" si="19"/>
        <v>0</v>
      </c>
      <c r="R135" s="98"/>
      <c r="S135" s="14"/>
      <c r="T135" s="99" t="s">
        <v>85</v>
      </c>
      <c r="U135" s="40">
        <v>365</v>
      </c>
      <c r="V135" s="41">
        <f t="shared" si="25"/>
        <v>0</v>
      </c>
      <c r="W135" s="80">
        <f t="shared" si="20"/>
        <v>0</v>
      </c>
      <c r="X135" s="98"/>
      <c r="Y135" s="14"/>
      <c r="Z135" s="99" t="s">
        <v>85</v>
      </c>
      <c r="AA135" s="40">
        <v>365</v>
      </c>
      <c r="AB135" s="41">
        <f t="shared" si="26"/>
        <v>0</v>
      </c>
      <c r="AC135" s="80">
        <f t="shared" si="21"/>
        <v>0</v>
      </c>
      <c r="AD135" s="98"/>
      <c r="AE135" s="14"/>
      <c r="AF135" s="99" t="s">
        <v>85</v>
      </c>
      <c r="AG135" s="40">
        <v>365</v>
      </c>
      <c r="AH135" s="41">
        <f t="shared" si="27"/>
        <v>0</v>
      </c>
      <c r="AI135" s="80">
        <f t="shared" si="22"/>
        <v>0</v>
      </c>
    </row>
    <row r="136" spans="1:35" ht="20.100000000000001" customHeight="1" x14ac:dyDescent="0.25">
      <c r="A136" s="14"/>
      <c r="B136" s="99" t="s">
        <v>86</v>
      </c>
      <c r="C136" s="40">
        <v>415</v>
      </c>
      <c r="D136" s="41">
        <f t="shared" si="16"/>
        <v>0</v>
      </c>
      <c r="E136" s="80">
        <f t="shared" si="17"/>
        <v>0</v>
      </c>
      <c r="F136" s="98"/>
      <c r="G136" s="14"/>
      <c r="H136" s="99" t="s">
        <v>86</v>
      </c>
      <c r="I136" s="40">
        <v>415</v>
      </c>
      <c r="J136" s="41">
        <f t="shared" si="23"/>
        <v>0</v>
      </c>
      <c r="K136" s="80">
        <f t="shared" si="18"/>
        <v>0</v>
      </c>
      <c r="L136" s="98"/>
      <c r="M136" s="14"/>
      <c r="N136" s="99" t="s">
        <v>86</v>
      </c>
      <c r="O136" s="40">
        <v>415</v>
      </c>
      <c r="P136" s="41">
        <f t="shared" si="24"/>
        <v>0</v>
      </c>
      <c r="Q136" s="80">
        <f t="shared" si="19"/>
        <v>0</v>
      </c>
      <c r="R136" s="98"/>
      <c r="S136" s="14"/>
      <c r="T136" s="99" t="s">
        <v>86</v>
      </c>
      <c r="U136" s="40">
        <v>415</v>
      </c>
      <c r="V136" s="41">
        <f t="shared" si="25"/>
        <v>0</v>
      </c>
      <c r="W136" s="80">
        <f t="shared" si="20"/>
        <v>0</v>
      </c>
      <c r="X136" s="98"/>
      <c r="Y136" s="14"/>
      <c r="Z136" s="99" t="s">
        <v>86</v>
      </c>
      <c r="AA136" s="40">
        <v>415</v>
      </c>
      <c r="AB136" s="41">
        <f t="shared" si="26"/>
        <v>0</v>
      </c>
      <c r="AC136" s="80">
        <f t="shared" si="21"/>
        <v>0</v>
      </c>
      <c r="AD136" s="98"/>
      <c r="AE136" s="14"/>
      <c r="AF136" s="99" t="s">
        <v>86</v>
      </c>
      <c r="AG136" s="40">
        <v>415</v>
      </c>
      <c r="AH136" s="41">
        <f t="shared" si="27"/>
        <v>0</v>
      </c>
      <c r="AI136" s="80">
        <f t="shared" si="22"/>
        <v>0</v>
      </c>
    </row>
    <row r="137" spans="1:35" ht="20.100000000000001" customHeight="1" x14ac:dyDescent="0.25">
      <c r="A137" s="14"/>
      <c r="B137" s="60" t="s">
        <v>127</v>
      </c>
      <c r="C137" s="35"/>
      <c r="D137" s="56"/>
      <c r="E137" s="57"/>
      <c r="F137" s="98"/>
      <c r="G137" s="14"/>
      <c r="H137" s="60" t="s">
        <v>127</v>
      </c>
      <c r="I137" s="35"/>
      <c r="J137" s="56"/>
      <c r="K137" s="57"/>
      <c r="L137" s="98"/>
      <c r="M137" s="14"/>
      <c r="N137" s="60" t="s">
        <v>127</v>
      </c>
      <c r="O137" s="35"/>
      <c r="P137" s="56"/>
      <c r="Q137" s="57"/>
      <c r="R137" s="98"/>
      <c r="S137" s="14"/>
      <c r="T137" s="60" t="s">
        <v>127</v>
      </c>
      <c r="U137" s="35"/>
      <c r="V137" s="56"/>
      <c r="W137" s="57"/>
      <c r="X137" s="98"/>
      <c r="Y137" s="14"/>
      <c r="Z137" s="60" t="s">
        <v>127</v>
      </c>
      <c r="AA137" s="35"/>
      <c r="AB137" s="56"/>
      <c r="AC137" s="57"/>
      <c r="AD137" s="98"/>
      <c r="AE137" s="14"/>
      <c r="AF137" s="60" t="s">
        <v>127</v>
      </c>
      <c r="AG137" s="35"/>
      <c r="AH137" s="56"/>
      <c r="AI137" s="57"/>
    </row>
    <row r="138" spans="1:35" ht="20.100000000000001" customHeight="1" x14ac:dyDescent="0.25">
      <c r="A138" s="14"/>
      <c r="B138" s="100" t="s">
        <v>128</v>
      </c>
      <c r="C138" s="35"/>
      <c r="D138" s="56"/>
      <c r="E138" s="70" t="s">
        <v>87</v>
      </c>
      <c r="F138" s="98"/>
      <c r="G138" s="14"/>
      <c r="H138" s="100" t="s">
        <v>128</v>
      </c>
      <c r="I138" s="35"/>
      <c r="J138" s="56"/>
      <c r="K138" s="70" t="s">
        <v>87</v>
      </c>
      <c r="L138" s="98"/>
      <c r="M138" s="14"/>
      <c r="N138" s="100" t="s">
        <v>128</v>
      </c>
      <c r="O138" s="35"/>
      <c r="P138" s="56"/>
      <c r="Q138" s="70" t="s">
        <v>87</v>
      </c>
      <c r="R138" s="98"/>
      <c r="S138" s="14"/>
      <c r="T138" s="100" t="s">
        <v>128</v>
      </c>
      <c r="U138" s="35"/>
      <c r="V138" s="56"/>
      <c r="W138" s="70" t="s">
        <v>87</v>
      </c>
      <c r="X138" s="98"/>
      <c r="Y138" s="14"/>
      <c r="Z138" s="100" t="s">
        <v>128</v>
      </c>
      <c r="AA138" s="35"/>
      <c r="AB138" s="56"/>
      <c r="AC138" s="70" t="s">
        <v>87</v>
      </c>
      <c r="AD138" s="98"/>
      <c r="AE138" s="14"/>
      <c r="AF138" s="100" t="s">
        <v>128</v>
      </c>
      <c r="AG138" s="35"/>
      <c r="AH138" s="56"/>
      <c r="AI138" s="70" t="s">
        <v>87</v>
      </c>
    </row>
    <row r="139" spans="1:35" ht="20.100000000000001" customHeight="1" x14ac:dyDescent="0.25">
      <c r="A139" s="14"/>
      <c r="B139" s="46" t="s">
        <v>81</v>
      </c>
      <c r="C139" s="35"/>
      <c r="D139" s="56"/>
      <c r="E139" s="101" t="e">
        <f>'Start Here - Data Entry '!$F32+'Start Here - Data Entry '!$F33</f>
        <v>#VALUE!</v>
      </c>
      <c r="F139" s="98"/>
      <c r="G139" s="14"/>
      <c r="H139" s="46" t="s">
        <v>81</v>
      </c>
      <c r="I139" s="35"/>
      <c r="J139" s="56"/>
      <c r="K139" s="101">
        <f>'Start Here - Data Entry '!$G32+'Start Here - Data Entry '!$G33</f>
        <v>498</v>
      </c>
      <c r="L139" s="98"/>
      <c r="M139" s="14"/>
      <c r="N139" s="46" t="s">
        <v>81</v>
      </c>
      <c r="O139" s="35"/>
      <c r="P139" s="56"/>
      <c r="Q139" s="101">
        <f>'Start Here - Data Entry '!$H32+'Start Here - Data Entry '!$H33</f>
        <v>507</v>
      </c>
      <c r="R139" s="98"/>
      <c r="S139" s="14"/>
      <c r="T139" s="46" t="s">
        <v>81</v>
      </c>
      <c r="U139" s="35"/>
      <c r="V139" s="56"/>
      <c r="W139" s="101">
        <f>'Start Here - Data Entry '!$I32+'Start Here - Data Entry '!$I33</f>
        <v>510</v>
      </c>
      <c r="X139" s="98"/>
      <c r="Y139" s="14"/>
      <c r="Z139" s="46" t="s">
        <v>81</v>
      </c>
      <c r="AA139" s="35"/>
      <c r="AB139" s="56"/>
      <c r="AC139" s="101">
        <f>'Start Here - Data Entry '!$J32+'Start Here - Data Entry '!$J33</f>
        <v>510</v>
      </c>
      <c r="AD139" s="98"/>
      <c r="AE139" s="14"/>
      <c r="AF139" s="46" t="s">
        <v>81</v>
      </c>
      <c r="AG139" s="35"/>
      <c r="AH139" s="56"/>
      <c r="AI139" s="101">
        <f>'Start Here - Data Entry '!$K32+'Start Here - Data Entry '!$K33</f>
        <v>510</v>
      </c>
    </row>
    <row r="140" spans="1:35" ht="20.100000000000001" customHeight="1" x14ac:dyDescent="0.25">
      <c r="A140" s="14"/>
      <c r="B140" s="46" t="s">
        <v>82</v>
      </c>
      <c r="C140" s="35"/>
      <c r="D140" s="56"/>
      <c r="E140" s="101" t="e">
        <f>'Start Here - Data Entry '!$F32+'Start Here - Data Entry '!$F33</f>
        <v>#VALUE!</v>
      </c>
      <c r="F140" s="98"/>
      <c r="G140" s="14"/>
      <c r="H140" s="46" t="s">
        <v>82</v>
      </c>
      <c r="I140" s="35"/>
      <c r="J140" s="56"/>
      <c r="K140" s="101">
        <f>'Start Here - Data Entry '!$G32+'Start Here - Data Entry '!$G33</f>
        <v>498</v>
      </c>
      <c r="L140" s="98"/>
      <c r="M140" s="14"/>
      <c r="N140" s="46" t="s">
        <v>82</v>
      </c>
      <c r="O140" s="35"/>
      <c r="P140" s="56"/>
      <c r="Q140" s="101">
        <f>'Start Here - Data Entry '!$H32+'Start Here - Data Entry '!$H33</f>
        <v>507</v>
      </c>
      <c r="R140" s="98"/>
      <c r="S140" s="14"/>
      <c r="T140" s="46" t="s">
        <v>82</v>
      </c>
      <c r="U140" s="35"/>
      <c r="V140" s="56"/>
      <c r="W140" s="101">
        <f>'Start Here - Data Entry '!$I32+'Start Here - Data Entry '!$I33</f>
        <v>510</v>
      </c>
      <c r="X140" s="98"/>
      <c r="Y140" s="14"/>
      <c r="Z140" s="46" t="s">
        <v>82</v>
      </c>
      <c r="AA140" s="35"/>
      <c r="AB140" s="56"/>
      <c r="AC140" s="101">
        <f>'Start Here - Data Entry '!$J32+'Start Here - Data Entry '!$J33</f>
        <v>510</v>
      </c>
      <c r="AD140" s="98"/>
      <c r="AE140" s="14"/>
      <c r="AF140" s="46" t="s">
        <v>82</v>
      </c>
      <c r="AG140" s="35"/>
      <c r="AH140" s="56"/>
      <c r="AI140" s="101">
        <f>'Start Here - Data Entry '!$K32+'Start Here - Data Entry '!$K33</f>
        <v>510</v>
      </c>
    </row>
    <row r="141" spans="1:35" ht="20.100000000000001" customHeight="1" x14ac:dyDescent="0.25">
      <c r="A141" s="14"/>
      <c r="B141" s="102" t="s">
        <v>83</v>
      </c>
      <c r="C141" s="35"/>
      <c r="D141" s="56"/>
      <c r="E141" s="101" t="str">
        <f>'Start Here - Data Entry '!$F34</f>
        <v>NA</v>
      </c>
      <c r="F141" s="98"/>
      <c r="G141" s="14"/>
      <c r="H141" s="102" t="s">
        <v>83</v>
      </c>
      <c r="I141" s="35"/>
      <c r="J141" s="56"/>
      <c r="K141" s="101">
        <f>'Start Here - Data Entry '!$G34</f>
        <v>0</v>
      </c>
      <c r="L141" s="98"/>
      <c r="M141" s="14"/>
      <c r="N141" s="102" t="s">
        <v>83</v>
      </c>
      <c r="O141" s="35"/>
      <c r="P141" s="56"/>
      <c r="Q141" s="101">
        <f>'Start Here - Data Entry '!$H34</f>
        <v>0</v>
      </c>
      <c r="R141" s="98"/>
      <c r="S141" s="14"/>
      <c r="T141" s="102" t="s">
        <v>83</v>
      </c>
      <c r="U141" s="35"/>
      <c r="V141" s="56"/>
      <c r="W141" s="101">
        <f>'Start Here - Data Entry '!$I34</f>
        <v>0</v>
      </c>
      <c r="X141" s="98"/>
      <c r="Y141" s="14"/>
      <c r="Z141" s="102" t="s">
        <v>83</v>
      </c>
      <c r="AA141" s="35"/>
      <c r="AB141" s="56"/>
      <c r="AC141" s="101">
        <f>'Start Here - Data Entry '!$J34</f>
        <v>0</v>
      </c>
      <c r="AD141" s="98"/>
      <c r="AE141" s="14"/>
      <c r="AF141" s="102" t="s">
        <v>83</v>
      </c>
      <c r="AG141" s="35"/>
      <c r="AH141" s="56"/>
      <c r="AI141" s="101">
        <f>'Start Here - Data Entry '!$K34</f>
        <v>0</v>
      </c>
    </row>
    <row r="142" spans="1:35" ht="20.100000000000001" customHeight="1" x14ac:dyDescent="0.25">
      <c r="A142" s="14"/>
      <c r="B142" s="102" t="s">
        <v>84</v>
      </c>
      <c r="C142" s="35"/>
      <c r="D142" s="56"/>
      <c r="E142" s="101" t="str">
        <f>'Start Here - Data Entry '!$F34</f>
        <v>NA</v>
      </c>
      <c r="F142" s="98"/>
      <c r="G142" s="14"/>
      <c r="H142" s="102" t="s">
        <v>84</v>
      </c>
      <c r="I142" s="35"/>
      <c r="J142" s="56"/>
      <c r="K142" s="101">
        <f>'Start Here - Data Entry '!$G34</f>
        <v>0</v>
      </c>
      <c r="L142" s="98"/>
      <c r="M142" s="14"/>
      <c r="N142" s="102" t="s">
        <v>84</v>
      </c>
      <c r="O142" s="35"/>
      <c r="P142" s="56"/>
      <c r="Q142" s="101">
        <f>'Start Here - Data Entry '!$H34</f>
        <v>0</v>
      </c>
      <c r="R142" s="98"/>
      <c r="S142" s="14"/>
      <c r="T142" s="102" t="s">
        <v>84</v>
      </c>
      <c r="U142" s="35"/>
      <c r="V142" s="56"/>
      <c r="W142" s="101">
        <f>'Start Here - Data Entry '!$I34</f>
        <v>0</v>
      </c>
      <c r="X142" s="98"/>
      <c r="Y142" s="14"/>
      <c r="Z142" s="102" t="s">
        <v>84</v>
      </c>
      <c r="AA142" s="35"/>
      <c r="AB142" s="56"/>
      <c r="AC142" s="101">
        <f>'Start Here - Data Entry '!$J34</f>
        <v>0</v>
      </c>
      <c r="AD142" s="98"/>
      <c r="AE142" s="14"/>
      <c r="AF142" s="102" t="s">
        <v>84</v>
      </c>
      <c r="AG142" s="35"/>
      <c r="AH142" s="56"/>
      <c r="AI142" s="101">
        <f>'Start Here - Data Entry '!$K34</f>
        <v>0</v>
      </c>
    </row>
    <row r="143" spans="1:35" ht="20.100000000000001" customHeight="1" x14ac:dyDescent="0.25">
      <c r="A143" s="14"/>
      <c r="B143" s="102" t="s">
        <v>85</v>
      </c>
      <c r="C143" s="35"/>
      <c r="D143" s="56"/>
      <c r="E143" s="101" t="str">
        <f>'Start Here - Data Entry '!$F35</f>
        <v>NA</v>
      </c>
      <c r="F143" s="98"/>
      <c r="G143" s="14"/>
      <c r="H143" s="102" t="s">
        <v>85</v>
      </c>
      <c r="I143" s="35"/>
      <c r="J143" s="56"/>
      <c r="K143" s="101">
        <f>'Start Here - Data Entry '!$G35</f>
        <v>0</v>
      </c>
      <c r="L143" s="98"/>
      <c r="M143" s="14"/>
      <c r="N143" s="102" t="s">
        <v>85</v>
      </c>
      <c r="O143" s="35"/>
      <c r="P143" s="56"/>
      <c r="Q143" s="101">
        <f>'Start Here - Data Entry '!$H35</f>
        <v>0</v>
      </c>
      <c r="R143" s="98"/>
      <c r="S143" s="14"/>
      <c r="T143" s="102" t="s">
        <v>85</v>
      </c>
      <c r="U143" s="35"/>
      <c r="V143" s="56"/>
      <c r="W143" s="101">
        <f>'Start Here - Data Entry '!$I35</f>
        <v>0</v>
      </c>
      <c r="X143" s="98"/>
      <c r="Y143" s="14"/>
      <c r="Z143" s="102" t="s">
        <v>85</v>
      </c>
      <c r="AA143" s="35"/>
      <c r="AB143" s="56"/>
      <c r="AC143" s="101">
        <f>'Start Here - Data Entry '!$J35</f>
        <v>0</v>
      </c>
      <c r="AD143" s="98"/>
      <c r="AE143" s="14"/>
      <c r="AF143" s="102" t="s">
        <v>85</v>
      </c>
      <c r="AG143" s="35"/>
      <c r="AH143" s="56"/>
      <c r="AI143" s="101">
        <f>'Start Here - Data Entry '!$K35</f>
        <v>0</v>
      </c>
    </row>
    <row r="144" spans="1:35" ht="20.100000000000001" customHeight="1" x14ac:dyDescent="0.25">
      <c r="A144" s="14"/>
      <c r="B144" s="102" t="s">
        <v>86</v>
      </c>
      <c r="C144" s="35"/>
      <c r="D144" s="56"/>
      <c r="E144" s="101" t="str">
        <f>'Start Here - Data Entry '!$F35</f>
        <v>NA</v>
      </c>
      <c r="F144" s="98"/>
      <c r="G144" s="14"/>
      <c r="H144" s="102" t="s">
        <v>86</v>
      </c>
      <c r="I144" s="35"/>
      <c r="J144" s="56"/>
      <c r="K144" s="101">
        <f>'Start Here - Data Entry '!$G35</f>
        <v>0</v>
      </c>
      <c r="L144" s="98"/>
      <c r="M144" s="14"/>
      <c r="N144" s="102" t="s">
        <v>86</v>
      </c>
      <c r="O144" s="35"/>
      <c r="P144" s="56"/>
      <c r="Q144" s="101">
        <f>'Start Here - Data Entry '!$H35</f>
        <v>0</v>
      </c>
      <c r="R144" s="98"/>
      <c r="S144" s="14"/>
      <c r="T144" s="102" t="s">
        <v>86</v>
      </c>
      <c r="U144" s="35"/>
      <c r="V144" s="56"/>
      <c r="W144" s="101">
        <f>'Start Here - Data Entry '!$I35</f>
        <v>0</v>
      </c>
      <c r="X144" s="98"/>
      <c r="Y144" s="14"/>
      <c r="Z144" s="102" t="s">
        <v>86</v>
      </c>
      <c r="AA144" s="35"/>
      <c r="AB144" s="56"/>
      <c r="AC144" s="101">
        <f>'Start Here - Data Entry '!$J35</f>
        <v>0</v>
      </c>
      <c r="AD144" s="98"/>
      <c r="AE144" s="14"/>
      <c r="AF144" s="102" t="s">
        <v>86</v>
      </c>
      <c r="AG144" s="35"/>
      <c r="AH144" s="56"/>
      <c r="AI144" s="101">
        <f>'Start Here - Data Entry '!$K35</f>
        <v>0</v>
      </c>
    </row>
    <row r="145" spans="1:35" ht="20.100000000000001" customHeight="1" x14ac:dyDescent="0.25">
      <c r="A145" s="14"/>
      <c r="B145" s="103" t="s">
        <v>129</v>
      </c>
      <c r="C145" s="104" t="s">
        <v>97</v>
      </c>
      <c r="D145" s="66" t="s">
        <v>98</v>
      </c>
      <c r="E145" s="105"/>
      <c r="F145" s="98"/>
      <c r="G145" s="14"/>
      <c r="H145" s="103" t="s">
        <v>129</v>
      </c>
      <c r="I145" s="104" t="s">
        <v>97</v>
      </c>
      <c r="J145" s="66" t="s">
        <v>98</v>
      </c>
      <c r="K145" s="105"/>
      <c r="L145" s="98"/>
      <c r="M145" s="14"/>
      <c r="N145" s="103" t="s">
        <v>129</v>
      </c>
      <c r="O145" s="104" t="s">
        <v>97</v>
      </c>
      <c r="P145" s="66" t="s">
        <v>98</v>
      </c>
      <c r="Q145" s="105"/>
      <c r="R145" s="98"/>
      <c r="S145" s="14"/>
      <c r="T145" s="103" t="s">
        <v>129</v>
      </c>
      <c r="U145" s="104" t="s">
        <v>97</v>
      </c>
      <c r="V145" s="66" t="s">
        <v>98</v>
      </c>
      <c r="W145" s="105"/>
      <c r="X145" s="98"/>
      <c r="Y145" s="14"/>
      <c r="Z145" s="103" t="s">
        <v>129</v>
      </c>
      <c r="AA145" s="104" t="s">
        <v>97</v>
      </c>
      <c r="AB145" s="66" t="s">
        <v>98</v>
      </c>
      <c r="AC145" s="105"/>
      <c r="AD145" s="98"/>
      <c r="AE145" s="14"/>
      <c r="AF145" s="103" t="s">
        <v>129</v>
      </c>
      <c r="AG145" s="104" t="s">
        <v>97</v>
      </c>
      <c r="AH145" s="66" t="s">
        <v>98</v>
      </c>
      <c r="AI145" s="105"/>
    </row>
    <row r="146" spans="1:35" ht="20.100000000000001" customHeight="1" x14ac:dyDescent="0.25">
      <c r="A146" s="14"/>
      <c r="B146" s="46" t="s">
        <v>81</v>
      </c>
      <c r="C146" s="106">
        <v>0.66</v>
      </c>
      <c r="D146" s="107">
        <v>0.89900000000000002</v>
      </c>
      <c r="E146" s="108"/>
      <c r="F146" s="98"/>
      <c r="G146" s="14"/>
      <c r="H146" s="46" t="s">
        <v>81</v>
      </c>
      <c r="I146" s="106">
        <v>0.66</v>
      </c>
      <c r="J146" s="107">
        <v>0.89900000000000002</v>
      </c>
      <c r="K146" s="108"/>
      <c r="L146" s="98"/>
      <c r="M146" s="14"/>
      <c r="N146" s="46" t="s">
        <v>81</v>
      </c>
      <c r="O146" s="106">
        <v>0.66</v>
      </c>
      <c r="P146" s="107">
        <v>0.89900000000000002</v>
      </c>
      <c r="Q146" s="108"/>
      <c r="R146" s="98"/>
      <c r="S146" s="14"/>
      <c r="T146" s="46" t="s">
        <v>81</v>
      </c>
      <c r="U146" s="106">
        <v>0.66</v>
      </c>
      <c r="V146" s="107">
        <v>0.89900000000000002</v>
      </c>
      <c r="W146" s="108"/>
      <c r="X146" s="98"/>
      <c r="Y146" s="14"/>
      <c r="Z146" s="46" t="s">
        <v>81</v>
      </c>
      <c r="AA146" s="106">
        <v>0.66</v>
      </c>
      <c r="AB146" s="107">
        <v>0.89900000000000002</v>
      </c>
      <c r="AC146" s="108"/>
      <c r="AD146" s="98"/>
      <c r="AE146" s="14"/>
      <c r="AF146" s="46" t="s">
        <v>81</v>
      </c>
      <c r="AG146" s="106">
        <v>0.66</v>
      </c>
      <c r="AH146" s="107">
        <v>0.89900000000000002</v>
      </c>
      <c r="AI146" s="108"/>
    </row>
    <row r="147" spans="1:35" ht="20.100000000000001" customHeight="1" x14ac:dyDescent="0.25">
      <c r="A147" s="14"/>
      <c r="B147" s="46" t="s">
        <v>82</v>
      </c>
      <c r="C147" s="106">
        <v>0.9</v>
      </c>
      <c r="D147" s="107">
        <v>1</v>
      </c>
      <c r="E147" s="108"/>
      <c r="F147" s="98"/>
      <c r="G147" s="14"/>
      <c r="H147" s="46" t="s">
        <v>82</v>
      </c>
      <c r="I147" s="106">
        <v>0.9</v>
      </c>
      <c r="J147" s="107">
        <v>1</v>
      </c>
      <c r="K147" s="108"/>
      <c r="L147" s="98"/>
      <c r="M147" s="14"/>
      <c r="N147" s="46" t="s">
        <v>82</v>
      </c>
      <c r="O147" s="106">
        <v>0.9</v>
      </c>
      <c r="P147" s="107">
        <v>1</v>
      </c>
      <c r="Q147" s="108"/>
      <c r="R147" s="98"/>
      <c r="S147" s="14"/>
      <c r="T147" s="46" t="s">
        <v>82</v>
      </c>
      <c r="U147" s="106">
        <v>0.9</v>
      </c>
      <c r="V147" s="107">
        <v>1</v>
      </c>
      <c r="W147" s="108"/>
      <c r="X147" s="98"/>
      <c r="Y147" s="14"/>
      <c r="Z147" s="46" t="s">
        <v>82</v>
      </c>
      <c r="AA147" s="106">
        <v>0.9</v>
      </c>
      <c r="AB147" s="107">
        <v>1</v>
      </c>
      <c r="AC147" s="108"/>
      <c r="AD147" s="98"/>
      <c r="AE147" s="14"/>
      <c r="AF147" s="46" t="s">
        <v>82</v>
      </c>
      <c r="AG147" s="106">
        <v>0.9</v>
      </c>
      <c r="AH147" s="107">
        <v>1</v>
      </c>
      <c r="AI147" s="108"/>
    </row>
    <row r="148" spans="1:35" ht="20.100000000000001" customHeight="1" x14ac:dyDescent="0.25">
      <c r="A148" s="14"/>
      <c r="B148" s="102" t="s">
        <v>83</v>
      </c>
      <c r="C148" s="106">
        <v>0.66</v>
      </c>
      <c r="D148" s="107">
        <v>0.84899999999999998</v>
      </c>
      <c r="E148" s="108"/>
      <c r="F148" s="98"/>
      <c r="G148" s="14"/>
      <c r="H148" s="102" t="s">
        <v>83</v>
      </c>
      <c r="I148" s="106">
        <v>0.66</v>
      </c>
      <c r="J148" s="107">
        <v>0.84899999999999998</v>
      </c>
      <c r="K148" s="108"/>
      <c r="L148" s="98"/>
      <c r="M148" s="14"/>
      <c r="N148" s="102" t="s">
        <v>83</v>
      </c>
      <c r="O148" s="106">
        <v>0.66</v>
      </c>
      <c r="P148" s="107">
        <v>0.84899999999999998</v>
      </c>
      <c r="Q148" s="108"/>
      <c r="R148" s="98"/>
      <c r="S148" s="14"/>
      <c r="T148" s="102" t="s">
        <v>83</v>
      </c>
      <c r="U148" s="106">
        <v>0.66</v>
      </c>
      <c r="V148" s="107">
        <v>0.84899999999999998</v>
      </c>
      <c r="W148" s="108"/>
      <c r="X148" s="98"/>
      <c r="Y148" s="14"/>
      <c r="Z148" s="102" t="s">
        <v>83</v>
      </c>
      <c r="AA148" s="106">
        <v>0.66</v>
      </c>
      <c r="AB148" s="107">
        <v>0.84899999999999998</v>
      </c>
      <c r="AC148" s="108"/>
      <c r="AD148" s="98"/>
      <c r="AE148" s="14"/>
      <c r="AF148" s="102" t="s">
        <v>83</v>
      </c>
      <c r="AG148" s="106">
        <v>0.66</v>
      </c>
      <c r="AH148" s="107">
        <v>0.84899999999999998</v>
      </c>
      <c r="AI148" s="108"/>
    </row>
    <row r="149" spans="1:35" ht="20.100000000000001" customHeight="1" x14ac:dyDescent="0.25">
      <c r="A149" s="14"/>
      <c r="B149" s="102" t="s">
        <v>84</v>
      </c>
      <c r="C149" s="106">
        <v>0.85</v>
      </c>
      <c r="D149" s="107">
        <v>1</v>
      </c>
      <c r="E149" s="108"/>
      <c r="F149" s="98"/>
      <c r="G149" s="14"/>
      <c r="H149" s="102" t="s">
        <v>84</v>
      </c>
      <c r="I149" s="106">
        <v>0.85</v>
      </c>
      <c r="J149" s="107">
        <v>1</v>
      </c>
      <c r="K149" s="108"/>
      <c r="L149" s="98"/>
      <c r="M149" s="14"/>
      <c r="N149" s="102" t="s">
        <v>84</v>
      </c>
      <c r="O149" s="106">
        <v>0.85</v>
      </c>
      <c r="P149" s="107">
        <v>1</v>
      </c>
      <c r="Q149" s="108"/>
      <c r="R149" s="98"/>
      <c r="S149" s="14"/>
      <c r="T149" s="102" t="s">
        <v>84</v>
      </c>
      <c r="U149" s="106">
        <v>0.85</v>
      </c>
      <c r="V149" s="107">
        <v>1</v>
      </c>
      <c r="W149" s="108"/>
      <c r="X149" s="98"/>
      <c r="Y149" s="14"/>
      <c r="Z149" s="102" t="s">
        <v>84</v>
      </c>
      <c r="AA149" s="106">
        <v>0.85</v>
      </c>
      <c r="AB149" s="107">
        <v>1</v>
      </c>
      <c r="AC149" s="108"/>
      <c r="AD149" s="98"/>
      <c r="AE149" s="14"/>
      <c r="AF149" s="102" t="s">
        <v>84</v>
      </c>
      <c r="AG149" s="106">
        <v>0.85</v>
      </c>
      <c r="AH149" s="107">
        <v>1</v>
      </c>
      <c r="AI149" s="108"/>
    </row>
    <row r="150" spans="1:35" ht="20.100000000000001" customHeight="1" x14ac:dyDescent="0.25">
      <c r="A150" s="14"/>
      <c r="B150" s="102" t="s">
        <v>85</v>
      </c>
      <c r="C150" s="106">
        <v>0.66</v>
      </c>
      <c r="D150" s="107">
        <v>0.79900000000000004</v>
      </c>
      <c r="E150" s="108"/>
      <c r="F150" s="98"/>
      <c r="G150" s="14"/>
      <c r="H150" s="102" t="s">
        <v>85</v>
      </c>
      <c r="I150" s="106">
        <v>0.66</v>
      </c>
      <c r="J150" s="107">
        <v>0.79900000000000004</v>
      </c>
      <c r="K150" s="108"/>
      <c r="L150" s="98"/>
      <c r="M150" s="14"/>
      <c r="N150" s="102" t="s">
        <v>85</v>
      </c>
      <c r="O150" s="106">
        <v>0.66</v>
      </c>
      <c r="P150" s="107">
        <v>0.79900000000000004</v>
      </c>
      <c r="Q150" s="108"/>
      <c r="R150" s="98"/>
      <c r="S150" s="14"/>
      <c r="T150" s="102" t="s">
        <v>85</v>
      </c>
      <c r="U150" s="106">
        <v>0.66</v>
      </c>
      <c r="V150" s="107">
        <v>0.79900000000000004</v>
      </c>
      <c r="W150" s="108"/>
      <c r="X150" s="98"/>
      <c r="Y150" s="14"/>
      <c r="Z150" s="102" t="s">
        <v>85</v>
      </c>
      <c r="AA150" s="106">
        <v>0.66</v>
      </c>
      <c r="AB150" s="107">
        <v>0.79900000000000004</v>
      </c>
      <c r="AC150" s="108"/>
      <c r="AD150" s="98"/>
      <c r="AE150" s="14"/>
      <c r="AF150" s="102" t="s">
        <v>85</v>
      </c>
      <c r="AG150" s="106">
        <v>0.66</v>
      </c>
      <c r="AH150" s="107">
        <v>0.79900000000000004</v>
      </c>
      <c r="AI150" s="108"/>
    </row>
    <row r="151" spans="1:35" ht="20.100000000000001" customHeight="1" x14ac:dyDescent="0.25">
      <c r="A151" s="14"/>
      <c r="B151" s="102" t="s">
        <v>86</v>
      </c>
      <c r="C151" s="106">
        <v>0.8</v>
      </c>
      <c r="D151" s="107">
        <v>1</v>
      </c>
      <c r="E151" s="108"/>
      <c r="F151" s="98"/>
      <c r="G151" s="14"/>
      <c r="H151" s="102" t="s">
        <v>86</v>
      </c>
      <c r="I151" s="106">
        <v>0.8</v>
      </c>
      <c r="J151" s="107">
        <v>1</v>
      </c>
      <c r="K151" s="108"/>
      <c r="L151" s="98"/>
      <c r="M151" s="14"/>
      <c r="N151" s="102" t="s">
        <v>86</v>
      </c>
      <c r="O151" s="106">
        <v>0.8</v>
      </c>
      <c r="P151" s="107">
        <v>1</v>
      </c>
      <c r="Q151" s="108"/>
      <c r="R151" s="98"/>
      <c r="S151" s="14"/>
      <c r="T151" s="102" t="s">
        <v>86</v>
      </c>
      <c r="U151" s="106">
        <v>0.8</v>
      </c>
      <c r="V151" s="107">
        <v>1</v>
      </c>
      <c r="W151" s="108"/>
      <c r="X151" s="98"/>
      <c r="Y151" s="14"/>
      <c r="Z151" s="102" t="s">
        <v>86</v>
      </c>
      <c r="AA151" s="106">
        <v>0.8</v>
      </c>
      <c r="AB151" s="107">
        <v>1</v>
      </c>
      <c r="AC151" s="108"/>
      <c r="AD151" s="98"/>
      <c r="AE151" s="14"/>
      <c r="AF151" s="102" t="s">
        <v>86</v>
      </c>
      <c r="AG151" s="106">
        <v>0.8</v>
      </c>
      <c r="AH151" s="107">
        <v>1</v>
      </c>
      <c r="AI151" s="108"/>
    </row>
    <row r="152" spans="1:35" ht="20.100000000000001" customHeight="1" x14ac:dyDescent="0.25">
      <c r="A152" s="14"/>
      <c r="B152" s="39" t="s">
        <v>80</v>
      </c>
      <c r="C152" s="109">
        <v>7.96</v>
      </c>
      <c r="D152" s="110" t="e">
        <f>D130</f>
        <v>#VALUE!</v>
      </c>
      <c r="E152" s="111" t="e">
        <f>IF(C130&lt;0.66,0,C152*D152)</f>
        <v>#VALUE!</v>
      </c>
      <c r="F152" s="93"/>
      <c r="G152" s="14"/>
      <c r="H152" s="39" t="s">
        <v>80</v>
      </c>
      <c r="I152" s="109">
        <v>7.96</v>
      </c>
      <c r="J152" s="110">
        <f>J130</f>
        <v>468.11999999999995</v>
      </c>
      <c r="K152" s="111">
        <f>IF(I130&lt;0.66,0,I152*J152)</f>
        <v>3726.2351999999996</v>
      </c>
      <c r="L152" s="93"/>
      <c r="M152" s="14"/>
      <c r="N152" s="39" t="s">
        <v>80</v>
      </c>
      <c r="O152" s="109">
        <v>7.96</v>
      </c>
      <c r="P152" s="110">
        <f>P130</f>
        <v>476.58</v>
      </c>
      <c r="Q152" s="111">
        <f>IF(O130&lt;0.66,0,O152*P152)</f>
        <v>3793.5767999999998</v>
      </c>
      <c r="R152" s="93"/>
      <c r="S152" s="14"/>
      <c r="T152" s="39" t="s">
        <v>80</v>
      </c>
      <c r="U152" s="109">
        <v>7.96</v>
      </c>
      <c r="V152" s="110">
        <f>V130</f>
        <v>479.4</v>
      </c>
      <c r="W152" s="111">
        <f>IF(U130&lt;0.66,0,U152*V152)</f>
        <v>3816.0239999999999</v>
      </c>
      <c r="X152" s="93"/>
      <c r="Y152" s="14"/>
      <c r="Z152" s="39" t="s">
        <v>80</v>
      </c>
      <c r="AA152" s="109">
        <v>7.96</v>
      </c>
      <c r="AB152" s="110">
        <f>AB130</f>
        <v>479.4</v>
      </c>
      <c r="AC152" s="111">
        <f>IF(AA130&lt;0.66,0,AA152*AB152)</f>
        <v>3816.0239999999999</v>
      </c>
      <c r="AD152" s="93"/>
      <c r="AE152" s="14"/>
      <c r="AF152" s="39" t="s">
        <v>80</v>
      </c>
      <c r="AG152" s="109">
        <v>7.96</v>
      </c>
      <c r="AH152" s="110">
        <f>AH130</f>
        <v>479.4</v>
      </c>
      <c r="AI152" s="111">
        <f>IF(AG130&lt;0.66,0,AG152*AH152)</f>
        <v>3816.0239999999999</v>
      </c>
    </row>
    <row r="153" spans="1:35" ht="20.100000000000001" customHeight="1" thickBot="1" x14ac:dyDescent="0.3">
      <c r="B153" s="87" t="s">
        <v>11</v>
      </c>
      <c r="C153" s="88">
        <v>38</v>
      </c>
      <c r="D153" s="89">
        <f>D12</f>
        <v>0</v>
      </c>
      <c r="E153" s="112">
        <f>C153*D153</f>
        <v>0</v>
      </c>
      <c r="H153" s="87" t="s">
        <v>11</v>
      </c>
      <c r="I153" s="88">
        <v>0</v>
      </c>
      <c r="J153" s="89">
        <f>J12</f>
        <v>498</v>
      </c>
      <c r="K153" s="112">
        <f>I153*J153</f>
        <v>0</v>
      </c>
      <c r="N153" s="87" t="s">
        <v>11</v>
      </c>
      <c r="O153" s="88">
        <v>0</v>
      </c>
      <c r="P153" s="89">
        <f>P12</f>
        <v>507</v>
      </c>
      <c r="Q153" s="112">
        <f>O153*P153</f>
        <v>0</v>
      </c>
      <c r="T153" s="87" t="s">
        <v>11</v>
      </c>
      <c r="U153" s="88">
        <v>0</v>
      </c>
      <c r="V153" s="89">
        <f>V12</f>
        <v>510</v>
      </c>
      <c r="W153" s="112">
        <f>U153*V153</f>
        <v>0</v>
      </c>
      <c r="Z153" s="87" t="s">
        <v>11</v>
      </c>
      <c r="AA153" s="88">
        <v>0</v>
      </c>
      <c r="AB153" s="89">
        <f>AB12</f>
        <v>510</v>
      </c>
      <c r="AC153" s="112">
        <f>AA153*AB153</f>
        <v>0</v>
      </c>
      <c r="AF153" s="87" t="s">
        <v>11</v>
      </c>
      <c r="AG153" s="88">
        <v>0</v>
      </c>
      <c r="AH153" s="89">
        <f>AH12</f>
        <v>510</v>
      </c>
      <c r="AI153" s="112">
        <f>AG153*AH153</f>
        <v>0</v>
      </c>
    </row>
    <row r="154" spans="1:35" ht="20.100000000000001" customHeight="1" thickBot="1" x14ac:dyDescent="0.3"/>
    <row r="155" spans="1:35" ht="15.75" thickBot="1" x14ac:dyDescent="0.3">
      <c r="B155" s="92" t="s">
        <v>99</v>
      </c>
      <c r="C155" s="13"/>
      <c r="D155" s="13"/>
      <c r="E155" s="13"/>
      <c r="H155" s="92" t="s">
        <v>99</v>
      </c>
      <c r="I155" s="13"/>
      <c r="J155" s="13"/>
      <c r="K155" s="13"/>
      <c r="N155" s="92" t="s">
        <v>99</v>
      </c>
      <c r="O155" s="13"/>
      <c r="P155" s="13"/>
      <c r="Q155" s="13"/>
      <c r="T155" s="92" t="s">
        <v>99</v>
      </c>
      <c r="U155" s="13"/>
      <c r="V155" s="13"/>
      <c r="W155" s="13"/>
      <c r="Z155" s="92" t="s">
        <v>99</v>
      </c>
      <c r="AA155" s="13"/>
      <c r="AB155" s="13"/>
      <c r="AC155" s="13"/>
      <c r="AF155" s="92" t="s">
        <v>99</v>
      </c>
      <c r="AG155" s="13"/>
      <c r="AH155" s="13"/>
      <c r="AI155" s="13"/>
    </row>
    <row r="156" spans="1:35" ht="15.75" thickBot="1" x14ac:dyDescent="0.3">
      <c r="B156" s="77" t="s">
        <v>114</v>
      </c>
      <c r="C156" s="78" t="s">
        <v>2</v>
      </c>
      <c r="D156" s="78" t="s">
        <v>3</v>
      </c>
      <c r="E156" s="79" t="s">
        <v>1</v>
      </c>
      <c r="H156" s="77" t="s">
        <v>114</v>
      </c>
      <c r="I156" s="78" t="s">
        <v>2</v>
      </c>
      <c r="J156" s="78" t="s">
        <v>3</v>
      </c>
      <c r="K156" s="79" t="s">
        <v>1</v>
      </c>
      <c r="N156" s="77" t="s">
        <v>114</v>
      </c>
      <c r="O156" s="78" t="s">
        <v>2</v>
      </c>
      <c r="P156" s="78" t="s">
        <v>3</v>
      </c>
      <c r="Q156" s="79" t="s">
        <v>1</v>
      </c>
      <c r="T156" s="77" t="s">
        <v>114</v>
      </c>
      <c r="U156" s="78" t="s">
        <v>2</v>
      </c>
      <c r="V156" s="78" t="s">
        <v>3</v>
      </c>
      <c r="W156" s="79" t="s">
        <v>1</v>
      </c>
      <c r="Z156" s="77" t="s">
        <v>114</v>
      </c>
      <c r="AA156" s="78" t="s">
        <v>2</v>
      </c>
      <c r="AB156" s="78" t="s">
        <v>3</v>
      </c>
      <c r="AC156" s="79" t="s">
        <v>1</v>
      </c>
      <c r="AF156" s="77" t="s">
        <v>114</v>
      </c>
      <c r="AG156" s="78" t="s">
        <v>2</v>
      </c>
      <c r="AH156" s="78" t="s">
        <v>3</v>
      </c>
      <c r="AI156" s="79" t="s">
        <v>1</v>
      </c>
    </row>
    <row r="157" spans="1:35" x14ac:dyDescent="0.25">
      <c r="B157" s="43" t="s">
        <v>103</v>
      </c>
      <c r="C157" s="113">
        <v>0.5</v>
      </c>
      <c r="D157" s="41"/>
      <c r="E157" s="42" t="e">
        <f>'Start Here - Data Entry '!$F32*'Calculations - HIDE'!$C157</f>
        <v>#VALUE!</v>
      </c>
      <c r="H157" s="43" t="s">
        <v>103</v>
      </c>
      <c r="I157" s="113">
        <v>0.5</v>
      </c>
      <c r="J157" s="41"/>
      <c r="K157" s="42">
        <f>'Start Here - Data Entry '!$G32*'Calculations - HIDE'!$C157</f>
        <v>0</v>
      </c>
      <c r="N157" s="43" t="s">
        <v>103</v>
      </c>
      <c r="O157" s="113">
        <v>0.5</v>
      </c>
      <c r="P157" s="41"/>
      <c r="Q157" s="42">
        <f>'Start Here - Data Entry '!$H32*'Calculations - HIDE'!$C157</f>
        <v>0</v>
      </c>
      <c r="T157" s="43" t="s">
        <v>103</v>
      </c>
      <c r="U157" s="113">
        <v>0.5</v>
      </c>
      <c r="V157" s="41"/>
      <c r="W157" s="42">
        <f>'Start Here - Data Entry '!$I32*'Calculations - HIDE'!$C157</f>
        <v>0</v>
      </c>
      <c r="Z157" s="43" t="s">
        <v>103</v>
      </c>
      <c r="AA157" s="113">
        <v>0.5</v>
      </c>
      <c r="AB157" s="41"/>
      <c r="AC157" s="42">
        <f>'Start Here - Data Entry '!$J32*'Calculations - HIDE'!$C157</f>
        <v>0</v>
      </c>
      <c r="AF157" s="43" t="s">
        <v>103</v>
      </c>
      <c r="AG157" s="113">
        <v>0.5</v>
      </c>
      <c r="AH157" s="41"/>
      <c r="AI157" s="42">
        <f>'Start Here - Data Entry '!$K32*'Calculations - HIDE'!$C157</f>
        <v>0</v>
      </c>
    </row>
    <row r="158" spans="1:35" x14ac:dyDescent="0.25">
      <c r="B158" s="43" t="s">
        <v>104</v>
      </c>
      <c r="C158" s="113">
        <v>1</v>
      </c>
      <c r="D158" s="54"/>
      <c r="E158" s="114" t="e">
        <f>('Start Here - Data Entry '!$F33+'Start Here - Data Entry '!$F34+'Start Here - Data Entry '!$F35)*'Calculations - HIDE'!$C158</f>
        <v>#VALUE!</v>
      </c>
      <c r="H158" s="43" t="s">
        <v>104</v>
      </c>
      <c r="I158" s="113">
        <v>1</v>
      </c>
      <c r="J158" s="54"/>
      <c r="K158" s="114">
        <f>('Start Here - Data Entry '!$G33+'Start Here - Data Entry '!$G34+'Start Here - Data Entry '!$G35)*'Calculations - HIDE'!$C158</f>
        <v>498</v>
      </c>
      <c r="N158" s="43" t="s">
        <v>104</v>
      </c>
      <c r="O158" s="113">
        <v>1</v>
      </c>
      <c r="P158" s="54"/>
      <c r="Q158" s="114">
        <f>('Start Here - Data Entry '!$H33+'Start Here - Data Entry '!$H34+'Start Here - Data Entry '!$H35)*'Calculations - HIDE'!$C158</f>
        <v>507</v>
      </c>
      <c r="T158" s="43" t="s">
        <v>104</v>
      </c>
      <c r="U158" s="113">
        <v>1</v>
      </c>
      <c r="V158" s="54"/>
      <c r="W158" s="114">
        <f>('Start Here - Data Entry '!$I33+'Start Here - Data Entry '!$I34+'Start Here - Data Entry '!$I35)*'Calculations - HIDE'!$C158</f>
        <v>510</v>
      </c>
      <c r="Z158" s="43" t="s">
        <v>104</v>
      </c>
      <c r="AA158" s="113">
        <v>1</v>
      </c>
      <c r="AB158" s="54"/>
      <c r="AC158" s="114">
        <f>('Start Here - Data Entry '!$J33+'Start Here - Data Entry '!$J34+'Start Here - Data Entry '!$J35)*'Calculations - HIDE'!$C158</f>
        <v>510</v>
      </c>
      <c r="AF158" s="43" t="s">
        <v>104</v>
      </c>
      <c r="AG158" s="113">
        <v>1</v>
      </c>
      <c r="AH158" s="54"/>
      <c r="AI158" s="114">
        <f>('Start Here - Data Entry '!$K33+'Start Here - Data Entry '!$K34+'Start Here - Data Entry '!$K35)*'Calculations - HIDE'!$C158</f>
        <v>510</v>
      </c>
    </row>
    <row r="159" spans="1:35" ht="15.75" thickBot="1" x14ac:dyDescent="0.3">
      <c r="B159" s="39" t="s">
        <v>105</v>
      </c>
      <c r="C159" s="40"/>
      <c r="D159" s="54"/>
      <c r="E159" s="115" t="e">
        <f>SUM(E157:E158)</f>
        <v>#VALUE!</v>
      </c>
      <c r="H159" s="39" t="s">
        <v>105</v>
      </c>
      <c r="I159" s="40"/>
      <c r="J159" s="54"/>
      <c r="K159" s="115">
        <f>SUM(K157:K158)</f>
        <v>498</v>
      </c>
      <c r="N159" s="39" t="s">
        <v>105</v>
      </c>
      <c r="O159" s="40"/>
      <c r="P159" s="54"/>
      <c r="Q159" s="115">
        <f>SUM(Q157:Q158)</f>
        <v>507</v>
      </c>
      <c r="T159" s="39" t="s">
        <v>105</v>
      </c>
      <c r="U159" s="40"/>
      <c r="V159" s="54"/>
      <c r="W159" s="115">
        <f>SUM(W157:W158)</f>
        <v>510</v>
      </c>
      <c r="Z159" s="39" t="s">
        <v>105</v>
      </c>
      <c r="AA159" s="40"/>
      <c r="AB159" s="54"/>
      <c r="AC159" s="115">
        <f>SUM(AC157:AC158)</f>
        <v>510</v>
      </c>
      <c r="AF159" s="39" t="s">
        <v>105</v>
      </c>
      <c r="AG159" s="40"/>
      <c r="AH159" s="54"/>
      <c r="AI159" s="115">
        <f>SUM(AI157:AI158)</f>
        <v>510</v>
      </c>
    </row>
    <row r="160" spans="1:35" ht="15.75" thickTop="1" x14ac:dyDescent="0.25">
      <c r="B160" s="99"/>
      <c r="C160" s="116" t="s">
        <v>108</v>
      </c>
      <c r="D160" s="41"/>
      <c r="E160" s="47"/>
      <c r="F160" s="97"/>
      <c r="H160" s="99"/>
      <c r="I160" s="116" t="s">
        <v>108</v>
      </c>
      <c r="J160" s="41"/>
      <c r="K160" s="47"/>
      <c r="L160" s="97"/>
      <c r="N160" s="99"/>
      <c r="O160" s="116" t="s">
        <v>108</v>
      </c>
      <c r="P160" s="41"/>
      <c r="Q160" s="47"/>
      <c r="R160" s="97"/>
      <c r="T160" s="99"/>
      <c r="U160" s="116" t="s">
        <v>108</v>
      </c>
      <c r="V160" s="41"/>
      <c r="W160" s="47"/>
      <c r="X160" s="97"/>
      <c r="Z160" s="99"/>
      <c r="AA160" s="116" t="s">
        <v>108</v>
      </c>
      <c r="AB160" s="41"/>
      <c r="AC160" s="47"/>
      <c r="AD160" s="97"/>
      <c r="AF160" s="99"/>
      <c r="AG160" s="116" t="s">
        <v>108</v>
      </c>
      <c r="AH160" s="41"/>
      <c r="AI160" s="47"/>
    </row>
    <row r="161" spans="1:35" x14ac:dyDescent="0.25">
      <c r="B161" s="39" t="s">
        <v>106</v>
      </c>
      <c r="C161" s="85">
        <v>0.5</v>
      </c>
      <c r="D161" s="41">
        <v>30</v>
      </c>
      <c r="E161" s="47" t="e">
        <f>IF(E159&gt;$D161,C161*E5,0)</f>
        <v>#VALUE!</v>
      </c>
      <c r="F161" s="97"/>
      <c r="H161" s="39" t="s">
        <v>106</v>
      </c>
      <c r="I161" s="85">
        <v>0.5</v>
      </c>
      <c r="J161" s="41">
        <v>30</v>
      </c>
      <c r="K161" s="47">
        <f>IF(K159&gt;$D161,I161*K5,0)</f>
        <v>33084</v>
      </c>
      <c r="L161" s="97"/>
      <c r="N161" s="39" t="s">
        <v>106</v>
      </c>
      <c r="O161" s="85">
        <v>0.5</v>
      </c>
      <c r="P161" s="41">
        <v>30</v>
      </c>
      <c r="Q161" s="47">
        <f>IF(Q159&gt;$D161,O161*Q5,0)</f>
        <v>33745.68</v>
      </c>
      <c r="R161" s="97"/>
      <c r="T161" s="39" t="s">
        <v>106</v>
      </c>
      <c r="U161" s="85">
        <v>0.5</v>
      </c>
      <c r="V161" s="41">
        <v>30</v>
      </c>
      <c r="W161" s="47">
        <f>IF(W159&gt;$D161,U161*W5,0)</f>
        <v>34251.8652</v>
      </c>
      <c r="X161" s="97"/>
      <c r="Z161" s="39" t="s">
        <v>106</v>
      </c>
      <c r="AA161" s="85">
        <v>0.5</v>
      </c>
      <c r="AB161" s="41">
        <v>30</v>
      </c>
      <c r="AC161" s="47">
        <f>IF(AC159&gt;$D161,AA161*AC5,0)</f>
        <v>34594.383851999999</v>
      </c>
      <c r="AD161" s="97"/>
      <c r="AF161" s="39" t="s">
        <v>106</v>
      </c>
      <c r="AG161" s="85">
        <v>0.5</v>
      </c>
      <c r="AH161" s="41">
        <v>30</v>
      </c>
      <c r="AI161" s="47">
        <f>IF(AI159&gt;$D161,AG161*AI5,0)</f>
        <v>34940.327690519996</v>
      </c>
    </row>
    <row r="162" spans="1:35" x14ac:dyDescent="0.25">
      <c r="B162" s="39" t="s">
        <v>107</v>
      </c>
      <c r="C162" s="85">
        <v>0.5</v>
      </c>
      <c r="D162" s="41">
        <v>10</v>
      </c>
      <c r="E162" s="47" t="e">
        <f>IF(E159&gt;=(D161+D162),(D163*C162*E5),0)</f>
        <v>#VALUE!</v>
      </c>
      <c r="H162" s="39" t="s">
        <v>107</v>
      </c>
      <c r="I162" s="85">
        <v>0.5</v>
      </c>
      <c r="J162" s="41">
        <v>10</v>
      </c>
      <c r="K162" s="47">
        <f>IF(K159&gt;=(J161+J162),(J163*I162*K5),0)</f>
        <v>1521864</v>
      </c>
      <c r="N162" s="39" t="s">
        <v>107</v>
      </c>
      <c r="O162" s="85">
        <v>0.5</v>
      </c>
      <c r="P162" s="41">
        <v>10</v>
      </c>
      <c r="Q162" s="47">
        <f>IF(Q159&gt;=(P161+P162),(P163*O162*Q5),0)</f>
        <v>1586046.96</v>
      </c>
      <c r="T162" s="39" t="s">
        <v>107</v>
      </c>
      <c r="U162" s="85">
        <v>0.5</v>
      </c>
      <c r="V162" s="41">
        <v>10</v>
      </c>
      <c r="W162" s="47">
        <f>IF(W159&gt;=(V161+V162),(V163*U162*W5),0)</f>
        <v>1644089.5296</v>
      </c>
      <c r="Z162" s="39" t="s">
        <v>107</v>
      </c>
      <c r="AA162" s="85">
        <v>0.5</v>
      </c>
      <c r="AB162" s="41">
        <v>10</v>
      </c>
      <c r="AC162" s="47">
        <f>IF(AC159&gt;=(AB161+AB162),(AB163*AA162*AC5),0)</f>
        <v>1660530.424896</v>
      </c>
      <c r="AF162" s="39" t="s">
        <v>107</v>
      </c>
      <c r="AG162" s="85">
        <v>0.5</v>
      </c>
      <c r="AH162" s="41">
        <v>10</v>
      </c>
      <c r="AI162" s="47">
        <f>IF(AI159&gt;=(AH161+AH162),(AH163*AG162*AI5),0)</f>
        <v>1677135.7291449597</v>
      </c>
    </row>
    <row r="163" spans="1:35" ht="15.75" thickBot="1" x14ac:dyDescent="0.3">
      <c r="B163" s="117" t="s">
        <v>130</v>
      </c>
      <c r="C163" s="85"/>
      <c r="D163" s="9" t="e">
        <f>ROUNDDOWN(((E159-D161)/D162),0)</f>
        <v>#VALUE!</v>
      </c>
      <c r="E163" s="47"/>
      <c r="H163" s="117" t="s">
        <v>130</v>
      </c>
      <c r="I163" s="85"/>
      <c r="J163" s="9">
        <f>ROUNDDOWN(((K159-J161)/J162),0)</f>
        <v>46</v>
      </c>
      <c r="K163" s="47"/>
      <c r="N163" s="117" t="s">
        <v>130</v>
      </c>
      <c r="O163" s="85"/>
      <c r="P163" s="9">
        <f>ROUNDDOWN(((Q159-P161)/P162),0)</f>
        <v>47</v>
      </c>
      <c r="Q163" s="47"/>
      <c r="T163" s="117" t="s">
        <v>130</v>
      </c>
      <c r="U163" s="85"/>
      <c r="V163" s="9">
        <f>ROUNDDOWN(((W159-V161)/V162),0)</f>
        <v>48</v>
      </c>
      <c r="W163" s="47"/>
      <c r="Z163" s="117" t="s">
        <v>130</v>
      </c>
      <c r="AA163" s="85"/>
      <c r="AB163" s="9">
        <f>ROUNDDOWN(((AC159-AB161)/AB162),0)</f>
        <v>48</v>
      </c>
      <c r="AC163" s="47"/>
      <c r="AF163" s="117" t="s">
        <v>130</v>
      </c>
      <c r="AG163" s="85"/>
      <c r="AH163" s="9">
        <f>ROUNDDOWN(((AI159-AH161)/AH162),0)</f>
        <v>48</v>
      </c>
      <c r="AI163" s="47"/>
    </row>
    <row r="164" spans="1:35" ht="15.75" thickBot="1" x14ac:dyDescent="0.3">
      <c r="B164" s="118" t="s">
        <v>109</v>
      </c>
      <c r="C164" s="119"/>
      <c r="D164" s="120"/>
      <c r="E164" s="121" t="e">
        <f>SUM(E161:E162)</f>
        <v>#VALUE!</v>
      </c>
      <c r="H164" s="118" t="s">
        <v>109</v>
      </c>
      <c r="I164" s="119"/>
      <c r="J164" s="120"/>
      <c r="K164" s="121">
        <f>SUM(K161:K162)</f>
        <v>1554948</v>
      </c>
      <c r="N164" s="118" t="s">
        <v>109</v>
      </c>
      <c r="O164" s="119"/>
      <c r="P164" s="120"/>
      <c r="Q164" s="121">
        <f>SUM(Q161:Q162)</f>
        <v>1619792.64</v>
      </c>
      <c r="T164" s="118" t="s">
        <v>109</v>
      </c>
      <c r="U164" s="119"/>
      <c r="V164" s="120"/>
      <c r="W164" s="121">
        <f>SUM(W161:W162)</f>
        <v>1678341.3947999999</v>
      </c>
      <c r="Z164" s="118" t="s">
        <v>109</v>
      </c>
      <c r="AA164" s="119"/>
      <c r="AB164" s="120"/>
      <c r="AC164" s="121">
        <f>SUM(AC161:AC162)</f>
        <v>1695124.8087479998</v>
      </c>
      <c r="AF164" s="118" t="s">
        <v>109</v>
      </c>
      <c r="AG164" s="119"/>
      <c r="AH164" s="120"/>
      <c r="AI164" s="121">
        <f>SUM(AI161:AI162)</f>
        <v>1712076.0568354798</v>
      </c>
    </row>
    <row r="165" spans="1:35" ht="15.75" thickBot="1" x14ac:dyDescent="0.3"/>
    <row r="166" spans="1:35" ht="15.75" thickBot="1" x14ac:dyDescent="0.3">
      <c r="B166" s="92" t="s">
        <v>110</v>
      </c>
      <c r="C166" s="13"/>
      <c r="D166" s="13"/>
      <c r="E166" s="13"/>
      <c r="H166" s="92" t="s">
        <v>110</v>
      </c>
      <c r="I166" s="13"/>
      <c r="J166" s="13"/>
      <c r="K166" s="13"/>
      <c r="N166" s="92" t="s">
        <v>110</v>
      </c>
      <c r="O166" s="13"/>
      <c r="P166" s="13"/>
      <c r="Q166" s="13"/>
      <c r="T166" s="92" t="s">
        <v>110</v>
      </c>
      <c r="U166" s="13"/>
      <c r="V166" s="13"/>
      <c r="W166" s="13"/>
      <c r="Z166" s="92" t="s">
        <v>110</v>
      </c>
      <c r="AA166" s="13"/>
      <c r="AB166" s="13"/>
      <c r="AC166" s="13"/>
      <c r="AF166" s="92" t="s">
        <v>110</v>
      </c>
      <c r="AG166" s="13"/>
      <c r="AH166" s="13"/>
      <c r="AI166" s="13"/>
    </row>
    <row r="167" spans="1:35" ht="15.75" thickBot="1" x14ac:dyDescent="0.3">
      <c r="B167" s="77" t="s">
        <v>19</v>
      </c>
      <c r="C167" s="78" t="s">
        <v>2</v>
      </c>
      <c r="D167" s="78" t="s">
        <v>3</v>
      </c>
      <c r="E167" s="79" t="s">
        <v>1</v>
      </c>
      <c r="H167" s="77" t="s">
        <v>19</v>
      </c>
      <c r="I167" s="78" t="s">
        <v>2</v>
      </c>
      <c r="J167" s="78" t="s">
        <v>3</v>
      </c>
      <c r="K167" s="79" t="s">
        <v>1</v>
      </c>
      <c r="N167" s="77" t="s">
        <v>19</v>
      </c>
      <c r="O167" s="78" t="s">
        <v>2</v>
      </c>
      <c r="P167" s="78" t="s">
        <v>3</v>
      </c>
      <c r="Q167" s="79" t="s">
        <v>1</v>
      </c>
      <c r="T167" s="77" t="s">
        <v>19</v>
      </c>
      <c r="U167" s="78" t="s">
        <v>2</v>
      </c>
      <c r="V167" s="78" t="s">
        <v>3</v>
      </c>
      <c r="W167" s="79" t="s">
        <v>1</v>
      </c>
      <c r="Z167" s="77" t="s">
        <v>19</v>
      </c>
      <c r="AA167" s="78" t="s">
        <v>2</v>
      </c>
      <c r="AB167" s="78" t="s">
        <v>3</v>
      </c>
      <c r="AC167" s="79" t="s">
        <v>1</v>
      </c>
      <c r="AF167" s="77" t="s">
        <v>19</v>
      </c>
      <c r="AG167" s="78" t="s">
        <v>2</v>
      </c>
      <c r="AH167" s="78" t="s">
        <v>3</v>
      </c>
      <c r="AI167" s="79" t="s">
        <v>1</v>
      </c>
    </row>
    <row r="168" spans="1:35" x14ac:dyDescent="0.25">
      <c r="A168" s="81" t="s">
        <v>77</v>
      </c>
      <c r="B168" s="29" t="s">
        <v>115</v>
      </c>
      <c r="C168" s="122" t="s">
        <v>116</v>
      </c>
      <c r="D168" s="31"/>
      <c r="E168" s="123" t="e">
        <f>IF('Start Here - Data Entry '!$E$5&gt;2,0,IF(D174&lt;=A169,E169,(IF(D174&lt;=A170,E170,(IF(D174&lt;=A171,E171,(IF(D174&lt;=A172,E172,E173))))))))</f>
        <v>#VALUE!</v>
      </c>
      <c r="F168" s="82"/>
      <c r="G168" s="81" t="s">
        <v>77</v>
      </c>
      <c r="H168" s="29" t="s">
        <v>115</v>
      </c>
      <c r="I168" s="122" t="s">
        <v>116</v>
      </c>
      <c r="J168" s="31"/>
      <c r="K168" s="123">
        <f>IF('Start Here - Data Entry '!$E$5&gt;2,0,IF(J174&lt;=G169,K169,(IF(J174&lt;=G170,K170,(IF(J174&lt;=G171,K171,(IF(J174&lt;=G172,K172,K173))))))))</f>
        <v>1</v>
      </c>
      <c r="L168" s="82"/>
      <c r="M168" s="81" t="s">
        <v>77</v>
      </c>
      <c r="N168" s="29" t="s">
        <v>115</v>
      </c>
      <c r="O168" s="122" t="s">
        <v>116</v>
      </c>
      <c r="P168" s="31"/>
      <c r="Q168" s="123">
        <f>IF('Start Here - Data Entry '!$E$5&gt;2,0,IF(P174&lt;=M169,Q169,(IF(P174&lt;=M170,Q170,(IF(P174&lt;=M171,Q171,(IF(P174&lt;=M172,Q172,Q173))))))))</f>
        <v>1</v>
      </c>
      <c r="R168" s="82"/>
      <c r="S168" s="81" t="s">
        <v>77</v>
      </c>
      <c r="T168" s="29" t="s">
        <v>115</v>
      </c>
      <c r="U168" s="122" t="s">
        <v>116</v>
      </c>
      <c r="V168" s="31"/>
      <c r="W168" s="123">
        <f>IF('Start Here - Data Entry '!$E$5&gt;2,0,IF(V174&lt;=S169,W169,(IF(V174&lt;=S170,W170,(IF(V174&lt;=S171,W171,(IF(V174&lt;=S172,W172,W173))))))))</f>
        <v>1</v>
      </c>
      <c r="X168" s="82"/>
      <c r="Y168" s="81" t="s">
        <v>77</v>
      </c>
      <c r="Z168" s="29" t="s">
        <v>115</v>
      </c>
      <c r="AA168" s="122" t="s">
        <v>116</v>
      </c>
      <c r="AB168" s="31"/>
      <c r="AC168" s="123">
        <f>IF('Start Here - Data Entry '!$E$5&gt;2,0,IF(AB174&lt;=Y169,AC169,(IF(AB174&lt;=Y170,AC170,(IF(AB174&lt;=Y171,AC171,(IF(AB174&lt;=Y172,AC172,AC173))))))))</f>
        <v>1</v>
      </c>
      <c r="AD168" s="82"/>
      <c r="AE168" s="81" t="s">
        <v>77</v>
      </c>
      <c r="AF168" s="29" t="s">
        <v>115</v>
      </c>
      <c r="AG168" s="122" t="s">
        <v>116</v>
      </c>
      <c r="AH168" s="31"/>
      <c r="AI168" s="123">
        <f>IF('Start Here - Data Entry '!$E$5&gt;2,0,IF(AH174&lt;=AE169,AI169,(IF(AH174&lt;=AE170,AI170,(IF(AH174&lt;=AE171,AI171,(IF(AH174&lt;=AE172,AI172,AI173))))))))</f>
        <v>1</v>
      </c>
    </row>
    <row r="169" spans="1:35" x14ac:dyDescent="0.25">
      <c r="A169" s="9">
        <v>200</v>
      </c>
      <c r="B169" s="124" t="s">
        <v>72</v>
      </c>
      <c r="C169" s="125">
        <v>0.5</v>
      </c>
      <c r="D169" s="36" t="e">
        <f>$D$106</f>
        <v>#VALUE!</v>
      </c>
      <c r="E169" s="126">
        <f>C169</f>
        <v>0.5</v>
      </c>
      <c r="F169" s="82"/>
      <c r="G169" s="9">
        <v>200</v>
      </c>
      <c r="H169" s="124" t="s">
        <v>72</v>
      </c>
      <c r="I169" s="125">
        <v>0.5</v>
      </c>
      <c r="J169" s="36">
        <f>$J$106</f>
        <v>498</v>
      </c>
      <c r="K169" s="126">
        <f>I169</f>
        <v>0.5</v>
      </c>
      <c r="L169" s="82"/>
      <c r="M169" s="9">
        <v>200</v>
      </c>
      <c r="N169" s="124" t="s">
        <v>72</v>
      </c>
      <c r="O169" s="125">
        <v>0.5</v>
      </c>
      <c r="P169" s="36">
        <f>$P$106</f>
        <v>507</v>
      </c>
      <c r="Q169" s="126">
        <f>O169</f>
        <v>0.5</v>
      </c>
      <c r="R169" s="82"/>
      <c r="S169" s="9">
        <v>200</v>
      </c>
      <c r="T169" s="124" t="s">
        <v>72</v>
      </c>
      <c r="U169" s="125">
        <v>0.5</v>
      </c>
      <c r="V169" s="36">
        <f>$V$106</f>
        <v>510</v>
      </c>
      <c r="W169" s="126">
        <f>U169</f>
        <v>0.5</v>
      </c>
      <c r="X169" s="82"/>
      <c r="Y169" s="9">
        <v>200</v>
      </c>
      <c r="Z169" s="124" t="s">
        <v>72</v>
      </c>
      <c r="AA169" s="125">
        <v>0.5</v>
      </c>
      <c r="AB169" s="36">
        <f>$AB$106</f>
        <v>510</v>
      </c>
      <c r="AC169" s="126">
        <f>AA169</f>
        <v>0.5</v>
      </c>
      <c r="AD169" s="82"/>
      <c r="AE169" s="9">
        <v>200</v>
      </c>
      <c r="AF169" s="124" t="s">
        <v>72</v>
      </c>
      <c r="AG169" s="125">
        <v>0.5</v>
      </c>
      <c r="AH169" s="36">
        <f>$AH$106</f>
        <v>510</v>
      </c>
      <c r="AI169" s="126">
        <f>AG169</f>
        <v>0.5</v>
      </c>
    </row>
    <row r="170" spans="1:35" x14ac:dyDescent="0.25">
      <c r="A170" s="9">
        <v>400</v>
      </c>
      <c r="B170" s="124" t="s">
        <v>71</v>
      </c>
      <c r="C170" s="125">
        <v>0.5</v>
      </c>
      <c r="D170" s="36" t="e">
        <f>$D$106</f>
        <v>#VALUE!</v>
      </c>
      <c r="E170" s="126">
        <f>C170</f>
        <v>0.5</v>
      </c>
      <c r="G170" s="9">
        <v>400</v>
      </c>
      <c r="H170" s="124" t="s">
        <v>71</v>
      </c>
      <c r="I170" s="125">
        <v>0.5</v>
      </c>
      <c r="J170" s="36">
        <f>$J$106</f>
        <v>498</v>
      </c>
      <c r="K170" s="126">
        <f>I170</f>
        <v>0.5</v>
      </c>
      <c r="M170" s="9">
        <v>400</v>
      </c>
      <c r="N170" s="124" t="s">
        <v>71</v>
      </c>
      <c r="O170" s="125">
        <v>0.5</v>
      </c>
      <c r="P170" s="36">
        <f>$P$106</f>
        <v>507</v>
      </c>
      <c r="Q170" s="126">
        <f>O170</f>
        <v>0.5</v>
      </c>
      <c r="S170" s="9">
        <v>400</v>
      </c>
      <c r="T170" s="124" t="s">
        <v>71</v>
      </c>
      <c r="U170" s="125">
        <v>0.5</v>
      </c>
      <c r="V170" s="36">
        <f>$V$106</f>
        <v>510</v>
      </c>
      <c r="W170" s="126">
        <f>U170</f>
        <v>0.5</v>
      </c>
      <c r="Y170" s="9">
        <v>400</v>
      </c>
      <c r="Z170" s="124" t="s">
        <v>71</v>
      </c>
      <c r="AA170" s="125">
        <v>0.5</v>
      </c>
      <c r="AB170" s="36">
        <f>$AB$106</f>
        <v>510</v>
      </c>
      <c r="AC170" s="126">
        <f>AA170</f>
        <v>0.5</v>
      </c>
      <c r="AE170" s="9">
        <v>400</v>
      </c>
      <c r="AF170" s="124" t="s">
        <v>71</v>
      </c>
      <c r="AG170" s="125">
        <v>0.5</v>
      </c>
      <c r="AH170" s="36">
        <f>$AH$106</f>
        <v>510</v>
      </c>
      <c r="AI170" s="126">
        <f>AG170</f>
        <v>0.5</v>
      </c>
    </row>
    <row r="171" spans="1:35" x14ac:dyDescent="0.25">
      <c r="A171" s="9">
        <v>549</v>
      </c>
      <c r="B171" s="124" t="s">
        <v>74</v>
      </c>
      <c r="C171" s="125">
        <v>1</v>
      </c>
      <c r="D171" s="36" t="e">
        <f>$D$106</f>
        <v>#VALUE!</v>
      </c>
      <c r="E171" s="126">
        <f>C171</f>
        <v>1</v>
      </c>
      <c r="G171" s="9">
        <v>549</v>
      </c>
      <c r="H171" s="124" t="s">
        <v>74</v>
      </c>
      <c r="I171" s="125">
        <v>1</v>
      </c>
      <c r="J171" s="36">
        <f>$J$106</f>
        <v>498</v>
      </c>
      <c r="K171" s="126">
        <f>I171</f>
        <v>1</v>
      </c>
      <c r="M171" s="9">
        <v>549</v>
      </c>
      <c r="N171" s="124" t="s">
        <v>74</v>
      </c>
      <c r="O171" s="125">
        <v>1</v>
      </c>
      <c r="P171" s="36">
        <f>$P$106</f>
        <v>507</v>
      </c>
      <c r="Q171" s="126">
        <f>O171</f>
        <v>1</v>
      </c>
      <c r="S171" s="9">
        <v>549</v>
      </c>
      <c r="T171" s="124" t="s">
        <v>74</v>
      </c>
      <c r="U171" s="125">
        <v>1</v>
      </c>
      <c r="V171" s="36">
        <f>$V$106</f>
        <v>510</v>
      </c>
      <c r="W171" s="126">
        <f>U171</f>
        <v>1</v>
      </c>
      <c r="Y171" s="9">
        <v>549</v>
      </c>
      <c r="Z171" s="124" t="s">
        <v>74</v>
      </c>
      <c r="AA171" s="125">
        <v>1</v>
      </c>
      <c r="AB171" s="36">
        <f>$AB$106</f>
        <v>510</v>
      </c>
      <c r="AC171" s="126">
        <f>AA171</f>
        <v>1</v>
      </c>
      <c r="AE171" s="9">
        <v>549</v>
      </c>
      <c r="AF171" s="124" t="s">
        <v>74</v>
      </c>
      <c r="AG171" s="125">
        <v>1</v>
      </c>
      <c r="AH171" s="36">
        <f>$AH$106</f>
        <v>510</v>
      </c>
      <c r="AI171" s="126">
        <f>AG171</f>
        <v>1</v>
      </c>
    </row>
    <row r="172" spans="1:35" x14ac:dyDescent="0.25">
      <c r="A172" s="9">
        <v>600</v>
      </c>
      <c r="B172" s="127" t="s">
        <v>75</v>
      </c>
      <c r="C172" s="125">
        <v>1</v>
      </c>
      <c r="D172" s="36" t="e">
        <f>$D$106</f>
        <v>#VALUE!</v>
      </c>
      <c r="E172" s="126">
        <f>C172</f>
        <v>1</v>
      </c>
      <c r="G172" s="9">
        <v>600</v>
      </c>
      <c r="H172" s="127" t="s">
        <v>75</v>
      </c>
      <c r="I172" s="125">
        <v>1</v>
      </c>
      <c r="J172" s="36">
        <f>$J$106</f>
        <v>498</v>
      </c>
      <c r="K172" s="126">
        <f>I172</f>
        <v>1</v>
      </c>
      <c r="M172" s="9">
        <v>600</v>
      </c>
      <c r="N172" s="127" t="s">
        <v>75</v>
      </c>
      <c r="O172" s="125">
        <v>1</v>
      </c>
      <c r="P172" s="36">
        <f>$P$106</f>
        <v>507</v>
      </c>
      <c r="Q172" s="126">
        <f>O172</f>
        <v>1</v>
      </c>
      <c r="S172" s="9">
        <v>600</v>
      </c>
      <c r="T172" s="127" t="s">
        <v>75</v>
      </c>
      <c r="U172" s="125">
        <v>1</v>
      </c>
      <c r="V172" s="36">
        <f>$V$106</f>
        <v>510</v>
      </c>
      <c r="W172" s="126">
        <f>U172</f>
        <v>1</v>
      </c>
      <c r="Y172" s="9">
        <v>600</v>
      </c>
      <c r="Z172" s="127" t="s">
        <v>75</v>
      </c>
      <c r="AA172" s="125">
        <v>1</v>
      </c>
      <c r="AB172" s="36">
        <f>$AB$106</f>
        <v>510</v>
      </c>
      <c r="AC172" s="126">
        <f>AA172</f>
        <v>1</v>
      </c>
      <c r="AE172" s="9">
        <v>600</v>
      </c>
      <c r="AF172" s="127" t="s">
        <v>75</v>
      </c>
      <c r="AG172" s="125">
        <v>1</v>
      </c>
      <c r="AH172" s="36">
        <f>$AH$106</f>
        <v>510</v>
      </c>
      <c r="AI172" s="126">
        <f>AG172</f>
        <v>1</v>
      </c>
    </row>
    <row r="173" spans="1:35" x14ac:dyDescent="0.25">
      <c r="B173" s="127" t="s">
        <v>76</v>
      </c>
      <c r="C173" s="125">
        <v>1.5</v>
      </c>
      <c r="D173" s="36" t="e">
        <f>$D$106</f>
        <v>#VALUE!</v>
      </c>
      <c r="E173" s="126">
        <f>C173</f>
        <v>1.5</v>
      </c>
      <c r="H173" s="127" t="s">
        <v>76</v>
      </c>
      <c r="I173" s="125">
        <v>1.5</v>
      </c>
      <c r="J173" s="36">
        <f>$J$106</f>
        <v>498</v>
      </c>
      <c r="K173" s="126">
        <f>I173</f>
        <v>1.5</v>
      </c>
      <c r="N173" s="127" t="s">
        <v>76</v>
      </c>
      <c r="O173" s="125">
        <v>1.5</v>
      </c>
      <c r="P173" s="36">
        <f>$P$106</f>
        <v>507</v>
      </c>
      <c r="Q173" s="126">
        <f>O173</f>
        <v>1.5</v>
      </c>
      <c r="T173" s="127" t="s">
        <v>76</v>
      </c>
      <c r="U173" s="125">
        <v>1.5</v>
      </c>
      <c r="V173" s="36">
        <f>$V$106</f>
        <v>510</v>
      </c>
      <c r="W173" s="126">
        <f>U173</f>
        <v>1.5</v>
      </c>
      <c r="Z173" s="127" t="s">
        <v>76</v>
      </c>
      <c r="AA173" s="125">
        <v>1.5</v>
      </c>
      <c r="AB173" s="36">
        <f>$AB$106</f>
        <v>510</v>
      </c>
      <c r="AC173" s="126">
        <f>AA173</f>
        <v>1.5</v>
      </c>
      <c r="AF173" s="127" t="s">
        <v>76</v>
      </c>
      <c r="AG173" s="125">
        <v>1.5</v>
      </c>
      <c r="AH173" s="36">
        <f>$AH$106</f>
        <v>510</v>
      </c>
      <c r="AI173" s="126">
        <f>AG173</f>
        <v>1.5</v>
      </c>
    </row>
    <row r="174" spans="1:35" ht="15.75" thickBot="1" x14ac:dyDescent="0.3">
      <c r="B174" s="128" t="s">
        <v>117</v>
      </c>
      <c r="C174" s="73"/>
      <c r="D174" s="129" t="e">
        <f>D106</f>
        <v>#VALUE!</v>
      </c>
      <c r="E174" s="130"/>
      <c r="H174" s="128" t="s">
        <v>117</v>
      </c>
      <c r="I174" s="73"/>
      <c r="J174" s="129">
        <f>J106</f>
        <v>498</v>
      </c>
      <c r="K174" s="130"/>
      <c r="N174" s="128" t="s">
        <v>117</v>
      </c>
      <c r="O174" s="73"/>
      <c r="P174" s="129">
        <f>P106</f>
        <v>507</v>
      </c>
      <c r="Q174" s="130"/>
      <c r="T174" s="128" t="s">
        <v>117</v>
      </c>
      <c r="U174" s="73"/>
      <c r="V174" s="129">
        <f>V106</f>
        <v>510</v>
      </c>
      <c r="W174" s="130"/>
      <c r="Z174" s="128" t="s">
        <v>117</v>
      </c>
      <c r="AA174" s="73"/>
      <c r="AB174" s="129">
        <f>AB106</f>
        <v>510</v>
      </c>
      <c r="AC174" s="130"/>
      <c r="AF174" s="128" t="s">
        <v>117</v>
      </c>
      <c r="AG174" s="73"/>
      <c r="AH174" s="129">
        <f>AH106</f>
        <v>510</v>
      </c>
      <c r="AI174" s="130"/>
    </row>
    <row r="175" spans="1:35" ht="15.75" thickBot="1" x14ac:dyDescent="0.3">
      <c r="C175" s="13"/>
      <c r="D175" s="13"/>
      <c r="E175" s="13"/>
      <c r="F175" s="14"/>
      <c r="I175" s="13"/>
      <c r="J175" s="13"/>
      <c r="K175" s="13"/>
      <c r="L175" s="14"/>
      <c r="O175" s="13"/>
      <c r="P175" s="13"/>
      <c r="Q175" s="13"/>
      <c r="R175" s="14"/>
      <c r="U175" s="13"/>
      <c r="V175" s="13"/>
      <c r="W175" s="13"/>
      <c r="X175" s="14"/>
      <c r="AA175" s="13"/>
      <c r="AB175" s="13"/>
      <c r="AC175" s="13"/>
      <c r="AD175" s="14"/>
      <c r="AG175" s="13"/>
      <c r="AH175" s="13"/>
      <c r="AI175" s="13"/>
    </row>
    <row r="176" spans="1:35" ht="15.75" thickBot="1" x14ac:dyDescent="0.3">
      <c r="B176" s="92" t="s">
        <v>118</v>
      </c>
      <c r="C176" s="13"/>
      <c r="D176" s="13"/>
      <c r="E176" s="13"/>
      <c r="F176" s="76"/>
      <c r="H176" s="92" t="s">
        <v>118</v>
      </c>
      <c r="I176" s="13"/>
      <c r="J176" s="13"/>
      <c r="K176" s="13"/>
      <c r="L176" s="76"/>
      <c r="N176" s="92" t="s">
        <v>118</v>
      </c>
      <c r="O176" s="13"/>
      <c r="P176" s="13"/>
      <c r="Q176" s="13"/>
      <c r="R176" s="76"/>
      <c r="T176" s="92" t="s">
        <v>118</v>
      </c>
      <c r="U176" s="13"/>
      <c r="V176" s="13"/>
      <c r="W176" s="13"/>
      <c r="X176" s="76"/>
      <c r="Z176" s="92" t="s">
        <v>118</v>
      </c>
      <c r="AA176" s="13"/>
      <c r="AB176" s="13"/>
      <c r="AC176" s="13"/>
      <c r="AD176" s="76"/>
      <c r="AF176" s="92" t="s">
        <v>118</v>
      </c>
      <c r="AG176" s="13"/>
      <c r="AH176" s="13"/>
      <c r="AI176" s="13"/>
    </row>
    <row r="177" spans="1:35" ht="15.75" thickBot="1" x14ac:dyDescent="0.3">
      <c r="B177" s="77" t="s">
        <v>19</v>
      </c>
      <c r="C177" s="78" t="s">
        <v>2</v>
      </c>
      <c r="D177" s="78" t="s">
        <v>3</v>
      </c>
      <c r="E177" s="79" t="s">
        <v>1</v>
      </c>
      <c r="H177" s="77" t="s">
        <v>19</v>
      </c>
      <c r="I177" s="78" t="s">
        <v>2</v>
      </c>
      <c r="J177" s="78" t="s">
        <v>3</v>
      </c>
      <c r="K177" s="79" t="s">
        <v>1</v>
      </c>
      <c r="N177" s="77" t="s">
        <v>19</v>
      </c>
      <c r="O177" s="78" t="s">
        <v>2</v>
      </c>
      <c r="P177" s="78" t="s">
        <v>3</v>
      </c>
      <c r="Q177" s="79" t="s">
        <v>1</v>
      </c>
      <c r="T177" s="77" t="s">
        <v>19</v>
      </c>
      <c r="U177" s="78" t="s">
        <v>2</v>
      </c>
      <c r="V177" s="78" t="s">
        <v>3</v>
      </c>
      <c r="W177" s="79" t="s">
        <v>1</v>
      </c>
      <c r="Z177" s="77" t="s">
        <v>19</v>
      </c>
      <c r="AA177" s="78" t="s">
        <v>2</v>
      </c>
      <c r="AB177" s="78" t="s">
        <v>3</v>
      </c>
      <c r="AC177" s="79" t="s">
        <v>1</v>
      </c>
      <c r="AF177" s="77" t="s">
        <v>19</v>
      </c>
      <c r="AG177" s="78" t="s">
        <v>2</v>
      </c>
      <c r="AH177" s="78" t="s">
        <v>3</v>
      </c>
      <c r="AI177" s="79" t="s">
        <v>1</v>
      </c>
    </row>
    <row r="178" spans="1:35" x14ac:dyDescent="0.25">
      <c r="B178" s="39" t="s">
        <v>140</v>
      </c>
      <c r="C178" s="40"/>
      <c r="D178" s="41"/>
      <c r="E178" s="47"/>
      <c r="F178" s="14"/>
      <c r="H178" s="39" t="s">
        <v>140</v>
      </c>
      <c r="I178" s="40"/>
      <c r="J178" s="41"/>
      <c r="K178" s="47"/>
      <c r="L178" s="14"/>
      <c r="N178" s="39" t="s">
        <v>140</v>
      </c>
      <c r="O178" s="40"/>
      <c r="P178" s="41"/>
      <c r="Q178" s="47"/>
      <c r="R178" s="14"/>
      <c r="T178" s="39" t="s">
        <v>140</v>
      </c>
      <c r="U178" s="40"/>
      <c r="V178" s="41"/>
      <c r="W178" s="47"/>
      <c r="X178" s="14"/>
      <c r="Z178" s="39" t="s">
        <v>140</v>
      </c>
      <c r="AA178" s="40"/>
      <c r="AB178" s="41"/>
      <c r="AC178" s="47"/>
      <c r="AD178" s="14"/>
      <c r="AF178" s="39" t="s">
        <v>140</v>
      </c>
      <c r="AG178" s="40"/>
      <c r="AH178" s="41"/>
      <c r="AI178" s="47"/>
    </row>
    <row r="179" spans="1:35" ht="20.100000000000001" customHeight="1" x14ac:dyDescent="0.25">
      <c r="B179" s="131" t="s">
        <v>132</v>
      </c>
      <c r="C179" s="132"/>
      <c r="D179" s="133"/>
      <c r="E179" s="134" t="str">
        <f>'Start Here - Data Entry '!$F42</f>
        <v>NA</v>
      </c>
      <c r="F179" s="14"/>
      <c r="H179" s="131" t="s">
        <v>132</v>
      </c>
      <c r="I179" s="132"/>
      <c r="J179" s="133"/>
      <c r="K179" s="134">
        <f>'Start Here - Data Entry '!$G42</f>
        <v>42</v>
      </c>
      <c r="L179" s="14"/>
      <c r="N179" s="131" t="s">
        <v>132</v>
      </c>
      <c r="O179" s="132"/>
      <c r="P179" s="133"/>
      <c r="Q179" s="134">
        <f>'Start Here - Data Entry '!$H42</f>
        <v>42</v>
      </c>
      <c r="R179" s="14"/>
      <c r="T179" s="131" t="s">
        <v>132</v>
      </c>
      <c r="U179" s="132"/>
      <c r="V179" s="133"/>
      <c r="W179" s="134">
        <f>'Start Here - Data Entry '!$I42</f>
        <v>42</v>
      </c>
      <c r="X179" s="14"/>
      <c r="Z179" s="131" t="s">
        <v>132</v>
      </c>
      <c r="AA179" s="132"/>
      <c r="AB179" s="133"/>
      <c r="AC179" s="134">
        <f>'Start Here - Data Entry '!$J42</f>
        <v>42</v>
      </c>
      <c r="AD179" s="14"/>
      <c r="AF179" s="131" t="s">
        <v>132</v>
      </c>
      <c r="AG179" s="132"/>
      <c r="AH179" s="133"/>
      <c r="AI179" s="134">
        <f>'Start Here - Data Entry '!$K42</f>
        <v>42</v>
      </c>
    </row>
    <row r="180" spans="1:35" ht="20.100000000000001" customHeight="1" x14ac:dyDescent="0.25">
      <c r="B180" s="124" t="s">
        <v>133</v>
      </c>
      <c r="C180" s="35"/>
      <c r="D180" s="56"/>
      <c r="E180" s="135" t="e">
        <f>ROUND(E179,0)</f>
        <v>#VALUE!</v>
      </c>
      <c r="F180" s="14"/>
      <c r="H180" s="124" t="s">
        <v>133</v>
      </c>
      <c r="I180" s="35"/>
      <c r="J180" s="56"/>
      <c r="K180" s="135">
        <f>ROUND(K179,0)</f>
        <v>42</v>
      </c>
      <c r="L180" s="14"/>
      <c r="N180" s="124" t="s">
        <v>133</v>
      </c>
      <c r="O180" s="35"/>
      <c r="P180" s="56"/>
      <c r="Q180" s="135">
        <f>ROUND(Q179,0)</f>
        <v>42</v>
      </c>
      <c r="R180" s="14"/>
      <c r="T180" s="124" t="s">
        <v>133</v>
      </c>
      <c r="U180" s="35"/>
      <c r="V180" s="56"/>
      <c r="W180" s="135">
        <f>ROUND(W179,0)</f>
        <v>42</v>
      </c>
      <c r="X180" s="14"/>
      <c r="Z180" s="124" t="s">
        <v>133</v>
      </c>
      <c r="AA180" s="35"/>
      <c r="AB180" s="56"/>
      <c r="AC180" s="135">
        <f>ROUND(AC179,0)</f>
        <v>42</v>
      </c>
      <c r="AD180" s="14"/>
      <c r="AF180" s="124" t="s">
        <v>133</v>
      </c>
      <c r="AG180" s="35"/>
      <c r="AH180" s="56"/>
      <c r="AI180" s="135">
        <f>ROUND(AI179,0)</f>
        <v>42</v>
      </c>
    </row>
    <row r="181" spans="1:35" ht="20.100000000000001" customHeight="1" x14ac:dyDescent="0.25">
      <c r="B181" s="124" t="s">
        <v>134</v>
      </c>
      <c r="C181" s="36"/>
      <c r="D181" s="56"/>
      <c r="E181" s="71"/>
      <c r="F181" s="14"/>
      <c r="H181" s="124" t="s">
        <v>134</v>
      </c>
      <c r="I181" s="36"/>
      <c r="J181" s="56"/>
      <c r="K181" s="71"/>
      <c r="L181" s="14"/>
      <c r="N181" s="124" t="s">
        <v>134</v>
      </c>
      <c r="O181" s="36"/>
      <c r="P181" s="56"/>
      <c r="Q181" s="71"/>
      <c r="R181" s="14"/>
      <c r="T181" s="124" t="s">
        <v>134</v>
      </c>
      <c r="U181" s="36"/>
      <c r="V181" s="56"/>
      <c r="W181" s="71"/>
      <c r="X181" s="14"/>
      <c r="Z181" s="124" t="s">
        <v>134</v>
      </c>
      <c r="AA181" s="36"/>
      <c r="AB181" s="56"/>
      <c r="AC181" s="71"/>
      <c r="AD181" s="14"/>
      <c r="AF181" s="124" t="s">
        <v>134</v>
      </c>
      <c r="AG181" s="36"/>
      <c r="AH181" s="56"/>
      <c r="AI181" s="71"/>
    </row>
    <row r="182" spans="1:35" ht="20.100000000000001" customHeight="1" x14ac:dyDescent="0.25">
      <c r="A182" s="9">
        <v>1</v>
      </c>
      <c r="B182" s="46" t="s">
        <v>13</v>
      </c>
      <c r="C182" s="36"/>
      <c r="D182" s="56"/>
      <c r="E182" s="5">
        <v>19</v>
      </c>
      <c r="F182" s="14"/>
      <c r="G182" s="9">
        <v>1</v>
      </c>
      <c r="H182" s="46" t="s">
        <v>13</v>
      </c>
      <c r="I182" s="36"/>
      <c r="J182" s="56"/>
      <c r="K182" s="5">
        <v>19</v>
      </c>
      <c r="L182" s="14"/>
      <c r="M182" s="9">
        <v>1</v>
      </c>
      <c r="N182" s="46" t="s">
        <v>13</v>
      </c>
      <c r="O182" s="36"/>
      <c r="P182" s="56"/>
      <c r="Q182" s="5">
        <v>19</v>
      </c>
      <c r="R182" s="14"/>
      <c r="S182" s="9">
        <v>1</v>
      </c>
      <c r="T182" s="46" t="s">
        <v>13</v>
      </c>
      <c r="U182" s="36"/>
      <c r="V182" s="56"/>
      <c r="W182" s="5">
        <v>19</v>
      </c>
      <c r="X182" s="14"/>
      <c r="Y182" s="9">
        <v>1</v>
      </c>
      <c r="Z182" s="46" t="s">
        <v>13</v>
      </c>
      <c r="AA182" s="36"/>
      <c r="AB182" s="56"/>
      <c r="AC182" s="5">
        <v>19</v>
      </c>
      <c r="AD182" s="14"/>
      <c r="AE182" s="9">
        <v>1</v>
      </c>
      <c r="AF182" s="46" t="s">
        <v>13</v>
      </c>
      <c r="AG182" s="36"/>
      <c r="AH182" s="56"/>
      <c r="AI182" s="5">
        <v>19</v>
      </c>
    </row>
    <row r="183" spans="1:35" ht="20.100000000000001" customHeight="1" x14ac:dyDescent="0.25">
      <c r="A183" s="9">
        <v>2</v>
      </c>
      <c r="B183" s="46" t="s">
        <v>14</v>
      </c>
      <c r="C183" s="36"/>
      <c r="D183" s="56"/>
      <c r="E183" s="5">
        <v>19</v>
      </c>
      <c r="F183" s="14"/>
      <c r="G183" s="9">
        <v>2</v>
      </c>
      <c r="H183" s="46" t="s">
        <v>14</v>
      </c>
      <c r="I183" s="36"/>
      <c r="J183" s="56"/>
      <c r="K183" s="5">
        <v>19</v>
      </c>
      <c r="L183" s="14"/>
      <c r="M183" s="9">
        <v>2</v>
      </c>
      <c r="N183" s="46" t="s">
        <v>14</v>
      </c>
      <c r="O183" s="36"/>
      <c r="P183" s="56"/>
      <c r="Q183" s="5">
        <v>19</v>
      </c>
      <c r="R183" s="14"/>
      <c r="S183" s="9">
        <v>2</v>
      </c>
      <c r="T183" s="46" t="s">
        <v>14</v>
      </c>
      <c r="U183" s="36"/>
      <c r="V183" s="56"/>
      <c r="W183" s="5">
        <v>19</v>
      </c>
      <c r="X183" s="14"/>
      <c r="Y183" s="9">
        <v>2</v>
      </c>
      <c r="Z183" s="46" t="s">
        <v>14</v>
      </c>
      <c r="AA183" s="36"/>
      <c r="AB183" s="56"/>
      <c r="AC183" s="5">
        <v>19</v>
      </c>
      <c r="AD183" s="14"/>
      <c r="AE183" s="9">
        <v>2</v>
      </c>
      <c r="AF183" s="46" t="s">
        <v>14</v>
      </c>
      <c r="AG183" s="36"/>
      <c r="AH183" s="56"/>
      <c r="AI183" s="5">
        <v>19</v>
      </c>
    </row>
    <row r="184" spans="1:35" x14ac:dyDescent="0.25">
      <c r="A184" s="9">
        <v>3</v>
      </c>
      <c r="B184" s="46" t="s">
        <v>15</v>
      </c>
      <c r="C184" s="36"/>
      <c r="D184" s="56"/>
      <c r="E184" s="5">
        <v>21</v>
      </c>
      <c r="F184" s="14"/>
      <c r="G184" s="9">
        <v>3</v>
      </c>
      <c r="H184" s="46" t="s">
        <v>15</v>
      </c>
      <c r="I184" s="36"/>
      <c r="J184" s="56"/>
      <c r="K184" s="5">
        <v>21</v>
      </c>
      <c r="L184" s="14"/>
      <c r="M184" s="9">
        <v>3</v>
      </c>
      <c r="N184" s="46" t="s">
        <v>15</v>
      </c>
      <c r="O184" s="36"/>
      <c r="P184" s="56"/>
      <c r="Q184" s="5">
        <v>21</v>
      </c>
      <c r="R184" s="14"/>
      <c r="S184" s="9">
        <v>3</v>
      </c>
      <c r="T184" s="46" t="s">
        <v>15</v>
      </c>
      <c r="U184" s="36"/>
      <c r="V184" s="56"/>
      <c r="W184" s="5">
        <v>21</v>
      </c>
      <c r="X184" s="14"/>
      <c r="Y184" s="9">
        <v>3</v>
      </c>
      <c r="Z184" s="46" t="s">
        <v>15</v>
      </c>
      <c r="AA184" s="36"/>
      <c r="AB184" s="56"/>
      <c r="AC184" s="5">
        <v>21</v>
      </c>
      <c r="AD184" s="14"/>
      <c r="AE184" s="9">
        <v>3</v>
      </c>
      <c r="AF184" s="46" t="s">
        <v>15</v>
      </c>
      <c r="AG184" s="36"/>
      <c r="AH184" s="56"/>
      <c r="AI184" s="5">
        <v>21</v>
      </c>
    </row>
    <row r="185" spans="1:35" x14ac:dyDescent="0.25">
      <c r="A185" s="9">
        <v>4</v>
      </c>
      <c r="B185" s="136" t="s">
        <v>17</v>
      </c>
      <c r="C185" s="36"/>
      <c r="D185" s="56"/>
      <c r="E185" s="5">
        <v>21</v>
      </c>
      <c r="F185" s="14"/>
      <c r="G185" s="9">
        <v>4</v>
      </c>
      <c r="H185" s="136" t="s">
        <v>17</v>
      </c>
      <c r="I185" s="36"/>
      <c r="J185" s="56"/>
      <c r="K185" s="5">
        <v>21</v>
      </c>
      <c r="L185" s="14"/>
      <c r="M185" s="9">
        <v>4</v>
      </c>
      <c r="N185" s="136" t="s">
        <v>17</v>
      </c>
      <c r="O185" s="36"/>
      <c r="P185" s="56"/>
      <c r="Q185" s="5">
        <v>21</v>
      </c>
      <c r="R185" s="14"/>
      <c r="S185" s="9">
        <v>4</v>
      </c>
      <c r="T185" s="136" t="s">
        <v>17</v>
      </c>
      <c r="U185" s="36"/>
      <c r="V185" s="56"/>
      <c r="W185" s="5">
        <v>21</v>
      </c>
      <c r="X185" s="14"/>
      <c r="Y185" s="9">
        <v>4</v>
      </c>
      <c r="Z185" s="136" t="s">
        <v>17</v>
      </c>
      <c r="AA185" s="36"/>
      <c r="AB185" s="56"/>
      <c r="AC185" s="5">
        <v>21</v>
      </c>
      <c r="AD185" s="14"/>
      <c r="AE185" s="9">
        <v>4</v>
      </c>
      <c r="AF185" s="136" t="s">
        <v>17</v>
      </c>
      <c r="AG185" s="36"/>
      <c r="AH185" s="56"/>
      <c r="AI185" s="5">
        <v>21</v>
      </c>
    </row>
    <row r="186" spans="1:35" x14ac:dyDescent="0.25">
      <c r="A186" s="9">
        <v>5</v>
      </c>
      <c r="B186" s="127" t="s">
        <v>16</v>
      </c>
      <c r="C186" s="36"/>
      <c r="D186" s="56"/>
      <c r="E186" s="6">
        <v>23</v>
      </c>
      <c r="F186" s="14"/>
      <c r="G186" s="9">
        <v>5</v>
      </c>
      <c r="H186" s="127" t="s">
        <v>16</v>
      </c>
      <c r="I186" s="36"/>
      <c r="J186" s="56"/>
      <c r="K186" s="6">
        <v>23</v>
      </c>
      <c r="L186" s="14"/>
      <c r="M186" s="9">
        <v>5</v>
      </c>
      <c r="N186" s="127" t="s">
        <v>16</v>
      </c>
      <c r="O186" s="36"/>
      <c r="P186" s="56"/>
      <c r="Q186" s="6">
        <v>23</v>
      </c>
      <c r="R186" s="14"/>
      <c r="S186" s="9">
        <v>5</v>
      </c>
      <c r="T186" s="127" t="s">
        <v>16</v>
      </c>
      <c r="U186" s="36"/>
      <c r="V186" s="56"/>
      <c r="W186" s="6">
        <v>23</v>
      </c>
      <c r="X186" s="14"/>
      <c r="Y186" s="9">
        <v>5</v>
      </c>
      <c r="Z186" s="127" t="s">
        <v>16</v>
      </c>
      <c r="AA186" s="36"/>
      <c r="AB186" s="56"/>
      <c r="AC186" s="6">
        <v>23</v>
      </c>
      <c r="AD186" s="14"/>
      <c r="AE186" s="9">
        <v>5</v>
      </c>
      <c r="AF186" s="127" t="s">
        <v>16</v>
      </c>
      <c r="AG186" s="36"/>
      <c r="AH186" s="56"/>
      <c r="AI186" s="6">
        <v>23</v>
      </c>
    </row>
    <row r="187" spans="1:35" ht="15.75" thickBot="1" x14ac:dyDescent="0.3">
      <c r="B187" s="127" t="s">
        <v>135</v>
      </c>
      <c r="C187" s="36"/>
      <c r="D187" s="56"/>
      <c r="E187" s="137">
        <f>IF('Start Here - Data Entry '!$E$5='Calculations - HIDE'!A182,'Calculations - HIDE'!E182,IF('Start Here - Data Entry '!$E$5='Calculations - HIDE'!A183,'Calculations - HIDE'!E183,IF('Start Here - Data Entry '!$E$5='Calculations - HIDE'!A184,'Calculations - HIDE'!E184,IF('Start Here - Data Entry '!$E$5='Calculations - HIDE'!A185,'Calculations - HIDE'!E185,'Calculations - HIDE'!E186))))</f>
        <v>19</v>
      </c>
      <c r="F187" s="14"/>
      <c r="H187" s="127" t="s">
        <v>135</v>
      </c>
      <c r="I187" s="36"/>
      <c r="J187" s="56"/>
      <c r="K187" s="137">
        <f>IF('Start Here - Data Entry '!$E$5='Calculations - HIDE'!G182,'Calculations - HIDE'!K182,IF('Start Here - Data Entry '!$E$5='Calculations - HIDE'!G183,'Calculations - HIDE'!K183,IF('Start Here - Data Entry '!$E$5='Calculations - HIDE'!G184,'Calculations - HIDE'!K184,IF('Start Here - Data Entry '!$E$5='Calculations - HIDE'!G185,'Calculations - HIDE'!K185,'Calculations - HIDE'!K186))))</f>
        <v>19</v>
      </c>
      <c r="L187" s="14"/>
      <c r="N187" s="127" t="s">
        <v>135</v>
      </c>
      <c r="O187" s="36"/>
      <c r="P187" s="56"/>
      <c r="Q187" s="137">
        <f>IF('Start Here - Data Entry '!$E$5='Calculations - HIDE'!M182,'Calculations - HIDE'!Q182,IF('Start Here - Data Entry '!$E$5='Calculations - HIDE'!M183,'Calculations - HIDE'!Q183,IF('Start Here - Data Entry '!$E$5='Calculations - HIDE'!M184,'Calculations - HIDE'!Q184,IF('Start Here - Data Entry '!$E$5='Calculations - HIDE'!M185,'Calculations - HIDE'!Q185,'Calculations - HIDE'!Q186))))</f>
        <v>19</v>
      </c>
      <c r="R187" s="14"/>
      <c r="T187" s="127" t="s">
        <v>135</v>
      </c>
      <c r="U187" s="36"/>
      <c r="V187" s="56"/>
      <c r="W187" s="137">
        <f>IF('Start Here - Data Entry '!$E$5='Calculations - HIDE'!S182,'Calculations - HIDE'!W182,IF('Start Here - Data Entry '!$E$5='Calculations - HIDE'!S183,'Calculations - HIDE'!W183,IF('Start Here - Data Entry '!$E$5='Calculations - HIDE'!S184,'Calculations - HIDE'!W184,IF('Start Here - Data Entry '!$E$5='Calculations - HIDE'!S185,'Calculations - HIDE'!W185,'Calculations - HIDE'!W186))))</f>
        <v>19</v>
      </c>
      <c r="X187" s="14"/>
      <c r="Z187" s="127" t="s">
        <v>135</v>
      </c>
      <c r="AA187" s="36"/>
      <c r="AB187" s="56"/>
      <c r="AC187" s="137">
        <f>IF('Start Here - Data Entry '!$E$5='Calculations - HIDE'!Y182,'Calculations - HIDE'!AC182,IF('Start Here - Data Entry '!$E$5='Calculations - HIDE'!Y183,'Calculations - HIDE'!AC183,IF('Start Here - Data Entry '!$E$5='Calculations - HIDE'!Y184,'Calculations - HIDE'!AC184,IF('Start Here - Data Entry '!$E$5='Calculations - HIDE'!Y185,'Calculations - HIDE'!AC185,'Calculations - HIDE'!AC186))))</f>
        <v>19</v>
      </c>
      <c r="AD187" s="14"/>
      <c r="AF187" s="127" t="s">
        <v>135</v>
      </c>
      <c r="AG187" s="36"/>
      <c r="AH187" s="56"/>
      <c r="AI187" s="137">
        <f>IF('Start Here - Data Entry '!$E$5='Calculations - HIDE'!AE182,'Calculations - HIDE'!AI182,IF('Start Here - Data Entry '!$E$5='Calculations - HIDE'!AE183,'Calculations - HIDE'!AI183,IF('Start Here - Data Entry '!$E$5='Calculations - HIDE'!AE184,'Calculations - HIDE'!AI184,IF('Start Here - Data Entry '!$E$5='Calculations - HIDE'!AE185,'Calculations - HIDE'!AI185,'Calculations - HIDE'!AI186))))</f>
        <v>19</v>
      </c>
    </row>
    <row r="188" spans="1:35" ht="15.75" thickTop="1" x14ac:dyDescent="0.25">
      <c r="B188" s="127" t="s">
        <v>136</v>
      </c>
      <c r="C188" s="36"/>
      <c r="D188" s="56"/>
      <c r="E188" s="134" t="e">
        <f>E180/E187</f>
        <v>#VALUE!</v>
      </c>
      <c r="F188" s="14"/>
      <c r="H188" s="127" t="s">
        <v>136</v>
      </c>
      <c r="I188" s="36"/>
      <c r="J188" s="56"/>
      <c r="K188" s="134">
        <f>K180/K187</f>
        <v>2.2105263157894739</v>
      </c>
      <c r="L188" s="14"/>
      <c r="N188" s="127" t="s">
        <v>136</v>
      </c>
      <c r="O188" s="36"/>
      <c r="P188" s="56"/>
      <c r="Q188" s="134">
        <f>Q180/Q187</f>
        <v>2.2105263157894739</v>
      </c>
      <c r="R188" s="14"/>
      <c r="T188" s="127" t="s">
        <v>136</v>
      </c>
      <c r="U188" s="36"/>
      <c r="V188" s="56"/>
      <c r="W188" s="134">
        <f>W180/W187</f>
        <v>2.2105263157894739</v>
      </c>
      <c r="X188" s="14"/>
      <c r="Z188" s="127" t="s">
        <v>136</v>
      </c>
      <c r="AA188" s="36"/>
      <c r="AB188" s="56"/>
      <c r="AC188" s="134">
        <f>AC180/AC187</f>
        <v>2.2105263157894739</v>
      </c>
      <c r="AD188" s="14"/>
      <c r="AF188" s="127" t="s">
        <v>136</v>
      </c>
      <c r="AG188" s="36"/>
      <c r="AH188" s="56"/>
      <c r="AI188" s="134">
        <f>AI180/AI187</f>
        <v>2.2105263157894739</v>
      </c>
    </row>
    <row r="189" spans="1:35" x14ac:dyDescent="0.25">
      <c r="B189" s="127" t="s">
        <v>137</v>
      </c>
      <c r="C189" s="36"/>
      <c r="D189" s="56"/>
      <c r="E189" s="138" t="e">
        <f>TRUNC(E188)</f>
        <v>#VALUE!</v>
      </c>
      <c r="F189" s="14"/>
      <c r="H189" s="127" t="s">
        <v>137</v>
      </c>
      <c r="I189" s="36"/>
      <c r="J189" s="56"/>
      <c r="K189" s="138">
        <f>TRUNC(K188)</f>
        <v>2</v>
      </c>
      <c r="L189" s="14"/>
      <c r="N189" s="127" t="s">
        <v>137</v>
      </c>
      <c r="O189" s="36"/>
      <c r="P189" s="56"/>
      <c r="Q189" s="138">
        <f>TRUNC(Q188)</f>
        <v>2</v>
      </c>
      <c r="R189" s="14"/>
      <c r="T189" s="127" t="s">
        <v>137</v>
      </c>
      <c r="U189" s="36"/>
      <c r="V189" s="56"/>
      <c r="W189" s="138">
        <f>TRUNC(W188)</f>
        <v>2</v>
      </c>
      <c r="X189" s="14"/>
      <c r="Z189" s="127" t="s">
        <v>137</v>
      </c>
      <c r="AA189" s="36"/>
      <c r="AB189" s="56"/>
      <c r="AC189" s="138">
        <f>TRUNC(AC188)</f>
        <v>2</v>
      </c>
      <c r="AD189" s="14"/>
      <c r="AF189" s="127" t="s">
        <v>137</v>
      </c>
      <c r="AG189" s="36"/>
      <c r="AH189" s="56"/>
      <c r="AI189" s="138">
        <f>TRUNC(AI188)</f>
        <v>2</v>
      </c>
    </row>
    <row r="190" spans="1:35" x14ac:dyDescent="0.25">
      <c r="B190" s="127" t="s">
        <v>138</v>
      </c>
      <c r="C190" s="36"/>
      <c r="D190" s="56"/>
      <c r="E190" s="134" t="e">
        <f>E188-E189</f>
        <v>#VALUE!</v>
      </c>
      <c r="F190" s="14"/>
      <c r="H190" s="127" t="s">
        <v>138</v>
      </c>
      <c r="I190" s="36"/>
      <c r="J190" s="56"/>
      <c r="K190" s="134">
        <f>K188-K189</f>
        <v>0.21052631578947389</v>
      </c>
      <c r="L190" s="14"/>
      <c r="N190" s="127" t="s">
        <v>138</v>
      </c>
      <c r="O190" s="36"/>
      <c r="P190" s="56"/>
      <c r="Q190" s="134">
        <f>Q188-Q189</f>
        <v>0.21052631578947389</v>
      </c>
      <c r="R190" s="14"/>
      <c r="T190" s="127" t="s">
        <v>138</v>
      </c>
      <c r="U190" s="36"/>
      <c r="V190" s="56"/>
      <c r="W190" s="134">
        <f>W188-W189</f>
        <v>0.21052631578947389</v>
      </c>
      <c r="X190" s="14"/>
      <c r="Z190" s="127" t="s">
        <v>138</v>
      </c>
      <c r="AA190" s="36"/>
      <c r="AB190" s="56"/>
      <c r="AC190" s="134">
        <f>AC188-AC189</f>
        <v>0.21052631578947389</v>
      </c>
      <c r="AD190" s="14"/>
      <c r="AF190" s="127" t="s">
        <v>138</v>
      </c>
      <c r="AG190" s="36"/>
      <c r="AH190" s="56"/>
      <c r="AI190" s="134">
        <f>AI188-AI189</f>
        <v>0.21052631578947389</v>
      </c>
    </row>
    <row r="191" spans="1:35" x14ac:dyDescent="0.25">
      <c r="B191" s="127" t="s">
        <v>139</v>
      </c>
      <c r="C191" s="36"/>
      <c r="D191" s="56"/>
      <c r="E191" s="134" t="e">
        <f>IF(E190&lt;0.25,0,IF(E190&lt;0.66,0.5,IF(E190&gt;=0.66,1)))</f>
        <v>#VALUE!</v>
      </c>
      <c r="F191" s="14"/>
      <c r="H191" s="127" t="s">
        <v>139</v>
      </c>
      <c r="I191" s="36"/>
      <c r="J191" s="56"/>
      <c r="K191" s="134">
        <f>IF(K190&lt;0.25,0,IF(K190&lt;0.66,0.5,IF(K190&gt;=0.66,1)))</f>
        <v>0</v>
      </c>
      <c r="L191" s="14"/>
      <c r="N191" s="127" t="s">
        <v>139</v>
      </c>
      <c r="O191" s="36"/>
      <c r="P191" s="56"/>
      <c r="Q191" s="134">
        <f>IF(Q190&lt;0.25,0,IF(Q190&lt;0.66,0.5,IF(Q190&gt;=0.66,1)))</f>
        <v>0</v>
      </c>
      <c r="R191" s="14"/>
      <c r="T191" s="127" t="s">
        <v>139</v>
      </c>
      <c r="U191" s="36"/>
      <c r="V191" s="56"/>
      <c r="W191" s="134">
        <f>IF(W190&lt;0.25,0,IF(W190&lt;0.66,0.5,IF(W190&gt;=0.66,1)))</f>
        <v>0</v>
      </c>
      <c r="X191" s="14"/>
      <c r="Z191" s="127" t="s">
        <v>139</v>
      </c>
      <c r="AA191" s="36"/>
      <c r="AB191" s="56"/>
      <c r="AC191" s="134">
        <f>IF(AC190&lt;0.25,0,IF(AC190&lt;0.66,0.5,IF(AC190&gt;=0.66,1)))</f>
        <v>0</v>
      </c>
      <c r="AD191" s="14"/>
      <c r="AF191" s="127" t="s">
        <v>139</v>
      </c>
      <c r="AG191" s="36"/>
      <c r="AH191" s="56"/>
      <c r="AI191" s="134">
        <f>IF(AI190&lt;0.25,0,IF(AI190&lt;0.66,0.5,IF(AI190&gt;=0.66,1)))</f>
        <v>0</v>
      </c>
    </row>
    <row r="192" spans="1:35" x14ac:dyDescent="0.25">
      <c r="B192" s="139" t="s">
        <v>141</v>
      </c>
      <c r="C192" s="110"/>
      <c r="D192" s="140"/>
      <c r="E192" s="141" t="e">
        <f>IF(E189+E191&lt;1,1,E191+E189)</f>
        <v>#VALUE!</v>
      </c>
      <c r="F192" s="14"/>
      <c r="H192" s="139" t="s">
        <v>141</v>
      </c>
      <c r="I192" s="110"/>
      <c r="J192" s="140"/>
      <c r="K192" s="141">
        <f>IF(K189+K191&lt;1,1,K191+K189)</f>
        <v>2</v>
      </c>
      <c r="L192" s="14"/>
      <c r="N192" s="139" t="s">
        <v>141</v>
      </c>
      <c r="O192" s="110"/>
      <c r="P192" s="140"/>
      <c r="Q192" s="141">
        <f>IF(Q189+Q191&lt;1,1,Q191+Q189)</f>
        <v>2</v>
      </c>
      <c r="R192" s="14"/>
      <c r="T192" s="139" t="s">
        <v>141</v>
      </c>
      <c r="U192" s="110"/>
      <c r="V192" s="140"/>
      <c r="W192" s="141">
        <f>IF(W189+W191&lt;1,1,W191+W189)</f>
        <v>2</v>
      </c>
      <c r="X192" s="14"/>
      <c r="Z192" s="139" t="s">
        <v>141</v>
      </c>
      <c r="AA192" s="110"/>
      <c r="AB192" s="140"/>
      <c r="AC192" s="141">
        <f>IF(AC189+AC191&lt;1,1,AC191+AC189)</f>
        <v>2</v>
      </c>
      <c r="AD192" s="14"/>
      <c r="AF192" s="139" t="s">
        <v>141</v>
      </c>
      <c r="AG192" s="110"/>
      <c r="AH192" s="140"/>
      <c r="AI192" s="141">
        <f>IF(AI189+AI191&lt;1,1,AI191+AI189)</f>
        <v>2</v>
      </c>
    </row>
    <row r="193" spans="1:35" x14ac:dyDescent="0.25">
      <c r="B193" s="142" t="s">
        <v>142</v>
      </c>
      <c r="C193" s="110"/>
      <c r="D193" s="140"/>
      <c r="E193" s="143" t="e">
        <f>E192*$E$5</f>
        <v>#VALUE!</v>
      </c>
      <c r="F193" s="14"/>
      <c r="H193" s="142" t="s">
        <v>142</v>
      </c>
      <c r="I193" s="110"/>
      <c r="J193" s="140"/>
      <c r="K193" s="143">
        <f>K192*$E$5</f>
        <v>132336</v>
      </c>
      <c r="L193" s="14"/>
      <c r="N193" s="142" t="s">
        <v>142</v>
      </c>
      <c r="O193" s="110"/>
      <c r="P193" s="140"/>
      <c r="Q193" s="143">
        <f>Q192*$E$5</f>
        <v>132336</v>
      </c>
      <c r="R193" s="14"/>
      <c r="T193" s="142" t="s">
        <v>142</v>
      </c>
      <c r="U193" s="110"/>
      <c r="V193" s="140"/>
      <c r="W193" s="143">
        <f>W192*$E$5</f>
        <v>132336</v>
      </c>
      <c r="X193" s="14"/>
      <c r="Z193" s="142" t="s">
        <v>142</v>
      </c>
      <c r="AA193" s="110"/>
      <c r="AB193" s="140"/>
      <c r="AC193" s="143">
        <f>AC192*$E$5</f>
        <v>132336</v>
      </c>
      <c r="AD193" s="14"/>
      <c r="AF193" s="142" t="s">
        <v>142</v>
      </c>
      <c r="AG193" s="110"/>
      <c r="AH193" s="140"/>
      <c r="AI193" s="143">
        <f>AI192*$E$5</f>
        <v>132336</v>
      </c>
    </row>
    <row r="194" spans="1:35" ht="15.75" thickBot="1" x14ac:dyDescent="0.3">
      <c r="B194" s="144"/>
      <c r="C194" s="89"/>
      <c r="D194" s="145"/>
      <c r="E194" s="146"/>
      <c r="F194" s="14"/>
      <c r="H194" s="144"/>
      <c r="I194" s="89"/>
      <c r="J194" s="145"/>
      <c r="K194" s="146"/>
      <c r="L194" s="14"/>
      <c r="N194" s="144"/>
      <c r="O194" s="89"/>
      <c r="P194" s="145"/>
      <c r="Q194" s="146"/>
      <c r="R194" s="14"/>
      <c r="T194" s="144"/>
      <c r="U194" s="89"/>
      <c r="V194" s="145"/>
      <c r="W194" s="146"/>
      <c r="X194" s="14"/>
      <c r="Z194" s="144"/>
      <c r="AA194" s="89"/>
      <c r="AB194" s="145"/>
      <c r="AC194" s="146"/>
      <c r="AD194" s="14"/>
      <c r="AF194" s="144"/>
      <c r="AG194" s="89"/>
      <c r="AH194" s="145"/>
      <c r="AI194" s="146"/>
    </row>
    <row r="195" spans="1:35" ht="15.75" thickBot="1" x14ac:dyDescent="0.3">
      <c r="C195" s="13"/>
      <c r="D195" s="13"/>
      <c r="E195" s="13"/>
      <c r="F195" s="14"/>
      <c r="I195" s="13"/>
      <c r="J195" s="13"/>
      <c r="K195" s="13"/>
      <c r="L195" s="14"/>
      <c r="O195" s="13"/>
      <c r="P195" s="13"/>
      <c r="Q195" s="13"/>
      <c r="R195" s="14"/>
      <c r="U195" s="13"/>
      <c r="V195" s="13"/>
      <c r="W195" s="13"/>
      <c r="X195" s="14"/>
      <c r="AA195" s="13"/>
      <c r="AB195" s="13"/>
      <c r="AC195" s="13"/>
      <c r="AD195" s="14"/>
      <c r="AG195" s="13"/>
      <c r="AH195" s="13"/>
      <c r="AI195" s="13"/>
    </row>
    <row r="196" spans="1:35" ht="15.75" thickBot="1" x14ac:dyDescent="0.3">
      <c r="B196" s="92" t="s">
        <v>118</v>
      </c>
      <c r="C196" s="13"/>
      <c r="D196" s="13"/>
      <c r="E196" s="13"/>
      <c r="F196" s="76"/>
      <c r="H196" s="92" t="s">
        <v>118</v>
      </c>
      <c r="I196" s="13"/>
      <c r="J196" s="13"/>
      <c r="K196" s="13"/>
      <c r="L196" s="76"/>
      <c r="N196" s="92" t="s">
        <v>118</v>
      </c>
      <c r="O196" s="13"/>
      <c r="P196" s="13"/>
      <c r="Q196" s="13"/>
      <c r="R196" s="76"/>
      <c r="T196" s="92" t="s">
        <v>118</v>
      </c>
      <c r="U196" s="13"/>
      <c r="V196" s="13"/>
      <c r="W196" s="13"/>
      <c r="X196" s="76"/>
      <c r="Z196" s="92" t="s">
        <v>118</v>
      </c>
      <c r="AA196" s="13"/>
      <c r="AB196" s="13"/>
      <c r="AC196" s="13"/>
      <c r="AD196" s="76"/>
      <c r="AF196" s="92" t="s">
        <v>118</v>
      </c>
      <c r="AG196" s="13"/>
      <c r="AH196" s="13"/>
      <c r="AI196" s="13"/>
    </row>
    <row r="197" spans="1:35" ht="15.75" thickBot="1" x14ac:dyDescent="0.3">
      <c r="B197" s="77" t="s">
        <v>19</v>
      </c>
      <c r="C197" s="78" t="s">
        <v>2</v>
      </c>
      <c r="D197" s="78" t="s">
        <v>3</v>
      </c>
      <c r="E197" s="79" t="s">
        <v>1</v>
      </c>
      <c r="H197" s="77" t="s">
        <v>19</v>
      </c>
      <c r="I197" s="78" t="s">
        <v>2</v>
      </c>
      <c r="J197" s="78" t="s">
        <v>3</v>
      </c>
      <c r="K197" s="79" t="s">
        <v>1</v>
      </c>
      <c r="N197" s="77" t="s">
        <v>19</v>
      </c>
      <c r="O197" s="78" t="s">
        <v>2</v>
      </c>
      <c r="P197" s="78" t="s">
        <v>3</v>
      </c>
      <c r="Q197" s="79" t="s">
        <v>1</v>
      </c>
      <c r="T197" s="77" t="s">
        <v>19</v>
      </c>
      <c r="U197" s="78" t="s">
        <v>2</v>
      </c>
      <c r="V197" s="78" t="s">
        <v>3</v>
      </c>
      <c r="W197" s="79" t="s">
        <v>1</v>
      </c>
      <c r="Z197" s="77" t="s">
        <v>19</v>
      </c>
      <c r="AA197" s="78" t="s">
        <v>2</v>
      </c>
      <c r="AB197" s="78" t="s">
        <v>3</v>
      </c>
      <c r="AC197" s="79" t="s">
        <v>1</v>
      </c>
      <c r="AF197" s="77" t="s">
        <v>19</v>
      </c>
      <c r="AG197" s="78" t="s">
        <v>2</v>
      </c>
      <c r="AH197" s="78" t="s">
        <v>3</v>
      </c>
      <c r="AI197" s="79" t="s">
        <v>1</v>
      </c>
    </row>
    <row r="198" spans="1:35" x14ac:dyDescent="0.25">
      <c r="B198" s="29" t="s">
        <v>157</v>
      </c>
      <c r="C198" s="94"/>
      <c r="D198" s="31"/>
      <c r="E198" s="147">
        <f>D12</f>
        <v>0</v>
      </c>
      <c r="H198" s="29" t="s">
        <v>157</v>
      </c>
      <c r="I198" s="94"/>
      <c r="J198" s="31"/>
      <c r="K198" s="147">
        <f>J12</f>
        <v>498</v>
      </c>
      <c r="N198" s="29" t="s">
        <v>157</v>
      </c>
      <c r="O198" s="94"/>
      <c r="P198" s="31"/>
      <c r="Q198" s="147">
        <f>P12</f>
        <v>507</v>
      </c>
      <c r="T198" s="29" t="s">
        <v>157</v>
      </c>
      <c r="U198" s="94"/>
      <c r="V198" s="31"/>
      <c r="W198" s="147">
        <f>V12</f>
        <v>510</v>
      </c>
      <c r="Z198" s="29" t="s">
        <v>157</v>
      </c>
      <c r="AA198" s="94"/>
      <c r="AB198" s="31"/>
      <c r="AC198" s="147">
        <f>AB12</f>
        <v>510</v>
      </c>
      <c r="AF198" s="29" t="s">
        <v>157</v>
      </c>
      <c r="AG198" s="94"/>
      <c r="AH198" s="31"/>
      <c r="AI198" s="147">
        <f>AH12</f>
        <v>510</v>
      </c>
    </row>
    <row r="199" spans="1:35" x14ac:dyDescent="0.25">
      <c r="A199" s="9">
        <v>1</v>
      </c>
      <c r="B199" s="46" t="s">
        <v>13</v>
      </c>
      <c r="C199" s="35"/>
      <c r="D199" s="36"/>
      <c r="E199" s="37"/>
      <c r="G199" s="9">
        <v>1</v>
      </c>
      <c r="H199" s="46" t="s">
        <v>13</v>
      </c>
      <c r="I199" s="35"/>
      <c r="J199" s="36"/>
      <c r="K199" s="37"/>
      <c r="M199" s="9">
        <v>1</v>
      </c>
      <c r="N199" s="46" t="s">
        <v>13</v>
      </c>
      <c r="O199" s="35"/>
      <c r="P199" s="36"/>
      <c r="Q199" s="37"/>
      <c r="S199" s="9">
        <v>1</v>
      </c>
      <c r="T199" s="46" t="s">
        <v>13</v>
      </c>
      <c r="U199" s="35"/>
      <c r="V199" s="36"/>
      <c r="W199" s="37"/>
      <c r="Y199" s="9">
        <v>1</v>
      </c>
      <c r="Z199" s="46" t="s">
        <v>13</v>
      </c>
      <c r="AA199" s="35"/>
      <c r="AB199" s="36"/>
      <c r="AC199" s="37"/>
      <c r="AE199" s="9">
        <v>1</v>
      </c>
      <c r="AF199" s="46" t="s">
        <v>13</v>
      </c>
      <c r="AG199" s="35"/>
      <c r="AH199" s="36"/>
      <c r="AI199" s="37"/>
    </row>
    <row r="200" spans="1:35" x14ac:dyDescent="0.25">
      <c r="A200" s="9">
        <v>2</v>
      </c>
      <c r="B200" s="46" t="s">
        <v>14</v>
      </c>
      <c r="C200" s="148" t="s">
        <v>143</v>
      </c>
      <c r="D200" s="149" t="s">
        <v>144</v>
      </c>
      <c r="E200" s="37"/>
      <c r="G200" s="9">
        <v>2</v>
      </c>
      <c r="H200" s="46" t="s">
        <v>14</v>
      </c>
      <c r="I200" s="148" t="s">
        <v>143</v>
      </c>
      <c r="J200" s="149" t="s">
        <v>144</v>
      </c>
      <c r="K200" s="37"/>
      <c r="M200" s="9">
        <v>2</v>
      </c>
      <c r="N200" s="46" t="s">
        <v>14</v>
      </c>
      <c r="O200" s="148" t="s">
        <v>143</v>
      </c>
      <c r="P200" s="149" t="s">
        <v>144</v>
      </c>
      <c r="Q200" s="37"/>
      <c r="S200" s="9">
        <v>2</v>
      </c>
      <c r="T200" s="46" t="s">
        <v>14</v>
      </c>
      <c r="U200" s="148" t="s">
        <v>143</v>
      </c>
      <c r="V200" s="149" t="s">
        <v>144</v>
      </c>
      <c r="W200" s="37"/>
      <c r="Y200" s="9">
        <v>2</v>
      </c>
      <c r="Z200" s="46" t="s">
        <v>14</v>
      </c>
      <c r="AA200" s="148" t="s">
        <v>143</v>
      </c>
      <c r="AB200" s="149" t="s">
        <v>144</v>
      </c>
      <c r="AC200" s="37"/>
      <c r="AE200" s="9">
        <v>2</v>
      </c>
      <c r="AF200" s="46" t="s">
        <v>14</v>
      </c>
      <c r="AG200" s="148" t="s">
        <v>143</v>
      </c>
      <c r="AH200" s="149" t="s">
        <v>144</v>
      </c>
      <c r="AI200" s="37"/>
    </row>
    <row r="201" spans="1:35" x14ac:dyDescent="0.25">
      <c r="B201" s="150">
        <v>399</v>
      </c>
      <c r="C201" s="125">
        <v>1</v>
      </c>
      <c r="D201" s="151">
        <f>C201/5</f>
        <v>0.2</v>
      </c>
      <c r="E201" s="37"/>
      <c r="H201" s="150">
        <v>399</v>
      </c>
      <c r="I201" s="125">
        <v>1</v>
      </c>
      <c r="J201" s="151">
        <f>I201/5</f>
        <v>0.2</v>
      </c>
      <c r="K201" s="37"/>
      <c r="N201" s="150">
        <v>399</v>
      </c>
      <c r="O201" s="125">
        <v>1</v>
      </c>
      <c r="P201" s="151">
        <f>O201/5</f>
        <v>0.2</v>
      </c>
      <c r="Q201" s="37"/>
      <c r="T201" s="150">
        <v>399</v>
      </c>
      <c r="U201" s="125">
        <v>1</v>
      </c>
      <c r="V201" s="151">
        <f>U201/5</f>
        <v>0.2</v>
      </c>
      <c r="W201" s="37"/>
      <c r="Z201" s="150">
        <v>399</v>
      </c>
      <c r="AA201" s="125">
        <v>1</v>
      </c>
      <c r="AB201" s="151">
        <f>AA201/5</f>
        <v>0.2</v>
      </c>
      <c r="AC201" s="37"/>
      <c r="AF201" s="150">
        <v>399</v>
      </c>
      <c r="AG201" s="125">
        <v>1</v>
      </c>
      <c r="AH201" s="151">
        <f>AG201/5</f>
        <v>0.2</v>
      </c>
      <c r="AI201" s="37"/>
    </row>
    <row r="202" spans="1:35" x14ac:dyDescent="0.25">
      <c r="B202" s="150">
        <v>700</v>
      </c>
      <c r="C202" s="125">
        <v>2</v>
      </c>
      <c r="D202" s="151">
        <f>C202/5</f>
        <v>0.4</v>
      </c>
      <c r="E202" s="37"/>
      <c r="H202" s="150">
        <v>700</v>
      </c>
      <c r="I202" s="125">
        <v>2</v>
      </c>
      <c r="J202" s="151">
        <f>I202/5</f>
        <v>0.4</v>
      </c>
      <c r="K202" s="37"/>
      <c r="N202" s="150">
        <v>700</v>
      </c>
      <c r="O202" s="125">
        <v>2</v>
      </c>
      <c r="P202" s="151">
        <f>O202/5</f>
        <v>0.4</v>
      </c>
      <c r="Q202" s="37"/>
      <c r="T202" s="150">
        <v>700</v>
      </c>
      <c r="U202" s="125">
        <v>2</v>
      </c>
      <c r="V202" s="151">
        <f>U202/5</f>
        <v>0.4</v>
      </c>
      <c r="W202" s="37"/>
      <c r="Z202" s="150">
        <v>700</v>
      </c>
      <c r="AA202" s="125">
        <v>2</v>
      </c>
      <c r="AB202" s="151">
        <f>AA202/5</f>
        <v>0.4</v>
      </c>
      <c r="AC202" s="37"/>
      <c r="AF202" s="150">
        <v>700</v>
      </c>
      <c r="AG202" s="125">
        <v>2</v>
      </c>
      <c r="AH202" s="151">
        <f>AG202/5</f>
        <v>0.4</v>
      </c>
      <c r="AI202" s="37"/>
    </row>
    <row r="203" spans="1:35" x14ac:dyDescent="0.25">
      <c r="B203" s="150">
        <v>999</v>
      </c>
      <c r="C203" s="125">
        <v>2.5</v>
      </c>
      <c r="D203" s="151">
        <f>C203/5</f>
        <v>0.5</v>
      </c>
      <c r="E203" s="152"/>
      <c r="H203" s="150">
        <v>999</v>
      </c>
      <c r="I203" s="125">
        <v>2.5</v>
      </c>
      <c r="J203" s="151">
        <f>I203/5</f>
        <v>0.5</v>
      </c>
      <c r="K203" s="152"/>
      <c r="N203" s="150">
        <v>999</v>
      </c>
      <c r="O203" s="125">
        <v>2.5</v>
      </c>
      <c r="P203" s="151">
        <f>O203/5</f>
        <v>0.5</v>
      </c>
      <c r="Q203" s="152"/>
      <c r="T203" s="150">
        <v>999</v>
      </c>
      <c r="U203" s="125">
        <v>2.5</v>
      </c>
      <c r="V203" s="151">
        <f>U203/5</f>
        <v>0.5</v>
      </c>
      <c r="W203" s="152"/>
      <c r="Z203" s="150">
        <v>999</v>
      </c>
      <c r="AA203" s="125">
        <v>2.5</v>
      </c>
      <c r="AB203" s="151">
        <f>AA203/5</f>
        <v>0.5</v>
      </c>
      <c r="AC203" s="152"/>
      <c r="AF203" s="150">
        <v>999</v>
      </c>
      <c r="AG203" s="125">
        <v>2.5</v>
      </c>
      <c r="AH203" s="151">
        <f>AG203/5</f>
        <v>0.5</v>
      </c>
      <c r="AI203" s="152"/>
    </row>
    <row r="204" spans="1:35" x14ac:dyDescent="0.25">
      <c r="B204" s="150">
        <v>1000</v>
      </c>
      <c r="C204" s="153">
        <v>3</v>
      </c>
      <c r="D204" s="154">
        <f>C204/5</f>
        <v>0.6</v>
      </c>
      <c r="E204" s="155"/>
      <c r="H204" s="150">
        <v>1000</v>
      </c>
      <c r="I204" s="153">
        <v>3</v>
      </c>
      <c r="J204" s="154">
        <f>I204/5</f>
        <v>0.6</v>
      </c>
      <c r="K204" s="155"/>
      <c r="N204" s="150">
        <v>1000</v>
      </c>
      <c r="O204" s="153">
        <v>3</v>
      </c>
      <c r="P204" s="154">
        <f>O204/5</f>
        <v>0.6</v>
      </c>
      <c r="Q204" s="155"/>
      <c r="T204" s="150">
        <v>1000</v>
      </c>
      <c r="U204" s="153">
        <v>3</v>
      </c>
      <c r="V204" s="154">
        <f>U204/5</f>
        <v>0.6</v>
      </c>
      <c r="W204" s="155"/>
      <c r="Z204" s="150">
        <v>1000</v>
      </c>
      <c r="AA204" s="153">
        <v>3</v>
      </c>
      <c r="AB204" s="154">
        <f>AA204/5</f>
        <v>0.6</v>
      </c>
      <c r="AC204" s="155"/>
      <c r="AF204" s="150">
        <v>1000</v>
      </c>
      <c r="AG204" s="153">
        <v>3</v>
      </c>
      <c r="AH204" s="154">
        <f>AG204/5</f>
        <v>0.6</v>
      </c>
      <c r="AI204" s="155"/>
    </row>
    <row r="205" spans="1:35" x14ac:dyDescent="0.25">
      <c r="B205" s="150"/>
      <c r="C205" s="125"/>
      <c r="D205" s="151"/>
      <c r="E205" s="126">
        <f>IF('Start Here - Data Entry '!$E$5&lt;=2,(IF('Calculations - HIDE'!E198&lt;='Calculations - HIDE'!B201,'Calculations - HIDE'!D201,(IF('Calculations - HIDE'!E198&lt;='Calculations - HIDE'!B202,'Calculations - HIDE'!D202,(IF('Calculations - HIDE'!E198&lt;='Calculations - HIDE'!B203,'Calculations - HIDE'!D203,D204)))))),0)</f>
        <v>0.2</v>
      </c>
      <c r="H205" s="150"/>
      <c r="I205" s="125"/>
      <c r="J205" s="151"/>
      <c r="K205" s="126">
        <f>IF('Start Here - Data Entry '!$E$5&lt;=2,(IF('Calculations - HIDE'!K198&lt;='Calculations - HIDE'!H201,'Calculations - HIDE'!J201,(IF('Calculations - HIDE'!K198&lt;='Calculations - HIDE'!H202,'Calculations - HIDE'!J202,(IF('Calculations - HIDE'!K198&lt;='Calculations - HIDE'!H203,'Calculations - HIDE'!J203,J204)))))),0)</f>
        <v>0.4</v>
      </c>
      <c r="N205" s="150"/>
      <c r="O205" s="125"/>
      <c r="P205" s="151"/>
      <c r="Q205" s="126">
        <f>IF('Start Here - Data Entry '!$E$5&lt;=2,(IF('Calculations - HIDE'!Q198&lt;='Calculations - HIDE'!N201,'Calculations - HIDE'!P201,(IF('Calculations - HIDE'!Q198&lt;='Calculations - HIDE'!N202,'Calculations - HIDE'!P202,(IF('Calculations - HIDE'!Q198&lt;='Calculations - HIDE'!N203,'Calculations - HIDE'!P203,P204)))))),0)</f>
        <v>0.4</v>
      </c>
      <c r="T205" s="150"/>
      <c r="U205" s="125"/>
      <c r="V205" s="151"/>
      <c r="W205" s="126">
        <f>IF('Start Here - Data Entry '!$E$5&lt;=2,(IF('Calculations - HIDE'!W198&lt;='Calculations - HIDE'!T201,'Calculations - HIDE'!V201,(IF('Calculations - HIDE'!W198&lt;='Calculations - HIDE'!T202,'Calculations - HIDE'!V202,(IF('Calculations - HIDE'!W198&lt;='Calculations - HIDE'!T203,'Calculations - HIDE'!V203,V204)))))),0)</f>
        <v>0.4</v>
      </c>
      <c r="Z205" s="150"/>
      <c r="AA205" s="125"/>
      <c r="AB205" s="151"/>
      <c r="AC205" s="126">
        <f>IF('Start Here - Data Entry '!$E$5&lt;=2,(IF('Calculations - HIDE'!AC198&lt;='Calculations - HIDE'!Z201,'Calculations - HIDE'!AB201,(IF('Calculations - HIDE'!AC198&lt;='Calculations - HIDE'!Z202,'Calculations - HIDE'!AB202,(IF('Calculations - HIDE'!AC198&lt;='Calculations - HIDE'!Z203,'Calculations - HIDE'!AB203,AB204)))))),0)</f>
        <v>0.4</v>
      </c>
      <c r="AF205" s="150"/>
      <c r="AG205" s="125"/>
      <c r="AH205" s="151"/>
      <c r="AI205" s="126">
        <f>IF('Start Here - Data Entry '!$E$5&lt;=2,(IF('Calculations - HIDE'!AI198&lt;='Calculations - HIDE'!AF201,'Calculations - HIDE'!AH201,(IF('Calculations - HIDE'!AI198&lt;='Calculations - HIDE'!AF202,'Calculations - HIDE'!AH202,(IF('Calculations - HIDE'!AI198&lt;='Calculations - HIDE'!AF203,'Calculations - HIDE'!AH203,AH204)))))),0)</f>
        <v>0.4</v>
      </c>
    </row>
    <row r="206" spans="1:35" x14ac:dyDescent="0.25">
      <c r="A206" s="9">
        <v>3</v>
      </c>
      <c r="B206" s="46" t="s">
        <v>15</v>
      </c>
      <c r="C206" s="35"/>
      <c r="D206" s="36"/>
      <c r="E206" s="37"/>
      <c r="G206" s="9">
        <v>3</v>
      </c>
      <c r="H206" s="46" t="s">
        <v>15</v>
      </c>
      <c r="I206" s="35"/>
      <c r="J206" s="36"/>
      <c r="K206" s="37"/>
      <c r="M206" s="9">
        <v>3</v>
      </c>
      <c r="N206" s="46" t="s">
        <v>15</v>
      </c>
      <c r="O206" s="35"/>
      <c r="P206" s="36"/>
      <c r="Q206" s="37"/>
      <c r="S206" s="9">
        <v>3</v>
      </c>
      <c r="T206" s="46" t="s">
        <v>15</v>
      </c>
      <c r="U206" s="35"/>
      <c r="V206" s="36"/>
      <c r="W206" s="37"/>
      <c r="Y206" s="9">
        <v>3</v>
      </c>
      <c r="Z206" s="46" t="s">
        <v>15</v>
      </c>
      <c r="AA206" s="35"/>
      <c r="AB206" s="36"/>
      <c r="AC206" s="37"/>
      <c r="AE206" s="9">
        <v>3</v>
      </c>
      <c r="AF206" s="46" t="s">
        <v>15</v>
      </c>
      <c r="AG206" s="35"/>
      <c r="AH206" s="36"/>
      <c r="AI206" s="37"/>
    </row>
    <row r="207" spans="1:35" x14ac:dyDescent="0.25">
      <c r="A207" s="9">
        <v>4</v>
      </c>
      <c r="B207" s="136" t="s">
        <v>17</v>
      </c>
      <c r="C207" s="35"/>
      <c r="D207" s="36"/>
      <c r="E207" s="37"/>
      <c r="G207" s="9">
        <v>4</v>
      </c>
      <c r="H207" s="136" t="s">
        <v>17</v>
      </c>
      <c r="I207" s="35"/>
      <c r="J207" s="36"/>
      <c r="K207" s="37"/>
      <c r="M207" s="9">
        <v>4</v>
      </c>
      <c r="N207" s="136" t="s">
        <v>17</v>
      </c>
      <c r="O207" s="35"/>
      <c r="P207" s="36"/>
      <c r="Q207" s="37"/>
      <c r="S207" s="9">
        <v>4</v>
      </c>
      <c r="T207" s="136" t="s">
        <v>17</v>
      </c>
      <c r="U207" s="35"/>
      <c r="V207" s="36"/>
      <c r="W207" s="37"/>
      <c r="Y207" s="9">
        <v>4</v>
      </c>
      <c r="Z207" s="136" t="s">
        <v>17</v>
      </c>
      <c r="AA207" s="35"/>
      <c r="AB207" s="36"/>
      <c r="AC207" s="37"/>
      <c r="AE207" s="9">
        <v>4</v>
      </c>
      <c r="AF207" s="136" t="s">
        <v>17</v>
      </c>
      <c r="AG207" s="35"/>
      <c r="AH207" s="36"/>
      <c r="AI207" s="37"/>
    </row>
    <row r="208" spans="1:35" x14ac:dyDescent="0.25">
      <c r="A208" s="9">
        <v>5</v>
      </c>
      <c r="B208" s="46" t="s">
        <v>16</v>
      </c>
      <c r="C208" s="148" t="s">
        <v>143</v>
      </c>
      <c r="D208" s="149" t="s">
        <v>144</v>
      </c>
      <c r="E208" s="37"/>
      <c r="G208" s="9">
        <v>5</v>
      </c>
      <c r="H208" s="46" t="s">
        <v>16</v>
      </c>
      <c r="I208" s="148" t="s">
        <v>143</v>
      </c>
      <c r="J208" s="149" t="s">
        <v>144</v>
      </c>
      <c r="K208" s="37"/>
      <c r="M208" s="9">
        <v>5</v>
      </c>
      <c r="N208" s="46" t="s">
        <v>16</v>
      </c>
      <c r="O208" s="148" t="s">
        <v>143</v>
      </c>
      <c r="P208" s="149" t="s">
        <v>144</v>
      </c>
      <c r="Q208" s="37"/>
      <c r="S208" s="9">
        <v>5</v>
      </c>
      <c r="T208" s="46" t="s">
        <v>16</v>
      </c>
      <c r="U208" s="148" t="s">
        <v>143</v>
      </c>
      <c r="V208" s="149" t="s">
        <v>144</v>
      </c>
      <c r="W208" s="37"/>
      <c r="Y208" s="9">
        <v>5</v>
      </c>
      <c r="Z208" s="46" t="s">
        <v>16</v>
      </c>
      <c r="AA208" s="148" t="s">
        <v>143</v>
      </c>
      <c r="AB208" s="149" t="s">
        <v>144</v>
      </c>
      <c r="AC208" s="37"/>
      <c r="AE208" s="9">
        <v>5</v>
      </c>
      <c r="AF208" s="46" t="s">
        <v>16</v>
      </c>
      <c r="AG208" s="148" t="s">
        <v>143</v>
      </c>
      <c r="AH208" s="149" t="s">
        <v>144</v>
      </c>
      <c r="AI208" s="37"/>
    </row>
    <row r="209" spans="1:35" x14ac:dyDescent="0.25">
      <c r="B209" s="150">
        <v>499</v>
      </c>
      <c r="C209" s="125">
        <v>2</v>
      </c>
      <c r="D209" s="151">
        <f>C209/5</f>
        <v>0.4</v>
      </c>
      <c r="E209" s="37"/>
      <c r="H209" s="150">
        <v>499</v>
      </c>
      <c r="I209" s="125">
        <v>2</v>
      </c>
      <c r="J209" s="151">
        <f>I209/5</f>
        <v>0.4</v>
      </c>
      <c r="K209" s="37"/>
      <c r="N209" s="150">
        <v>499</v>
      </c>
      <c r="O209" s="125">
        <v>2</v>
      </c>
      <c r="P209" s="151">
        <f>O209/5</f>
        <v>0.4</v>
      </c>
      <c r="Q209" s="37"/>
      <c r="T209" s="150">
        <v>499</v>
      </c>
      <c r="U209" s="125">
        <v>2</v>
      </c>
      <c r="V209" s="151">
        <f>U209/5</f>
        <v>0.4</v>
      </c>
      <c r="W209" s="37"/>
      <c r="Z209" s="150">
        <v>499</v>
      </c>
      <c r="AA209" s="125">
        <v>2</v>
      </c>
      <c r="AB209" s="151">
        <f>AA209/5</f>
        <v>0.4</v>
      </c>
      <c r="AC209" s="37"/>
      <c r="AF209" s="150">
        <v>499</v>
      </c>
      <c r="AG209" s="125">
        <v>2</v>
      </c>
      <c r="AH209" s="151">
        <f>AG209/5</f>
        <v>0.4</v>
      </c>
      <c r="AI209" s="37"/>
    </row>
    <row r="210" spans="1:35" x14ac:dyDescent="0.25">
      <c r="B210" s="150">
        <v>750</v>
      </c>
      <c r="C210" s="125">
        <v>3</v>
      </c>
      <c r="D210" s="151">
        <f>C210/5</f>
        <v>0.6</v>
      </c>
      <c r="E210" s="37"/>
      <c r="H210" s="150">
        <v>750</v>
      </c>
      <c r="I210" s="125">
        <v>3</v>
      </c>
      <c r="J210" s="151">
        <f>I210/5</f>
        <v>0.6</v>
      </c>
      <c r="K210" s="37"/>
      <c r="N210" s="150">
        <v>750</v>
      </c>
      <c r="O210" s="125">
        <v>3</v>
      </c>
      <c r="P210" s="151">
        <f>O210/5</f>
        <v>0.6</v>
      </c>
      <c r="Q210" s="37"/>
      <c r="T210" s="150">
        <v>750</v>
      </c>
      <c r="U210" s="125">
        <v>3</v>
      </c>
      <c r="V210" s="151">
        <f>U210/5</f>
        <v>0.6</v>
      </c>
      <c r="W210" s="37"/>
      <c r="Z210" s="150">
        <v>750</v>
      </c>
      <c r="AA210" s="125">
        <v>3</v>
      </c>
      <c r="AB210" s="151">
        <f>AA210/5</f>
        <v>0.6</v>
      </c>
      <c r="AC210" s="37"/>
      <c r="AF210" s="150">
        <v>750</v>
      </c>
      <c r="AG210" s="125">
        <v>3</v>
      </c>
      <c r="AH210" s="151">
        <f>AG210/5</f>
        <v>0.6</v>
      </c>
      <c r="AI210" s="37"/>
    </row>
    <row r="211" spans="1:35" ht="14.25" customHeight="1" x14ac:dyDescent="0.25">
      <c r="B211" s="150">
        <v>999</v>
      </c>
      <c r="C211" s="125">
        <v>4</v>
      </c>
      <c r="D211" s="151">
        <f>C211/5</f>
        <v>0.8</v>
      </c>
      <c r="E211" s="37"/>
      <c r="H211" s="150">
        <v>999</v>
      </c>
      <c r="I211" s="125">
        <v>4</v>
      </c>
      <c r="J211" s="151">
        <f>I211/5</f>
        <v>0.8</v>
      </c>
      <c r="K211" s="37"/>
      <c r="N211" s="150">
        <v>999</v>
      </c>
      <c r="O211" s="125">
        <v>4</v>
      </c>
      <c r="P211" s="151">
        <f>O211/5</f>
        <v>0.8</v>
      </c>
      <c r="Q211" s="37"/>
      <c r="T211" s="150">
        <v>999</v>
      </c>
      <c r="U211" s="125">
        <v>4</v>
      </c>
      <c r="V211" s="151">
        <f>U211/5</f>
        <v>0.8</v>
      </c>
      <c r="W211" s="37"/>
      <c r="Z211" s="150">
        <v>999</v>
      </c>
      <c r="AA211" s="125">
        <v>4</v>
      </c>
      <c r="AB211" s="151">
        <f>AA211/5</f>
        <v>0.8</v>
      </c>
      <c r="AC211" s="37"/>
      <c r="AF211" s="150">
        <v>999</v>
      </c>
      <c r="AG211" s="125">
        <v>4</v>
      </c>
      <c r="AH211" s="151">
        <f>AG211/5</f>
        <v>0.8</v>
      </c>
      <c r="AI211" s="37"/>
    </row>
    <row r="212" spans="1:35" x14ac:dyDescent="0.25">
      <c r="B212" s="150">
        <v>1000</v>
      </c>
      <c r="C212" s="153">
        <v>5</v>
      </c>
      <c r="D212" s="154">
        <f>C212/5</f>
        <v>1</v>
      </c>
      <c r="E212" s="156"/>
      <c r="H212" s="150">
        <v>1000</v>
      </c>
      <c r="I212" s="153">
        <v>5</v>
      </c>
      <c r="J212" s="154">
        <f>I212/5</f>
        <v>1</v>
      </c>
      <c r="K212" s="156"/>
      <c r="N212" s="150">
        <v>1000</v>
      </c>
      <c r="O212" s="153">
        <v>5</v>
      </c>
      <c r="P212" s="154">
        <f>O212/5</f>
        <v>1</v>
      </c>
      <c r="Q212" s="156"/>
      <c r="T212" s="150">
        <v>1000</v>
      </c>
      <c r="U212" s="153">
        <v>5</v>
      </c>
      <c r="V212" s="154">
        <f>U212/5</f>
        <v>1</v>
      </c>
      <c r="W212" s="156"/>
      <c r="Z212" s="150">
        <v>1000</v>
      </c>
      <c r="AA212" s="153">
        <v>5</v>
      </c>
      <c r="AB212" s="154">
        <f>AA212/5</f>
        <v>1</v>
      </c>
      <c r="AC212" s="156"/>
      <c r="AF212" s="150">
        <v>1000</v>
      </c>
      <c r="AG212" s="153">
        <v>5</v>
      </c>
      <c r="AH212" s="154">
        <f>AG212/5</f>
        <v>1</v>
      </c>
      <c r="AI212" s="156"/>
    </row>
    <row r="213" spans="1:35" x14ac:dyDescent="0.25">
      <c r="B213" s="150"/>
      <c r="C213" s="125"/>
      <c r="D213" s="151"/>
      <c r="E213" s="157">
        <f>IF('Start Here - Data Entry '!$E$5&gt;=3,(IF(E198&lt;=B209,D209,(IF(E198&lt;=B210,D210,IF(E198&lt;=B211,D211,IF(E198&gt;=B212,D212,0)))))),0)</f>
        <v>0</v>
      </c>
      <c r="H213" s="150"/>
      <c r="I213" s="125"/>
      <c r="J213" s="151"/>
      <c r="K213" s="157">
        <f>IF('Start Here - Data Entry '!$E$5&gt;=3,(IF(K198&lt;=H209,J209,(IF(K198&lt;=H210,J210,IF(K198&lt;=H211,J211,IF(K198&gt;=H212,J212,0)))))),0)</f>
        <v>0</v>
      </c>
      <c r="N213" s="150"/>
      <c r="O213" s="125"/>
      <c r="P213" s="151"/>
      <c r="Q213" s="157">
        <f>IF('Start Here - Data Entry '!$E$5&gt;=3,(IF(Q198&lt;=N209,P209,(IF(Q198&lt;=N210,P210,IF(Q198&lt;=N211,P211,IF(Q198&gt;=N212,P212,0)))))),0)</f>
        <v>0</v>
      </c>
      <c r="T213" s="150"/>
      <c r="U213" s="125"/>
      <c r="V213" s="151"/>
      <c r="W213" s="157">
        <f>IF('Start Here - Data Entry '!$E$5&gt;=3,(IF(W198&lt;=T209,V209,(IF(W198&lt;=T210,V210,IF(W198&lt;=T211,V211,IF(W198&gt;=T212,V212,0)))))),0)</f>
        <v>0</v>
      </c>
      <c r="Z213" s="150"/>
      <c r="AA213" s="125"/>
      <c r="AB213" s="151"/>
      <c r="AC213" s="157">
        <f>IF('Start Here - Data Entry '!$E$5&gt;=3,(IF(AC198&lt;=Z209,AB209,(IF(AC198&lt;=Z210,AB210,IF(AC198&lt;=Z211,AB211,IF(AC198&gt;=Z212,AB212,0)))))),0)</f>
        <v>0</v>
      </c>
      <c r="AF213" s="150"/>
      <c r="AG213" s="125"/>
      <c r="AH213" s="151"/>
      <c r="AI213" s="157">
        <f>IF('Start Here - Data Entry '!$E$5&gt;=3,(IF(AI198&lt;=AF209,AH209,(IF(AI198&lt;=AF210,AH210,IF(AI198&lt;=AF211,AH211,IF(AI198&gt;=AF212,AH212,0)))))),0)</f>
        <v>0</v>
      </c>
    </row>
    <row r="214" spans="1:35" ht="15.75" thickBot="1" x14ac:dyDescent="0.3">
      <c r="B214" s="158" t="s">
        <v>145</v>
      </c>
      <c r="C214" s="85"/>
      <c r="D214" s="113"/>
      <c r="E214" s="159">
        <f>E213+E205</f>
        <v>0.2</v>
      </c>
      <c r="H214" s="158" t="s">
        <v>145</v>
      </c>
      <c r="I214" s="85"/>
      <c r="J214" s="113"/>
      <c r="K214" s="159">
        <f>K213+K205</f>
        <v>0.4</v>
      </c>
      <c r="N214" s="158" t="s">
        <v>145</v>
      </c>
      <c r="O214" s="85"/>
      <c r="P214" s="113"/>
      <c r="Q214" s="159">
        <f>Q213+Q205</f>
        <v>0.4</v>
      </c>
      <c r="T214" s="158" t="s">
        <v>145</v>
      </c>
      <c r="U214" s="85"/>
      <c r="V214" s="113"/>
      <c r="W214" s="159">
        <f>W213+W205</f>
        <v>0.4</v>
      </c>
      <c r="Z214" s="158" t="s">
        <v>145</v>
      </c>
      <c r="AA214" s="85"/>
      <c r="AB214" s="113"/>
      <c r="AC214" s="159">
        <f>AC213+AC205</f>
        <v>0.4</v>
      </c>
      <c r="AF214" s="158" t="s">
        <v>145</v>
      </c>
      <c r="AG214" s="85"/>
      <c r="AH214" s="113"/>
      <c r="AI214" s="159">
        <f>AI213+AI205</f>
        <v>0.4</v>
      </c>
    </row>
    <row r="215" spans="1:35" ht="16.5" thickTop="1" thickBot="1" x14ac:dyDescent="0.3">
      <c r="B215" s="160" t="s">
        <v>146</v>
      </c>
      <c r="C215" s="161" t="s">
        <v>147</v>
      </c>
      <c r="D215" s="162">
        <f>14941</f>
        <v>14941</v>
      </c>
      <c r="E215" s="163">
        <f>E214*$D$215*5</f>
        <v>14941.000000000002</v>
      </c>
      <c r="H215" s="160" t="s">
        <v>146</v>
      </c>
      <c r="I215" s="161" t="s">
        <v>147</v>
      </c>
      <c r="J215" s="162">
        <f>14941</f>
        <v>14941</v>
      </c>
      <c r="K215" s="163">
        <f>K214*$D$215*5</f>
        <v>29882.000000000004</v>
      </c>
      <c r="N215" s="160" t="s">
        <v>146</v>
      </c>
      <c r="O215" s="161" t="s">
        <v>147</v>
      </c>
      <c r="P215" s="162">
        <f>14941</f>
        <v>14941</v>
      </c>
      <c r="Q215" s="163">
        <f>Q214*$D$215*5</f>
        <v>29882.000000000004</v>
      </c>
      <c r="T215" s="160" t="s">
        <v>146</v>
      </c>
      <c r="U215" s="161" t="s">
        <v>147</v>
      </c>
      <c r="V215" s="162">
        <f>14941</f>
        <v>14941</v>
      </c>
      <c r="W215" s="163">
        <f>W214*$D$215*5</f>
        <v>29882.000000000004</v>
      </c>
      <c r="Z215" s="160" t="s">
        <v>146</v>
      </c>
      <c r="AA215" s="161" t="s">
        <v>147</v>
      </c>
      <c r="AB215" s="162">
        <f>14941</f>
        <v>14941</v>
      </c>
      <c r="AC215" s="163">
        <f>AC214*$D$215*5</f>
        <v>29882.000000000004</v>
      </c>
      <c r="AF215" s="160" t="s">
        <v>146</v>
      </c>
      <c r="AG215" s="161" t="s">
        <v>147</v>
      </c>
      <c r="AH215" s="162">
        <f>14941</f>
        <v>14941</v>
      </c>
      <c r="AI215" s="163">
        <f>AI214*$D$215*5</f>
        <v>29882.000000000004</v>
      </c>
    </row>
    <row r="216" spans="1:35" ht="15.75" thickBot="1" x14ac:dyDescent="0.3"/>
    <row r="217" spans="1:35" ht="15.75" thickBot="1" x14ac:dyDescent="0.3">
      <c r="B217" s="92" t="s">
        <v>118</v>
      </c>
      <c r="C217" s="13"/>
      <c r="D217" s="13"/>
      <c r="E217" s="13"/>
      <c r="F217" s="76"/>
      <c r="H217" s="92" t="s">
        <v>118</v>
      </c>
      <c r="I217" s="13"/>
      <c r="J217" s="13"/>
      <c r="K217" s="13"/>
      <c r="L217" s="76"/>
      <c r="N217" s="92" t="s">
        <v>118</v>
      </c>
      <c r="O217" s="13"/>
      <c r="P217" s="13"/>
      <c r="Q217" s="13"/>
      <c r="R217" s="76"/>
      <c r="T217" s="92" t="s">
        <v>118</v>
      </c>
      <c r="U217" s="13"/>
      <c r="V217" s="13"/>
      <c r="W217" s="13"/>
      <c r="X217" s="76"/>
      <c r="Z217" s="92" t="s">
        <v>118</v>
      </c>
      <c r="AA217" s="13"/>
      <c r="AB217" s="13"/>
      <c r="AC217" s="13"/>
      <c r="AD217" s="76"/>
      <c r="AF217" s="92" t="s">
        <v>118</v>
      </c>
      <c r="AG217" s="13"/>
      <c r="AH217" s="13"/>
      <c r="AI217" s="13"/>
    </row>
    <row r="218" spans="1:35" ht="15.75" thickBot="1" x14ac:dyDescent="0.3">
      <c r="B218" s="77" t="s">
        <v>19</v>
      </c>
      <c r="C218" s="78" t="s">
        <v>2</v>
      </c>
      <c r="D218" s="78" t="s">
        <v>3</v>
      </c>
      <c r="E218" s="79" t="s">
        <v>1</v>
      </c>
      <c r="H218" s="77" t="s">
        <v>19</v>
      </c>
      <c r="I218" s="78" t="s">
        <v>2</v>
      </c>
      <c r="J218" s="78" t="s">
        <v>3</v>
      </c>
      <c r="K218" s="79" t="s">
        <v>1</v>
      </c>
      <c r="N218" s="77" t="s">
        <v>19</v>
      </c>
      <c r="O218" s="78" t="s">
        <v>2</v>
      </c>
      <c r="P218" s="78" t="s">
        <v>3</v>
      </c>
      <c r="Q218" s="79" t="s">
        <v>1</v>
      </c>
      <c r="T218" s="77" t="s">
        <v>19</v>
      </c>
      <c r="U218" s="78" t="s">
        <v>2</v>
      </c>
      <c r="V218" s="78" t="s">
        <v>3</v>
      </c>
      <c r="W218" s="79" t="s">
        <v>1</v>
      </c>
      <c r="Z218" s="77" t="s">
        <v>19</v>
      </c>
      <c r="AA218" s="78" t="s">
        <v>2</v>
      </c>
      <c r="AB218" s="78" t="s">
        <v>3</v>
      </c>
      <c r="AC218" s="79" t="s">
        <v>1</v>
      </c>
      <c r="AF218" s="77" t="s">
        <v>19</v>
      </c>
      <c r="AG218" s="78" t="s">
        <v>2</v>
      </c>
      <c r="AH218" s="78" t="s">
        <v>3</v>
      </c>
      <c r="AI218" s="79" t="s">
        <v>1</v>
      </c>
    </row>
    <row r="219" spans="1:35" x14ac:dyDescent="0.25">
      <c r="B219" s="29" t="s">
        <v>156</v>
      </c>
      <c r="C219" s="94"/>
      <c r="D219" s="31"/>
      <c r="E219" s="147">
        <f>D12</f>
        <v>0</v>
      </c>
      <c r="H219" s="29" t="s">
        <v>156</v>
      </c>
      <c r="I219" s="94"/>
      <c r="J219" s="31"/>
      <c r="K219" s="147">
        <f>J12</f>
        <v>498</v>
      </c>
      <c r="N219" s="29" t="s">
        <v>156</v>
      </c>
      <c r="O219" s="94"/>
      <c r="P219" s="31"/>
      <c r="Q219" s="147">
        <f>P12</f>
        <v>507</v>
      </c>
      <c r="T219" s="29" t="s">
        <v>156</v>
      </c>
      <c r="U219" s="94"/>
      <c r="V219" s="31"/>
      <c r="W219" s="147">
        <f>V12</f>
        <v>510</v>
      </c>
      <c r="Z219" s="29" t="s">
        <v>156</v>
      </c>
      <c r="AA219" s="94"/>
      <c r="AB219" s="31"/>
      <c r="AC219" s="147">
        <f>AB12</f>
        <v>510</v>
      </c>
      <c r="AF219" s="29" t="s">
        <v>156</v>
      </c>
      <c r="AG219" s="94"/>
      <c r="AH219" s="31"/>
      <c r="AI219" s="147">
        <f>AH12</f>
        <v>510</v>
      </c>
    </row>
    <row r="220" spans="1:35" x14ac:dyDescent="0.25">
      <c r="A220" s="9">
        <v>1</v>
      </c>
      <c r="B220" s="46" t="s">
        <v>13</v>
      </c>
      <c r="C220" s="35"/>
      <c r="D220" s="36"/>
      <c r="E220" s="37"/>
      <c r="G220" s="9">
        <v>1</v>
      </c>
      <c r="H220" s="46" t="s">
        <v>13</v>
      </c>
      <c r="I220" s="35"/>
      <c r="J220" s="36"/>
      <c r="K220" s="37"/>
      <c r="M220" s="9">
        <v>1</v>
      </c>
      <c r="N220" s="46" t="s">
        <v>13</v>
      </c>
      <c r="O220" s="35"/>
      <c r="P220" s="36"/>
      <c r="Q220" s="37"/>
      <c r="S220" s="9">
        <v>1</v>
      </c>
      <c r="T220" s="46" t="s">
        <v>13</v>
      </c>
      <c r="U220" s="35"/>
      <c r="V220" s="36"/>
      <c r="W220" s="37"/>
      <c r="Y220" s="9">
        <v>1</v>
      </c>
      <c r="Z220" s="46" t="s">
        <v>13</v>
      </c>
      <c r="AA220" s="35"/>
      <c r="AB220" s="36"/>
      <c r="AC220" s="37"/>
      <c r="AE220" s="9">
        <v>1</v>
      </c>
      <c r="AF220" s="46" t="s">
        <v>13</v>
      </c>
      <c r="AG220" s="35"/>
      <c r="AH220" s="36"/>
      <c r="AI220" s="37"/>
    </row>
    <row r="221" spans="1:35" x14ac:dyDescent="0.25">
      <c r="A221" s="9">
        <v>2</v>
      </c>
      <c r="B221" s="46" t="s">
        <v>14</v>
      </c>
      <c r="C221" s="148" t="s">
        <v>143</v>
      </c>
      <c r="D221" s="149" t="s">
        <v>144</v>
      </c>
      <c r="E221" s="37"/>
      <c r="G221" s="9">
        <v>2</v>
      </c>
      <c r="H221" s="46" t="s">
        <v>14</v>
      </c>
      <c r="I221" s="148" t="s">
        <v>143</v>
      </c>
      <c r="J221" s="149" t="s">
        <v>144</v>
      </c>
      <c r="K221" s="37"/>
      <c r="M221" s="9">
        <v>2</v>
      </c>
      <c r="N221" s="46" t="s">
        <v>14</v>
      </c>
      <c r="O221" s="148" t="s">
        <v>143</v>
      </c>
      <c r="P221" s="149" t="s">
        <v>144</v>
      </c>
      <c r="Q221" s="37"/>
      <c r="S221" s="9">
        <v>2</v>
      </c>
      <c r="T221" s="46" t="s">
        <v>14</v>
      </c>
      <c r="U221" s="148" t="s">
        <v>143</v>
      </c>
      <c r="V221" s="149" t="s">
        <v>144</v>
      </c>
      <c r="W221" s="37"/>
      <c r="Y221" s="9">
        <v>2</v>
      </c>
      <c r="Z221" s="46" t="s">
        <v>14</v>
      </c>
      <c r="AA221" s="148" t="s">
        <v>143</v>
      </c>
      <c r="AB221" s="149" t="s">
        <v>144</v>
      </c>
      <c r="AC221" s="37"/>
      <c r="AE221" s="9">
        <v>2</v>
      </c>
      <c r="AF221" s="46" t="s">
        <v>14</v>
      </c>
      <c r="AG221" s="148" t="s">
        <v>143</v>
      </c>
      <c r="AH221" s="149" t="s">
        <v>144</v>
      </c>
      <c r="AI221" s="37"/>
    </row>
    <row r="222" spans="1:35" x14ac:dyDescent="0.25">
      <c r="B222" s="150">
        <v>449</v>
      </c>
      <c r="C222" s="125">
        <v>2</v>
      </c>
      <c r="D222" s="151">
        <f>C222/5</f>
        <v>0.4</v>
      </c>
      <c r="E222" s="37"/>
      <c r="H222" s="150">
        <v>449</v>
      </c>
      <c r="I222" s="125">
        <v>2</v>
      </c>
      <c r="J222" s="151">
        <f>I222/5</f>
        <v>0.4</v>
      </c>
      <c r="K222" s="37"/>
      <c r="N222" s="150">
        <v>449</v>
      </c>
      <c r="O222" s="125">
        <v>2</v>
      </c>
      <c r="P222" s="151">
        <f>O222/5</f>
        <v>0.4</v>
      </c>
      <c r="Q222" s="37"/>
      <c r="T222" s="150">
        <v>449</v>
      </c>
      <c r="U222" s="125">
        <v>2</v>
      </c>
      <c r="V222" s="151">
        <f>U222/5</f>
        <v>0.4</v>
      </c>
      <c r="W222" s="37"/>
      <c r="Z222" s="150">
        <v>449</v>
      </c>
      <c r="AA222" s="125">
        <v>2</v>
      </c>
      <c r="AB222" s="151">
        <f>AA222/5</f>
        <v>0.4</v>
      </c>
      <c r="AC222" s="37"/>
      <c r="AF222" s="150">
        <v>449</v>
      </c>
      <c r="AG222" s="125">
        <v>2</v>
      </c>
      <c r="AH222" s="151">
        <f>AG222/5</f>
        <v>0.4</v>
      </c>
      <c r="AI222" s="37"/>
    </row>
    <row r="223" spans="1:35" x14ac:dyDescent="0.25">
      <c r="B223" s="150">
        <v>450</v>
      </c>
      <c r="C223" s="153">
        <v>3</v>
      </c>
      <c r="D223" s="164">
        <f>C223/5</f>
        <v>0.6</v>
      </c>
      <c r="E223" s="155"/>
      <c r="H223" s="150">
        <v>450</v>
      </c>
      <c r="I223" s="153">
        <v>3</v>
      </c>
      <c r="J223" s="164">
        <f>I223/5</f>
        <v>0.6</v>
      </c>
      <c r="K223" s="155"/>
      <c r="N223" s="150">
        <v>450</v>
      </c>
      <c r="O223" s="153">
        <v>3</v>
      </c>
      <c r="P223" s="164">
        <f>O223/5</f>
        <v>0.6</v>
      </c>
      <c r="Q223" s="155"/>
      <c r="T223" s="150">
        <v>450</v>
      </c>
      <c r="U223" s="153">
        <v>3</v>
      </c>
      <c r="V223" s="164">
        <f>U223/5</f>
        <v>0.6</v>
      </c>
      <c r="W223" s="155"/>
      <c r="Z223" s="150">
        <v>450</v>
      </c>
      <c r="AA223" s="153">
        <v>3</v>
      </c>
      <c r="AB223" s="164">
        <f>AA223/5</f>
        <v>0.6</v>
      </c>
      <c r="AC223" s="155"/>
      <c r="AF223" s="150">
        <v>450</v>
      </c>
      <c r="AG223" s="153">
        <v>3</v>
      </c>
      <c r="AH223" s="164">
        <f>AG223/5</f>
        <v>0.6</v>
      </c>
      <c r="AI223" s="155"/>
    </row>
    <row r="224" spans="1:35" x14ac:dyDescent="0.25">
      <c r="B224" s="150"/>
      <c r="C224" s="125"/>
      <c r="D224" s="151"/>
      <c r="E224" s="126">
        <f>IF('Start Here - Data Entry '!$E$5&lt;=2,(IF($E219&lt;=B222,D222,D223)),0)</f>
        <v>0.4</v>
      </c>
      <c r="H224" s="150"/>
      <c r="I224" s="125"/>
      <c r="J224" s="151"/>
      <c r="K224" s="126">
        <f>IF('Start Here - Data Entry '!$E$5&lt;=2,(IF($K219&lt;=H222,J222,J223)),0)</f>
        <v>0.6</v>
      </c>
      <c r="N224" s="150"/>
      <c r="O224" s="125"/>
      <c r="P224" s="151"/>
      <c r="Q224" s="126">
        <f>IF('Start Here - Data Entry '!$E$5&lt;=2,(IF($Q219&lt;=N222,P222,P223)),0)</f>
        <v>0.6</v>
      </c>
      <c r="T224" s="150"/>
      <c r="U224" s="125"/>
      <c r="V224" s="151"/>
      <c r="W224" s="126">
        <f>IF('Start Here - Data Entry '!$E$5&lt;=2,(IF($W219&lt;=T222,V222,V223)),0)</f>
        <v>0.6</v>
      </c>
      <c r="Z224" s="150"/>
      <c r="AA224" s="125"/>
      <c r="AB224" s="151"/>
      <c r="AC224" s="126">
        <f>IF('Start Here - Data Entry '!$E$5&lt;=2,(IF($AC219&lt;=Z222,AB222,AB223)),0)</f>
        <v>0.6</v>
      </c>
      <c r="AF224" s="150"/>
      <c r="AG224" s="125"/>
      <c r="AH224" s="151"/>
      <c r="AI224" s="126">
        <f>IF('Start Here - Data Entry '!$E$5&lt;=2,(IF($AI219&lt;=AF222,AH222,AH223)),0)</f>
        <v>0.6</v>
      </c>
    </row>
    <row r="225" spans="1:35" x14ac:dyDescent="0.25">
      <c r="A225" s="9">
        <v>3</v>
      </c>
      <c r="B225" s="46" t="s">
        <v>15</v>
      </c>
      <c r="C225" s="148" t="s">
        <v>143</v>
      </c>
      <c r="D225" s="149" t="s">
        <v>144</v>
      </c>
      <c r="E225" s="37"/>
      <c r="G225" s="9">
        <v>3</v>
      </c>
      <c r="H225" s="46" t="s">
        <v>15</v>
      </c>
      <c r="I225" s="148" t="s">
        <v>143</v>
      </c>
      <c r="J225" s="149" t="s">
        <v>144</v>
      </c>
      <c r="K225" s="37"/>
      <c r="M225" s="9">
        <v>3</v>
      </c>
      <c r="N225" s="46" t="s">
        <v>15</v>
      </c>
      <c r="O225" s="148" t="s">
        <v>143</v>
      </c>
      <c r="P225" s="149" t="s">
        <v>144</v>
      </c>
      <c r="Q225" s="37"/>
      <c r="S225" s="9">
        <v>3</v>
      </c>
      <c r="T225" s="46" t="s">
        <v>15</v>
      </c>
      <c r="U225" s="148" t="s">
        <v>143</v>
      </c>
      <c r="V225" s="149" t="s">
        <v>144</v>
      </c>
      <c r="W225" s="37"/>
      <c r="Y225" s="9">
        <v>3</v>
      </c>
      <c r="Z225" s="46" t="s">
        <v>15</v>
      </c>
      <c r="AA225" s="148" t="s">
        <v>143</v>
      </c>
      <c r="AB225" s="149" t="s">
        <v>144</v>
      </c>
      <c r="AC225" s="37"/>
      <c r="AE225" s="9">
        <v>3</v>
      </c>
      <c r="AF225" s="46" t="s">
        <v>15</v>
      </c>
      <c r="AG225" s="148" t="s">
        <v>143</v>
      </c>
      <c r="AH225" s="149" t="s">
        <v>144</v>
      </c>
      <c r="AI225" s="37"/>
    </row>
    <row r="226" spans="1:35" x14ac:dyDescent="0.25">
      <c r="B226" s="150">
        <v>600</v>
      </c>
      <c r="C226" s="125">
        <v>4</v>
      </c>
      <c r="D226" s="151">
        <f>C226/5</f>
        <v>0.8</v>
      </c>
      <c r="E226" s="37"/>
      <c r="H226" s="150">
        <v>600</v>
      </c>
      <c r="I226" s="125">
        <v>4</v>
      </c>
      <c r="J226" s="151">
        <f>I226/5</f>
        <v>0.8</v>
      </c>
      <c r="K226" s="37"/>
      <c r="N226" s="150">
        <v>600</v>
      </c>
      <c r="O226" s="125">
        <v>4</v>
      </c>
      <c r="P226" s="151">
        <f>O226/5</f>
        <v>0.8</v>
      </c>
      <c r="Q226" s="37"/>
      <c r="T226" s="150">
        <v>600</v>
      </c>
      <c r="U226" s="125">
        <v>4</v>
      </c>
      <c r="V226" s="151">
        <f>U226/5</f>
        <v>0.8</v>
      </c>
      <c r="W226" s="37"/>
      <c r="Z226" s="150">
        <v>600</v>
      </c>
      <c r="AA226" s="125">
        <v>4</v>
      </c>
      <c r="AB226" s="151">
        <f>AA226/5</f>
        <v>0.8</v>
      </c>
      <c r="AC226" s="37"/>
      <c r="AF226" s="150">
        <v>600</v>
      </c>
      <c r="AG226" s="125">
        <v>4</v>
      </c>
      <c r="AH226" s="151">
        <f>AG226/5</f>
        <v>0.8</v>
      </c>
      <c r="AI226" s="37"/>
    </row>
    <row r="227" spans="1:35" x14ac:dyDescent="0.25">
      <c r="B227" s="150">
        <v>601</v>
      </c>
      <c r="C227" s="153">
        <v>5</v>
      </c>
      <c r="D227" s="154">
        <f>C227/5</f>
        <v>1</v>
      </c>
      <c r="E227" s="155"/>
      <c r="H227" s="150">
        <v>601</v>
      </c>
      <c r="I227" s="153">
        <v>5</v>
      </c>
      <c r="J227" s="154">
        <f>I227/5</f>
        <v>1</v>
      </c>
      <c r="K227" s="155"/>
      <c r="N227" s="150">
        <v>601</v>
      </c>
      <c r="O227" s="153">
        <v>5</v>
      </c>
      <c r="P227" s="154">
        <f>O227/5</f>
        <v>1</v>
      </c>
      <c r="Q227" s="155"/>
      <c r="T227" s="150">
        <v>601</v>
      </c>
      <c r="U227" s="153">
        <v>5</v>
      </c>
      <c r="V227" s="154">
        <f>U227/5</f>
        <v>1</v>
      </c>
      <c r="W227" s="155"/>
      <c r="Z227" s="150">
        <v>601</v>
      </c>
      <c r="AA227" s="153">
        <v>5</v>
      </c>
      <c r="AB227" s="154">
        <f>AA227/5</f>
        <v>1</v>
      </c>
      <c r="AC227" s="155"/>
      <c r="AF227" s="150">
        <v>601</v>
      </c>
      <c r="AG227" s="153">
        <v>5</v>
      </c>
      <c r="AH227" s="154">
        <f>AG227/5</f>
        <v>1</v>
      </c>
      <c r="AI227" s="155"/>
    </row>
    <row r="228" spans="1:35" x14ac:dyDescent="0.25">
      <c r="B228" s="150"/>
      <c r="C228" s="125"/>
      <c r="D228" s="151"/>
      <c r="E228" s="126">
        <f>IF('Start Here - Data Entry '!$E$5=3,(IF($E219&lt;=B226,D226,D227)),0)</f>
        <v>0</v>
      </c>
      <c r="H228" s="150"/>
      <c r="I228" s="125"/>
      <c r="J228" s="151"/>
      <c r="K228" s="126">
        <f>IF('Start Here - Data Entry '!$E$5=3,(IF($K219&lt;=H226,J226,J227)),0)</f>
        <v>0</v>
      </c>
      <c r="N228" s="150"/>
      <c r="O228" s="125"/>
      <c r="P228" s="151"/>
      <c r="Q228" s="126">
        <f>IF('Start Here - Data Entry '!$E$5=3,(IF($Q219&lt;=N226,P226,P227)),0)</f>
        <v>0</v>
      </c>
      <c r="T228" s="150"/>
      <c r="U228" s="125"/>
      <c r="V228" s="151"/>
      <c r="W228" s="126">
        <f>IF('Start Here - Data Entry '!$E$5=3,(IF($W219&lt;=T226,V226,V227)),0)</f>
        <v>0</v>
      </c>
      <c r="Z228" s="150"/>
      <c r="AA228" s="125"/>
      <c r="AB228" s="151"/>
      <c r="AC228" s="126">
        <f>IF('Start Here - Data Entry '!$E$5=3,(IF($AC219&lt;=Z226,AB226,AB227)),0)</f>
        <v>0</v>
      </c>
      <c r="AF228" s="150"/>
      <c r="AG228" s="125"/>
      <c r="AH228" s="151"/>
      <c r="AI228" s="126">
        <f>IF('Start Here - Data Entry '!$E$5=3,(IF($AI219&lt;=AF226,AH226,AH227)),0)</f>
        <v>0</v>
      </c>
    </row>
    <row r="229" spans="1:35" x14ac:dyDescent="0.25">
      <c r="A229" s="9">
        <v>4</v>
      </c>
      <c r="B229" s="136" t="s">
        <v>17</v>
      </c>
      <c r="C229" s="148" t="s">
        <v>143</v>
      </c>
      <c r="D229" s="149" t="s">
        <v>144</v>
      </c>
      <c r="E229" s="37"/>
      <c r="G229" s="9">
        <v>4</v>
      </c>
      <c r="H229" s="136" t="s">
        <v>17</v>
      </c>
      <c r="I229" s="148" t="s">
        <v>143</v>
      </c>
      <c r="J229" s="149" t="s">
        <v>144</v>
      </c>
      <c r="K229" s="37"/>
      <c r="M229" s="9">
        <v>4</v>
      </c>
      <c r="N229" s="136" t="s">
        <v>17</v>
      </c>
      <c r="O229" s="148" t="s">
        <v>143</v>
      </c>
      <c r="P229" s="149" t="s">
        <v>144</v>
      </c>
      <c r="Q229" s="37"/>
      <c r="S229" s="9">
        <v>4</v>
      </c>
      <c r="T229" s="136" t="s">
        <v>17</v>
      </c>
      <c r="U229" s="148" t="s">
        <v>143</v>
      </c>
      <c r="V229" s="149" t="s">
        <v>144</v>
      </c>
      <c r="W229" s="37"/>
      <c r="Y229" s="9">
        <v>4</v>
      </c>
      <c r="Z229" s="136" t="s">
        <v>17</v>
      </c>
      <c r="AA229" s="148" t="s">
        <v>143</v>
      </c>
      <c r="AB229" s="149" t="s">
        <v>144</v>
      </c>
      <c r="AC229" s="37"/>
      <c r="AE229" s="9">
        <v>4</v>
      </c>
      <c r="AF229" s="136" t="s">
        <v>17</v>
      </c>
      <c r="AG229" s="148" t="s">
        <v>143</v>
      </c>
      <c r="AH229" s="149" t="s">
        <v>144</v>
      </c>
      <c r="AI229" s="37"/>
    </row>
    <row r="230" spans="1:35" x14ac:dyDescent="0.25">
      <c r="B230" s="165">
        <v>1000</v>
      </c>
      <c r="C230" s="125">
        <v>5</v>
      </c>
      <c r="D230" s="151">
        <f>C230/5</f>
        <v>1</v>
      </c>
      <c r="E230" s="37"/>
      <c r="H230" s="165">
        <v>1000</v>
      </c>
      <c r="I230" s="125">
        <v>5</v>
      </c>
      <c r="J230" s="151">
        <f>I230/5</f>
        <v>1</v>
      </c>
      <c r="K230" s="37"/>
      <c r="N230" s="165">
        <v>1000</v>
      </c>
      <c r="O230" s="125">
        <v>5</v>
      </c>
      <c r="P230" s="151">
        <f>O230/5</f>
        <v>1</v>
      </c>
      <c r="Q230" s="37"/>
      <c r="T230" s="165">
        <v>1000</v>
      </c>
      <c r="U230" s="125">
        <v>5</v>
      </c>
      <c r="V230" s="151">
        <f>U230/5</f>
        <v>1</v>
      </c>
      <c r="W230" s="37"/>
      <c r="Z230" s="165">
        <v>1000</v>
      </c>
      <c r="AA230" s="125">
        <v>5</v>
      </c>
      <c r="AB230" s="151">
        <f>AA230/5</f>
        <v>1</v>
      </c>
      <c r="AC230" s="37"/>
      <c r="AF230" s="165">
        <v>1000</v>
      </c>
      <c r="AG230" s="125">
        <v>5</v>
      </c>
      <c r="AH230" s="151">
        <f>AG230/5</f>
        <v>1</v>
      </c>
      <c r="AI230" s="37"/>
    </row>
    <row r="231" spans="1:35" x14ac:dyDescent="0.25">
      <c r="B231" s="165">
        <v>1001</v>
      </c>
      <c r="C231" s="153">
        <v>6</v>
      </c>
      <c r="D231" s="154">
        <f>C231/5</f>
        <v>1.2</v>
      </c>
      <c r="E231" s="155"/>
      <c r="H231" s="165">
        <v>1001</v>
      </c>
      <c r="I231" s="153">
        <v>6</v>
      </c>
      <c r="J231" s="154">
        <f>I231/5</f>
        <v>1.2</v>
      </c>
      <c r="K231" s="155"/>
      <c r="N231" s="165">
        <v>1001</v>
      </c>
      <c r="O231" s="153">
        <v>6</v>
      </c>
      <c r="P231" s="154">
        <f>O231/5</f>
        <v>1.2</v>
      </c>
      <c r="Q231" s="155"/>
      <c r="T231" s="165">
        <v>1001</v>
      </c>
      <c r="U231" s="153">
        <v>6</v>
      </c>
      <c r="V231" s="154">
        <f>U231/5</f>
        <v>1.2</v>
      </c>
      <c r="W231" s="155"/>
      <c r="Z231" s="165">
        <v>1001</v>
      </c>
      <c r="AA231" s="153">
        <v>6</v>
      </c>
      <c r="AB231" s="154">
        <f>AA231/5</f>
        <v>1.2</v>
      </c>
      <c r="AC231" s="155"/>
      <c r="AF231" s="165">
        <v>1001</v>
      </c>
      <c r="AG231" s="153">
        <v>6</v>
      </c>
      <c r="AH231" s="154">
        <f>AG231/5</f>
        <v>1.2</v>
      </c>
      <c r="AI231" s="155"/>
    </row>
    <row r="232" spans="1:35" x14ac:dyDescent="0.25">
      <c r="B232" s="165"/>
      <c r="C232" s="125"/>
      <c r="D232" s="151"/>
      <c r="E232" s="126">
        <f>IF('Start Here - Data Entry '!$E$5=4,(IF($E219&lt;=B230,D230,D231)),0)</f>
        <v>0</v>
      </c>
      <c r="H232" s="165"/>
      <c r="I232" s="125"/>
      <c r="J232" s="151"/>
      <c r="K232" s="126">
        <f>IF('Start Here - Data Entry '!$E$5=4,(IF($K219&lt;=H230,J230,J231)),0)</f>
        <v>0</v>
      </c>
      <c r="N232" s="165"/>
      <c r="O232" s="125"/>
      <c r="P232" s="151"/>
      <c r="Q232" s="126">
        <f>IF('Start Here - Data Entry '!$E$5=4,(IF($Q219&lt;=N230,P230,P231)),0)</f>
        <v>0</v>
      </c>
      <c r="T232" s="165"/>
      <c r="U232" s="125"/>
      <c r="V232" s="151"/>
      <c r="W232" s="126">
        <f>IF('Start Here - Data Entry '!$E$5=4,(IF($W219&lt;=T230,V230,V231)),0)</f>
        <v>0</v>
      </c>
      <c r="Z232" s="165"/>
      <c r="AA232" s="125"/>
      <c r="AB232" s="151"/>
      <c r="AC232" s="126">
        <f>IF('Start Here - Data Entry '!$E$5=4,(IF($AC219&lt;=Z230,AB230,AB231)),0)</f>
        <v>0</v>
      </c>
      <c r="AF232" s="165"/>
      <c r="AG232" s="125"/>
      <c r="AH232" s="151"/>
      <c r="AI232" s="126">
        <f>IF('Start Here - Data Entry '!$E$5=4,(IF($AI219&lt;=AF230,AH230,AH231)),0)</f>
        <v>0</v>
      </c>
    </row>
    <row r="233" spans="1:35" x14ac:dyDescent="0.25">
      <c r="A233" s="9">
        <v>5</v>
      </c>
      <c r="B233" s="46" t="s">
        <v>16</v>
      </c>
      <c r="C233" s="148" t="s">
        <v>143</v>
      </c>
      <c r="D233" s="149" t="s">
        <v>144</v>
      </c>
      <c r="E233" s="37"/>
      <c r="G233" s="9">
        <v>5</v>
      </c>
      <c r="H233" s="46" t="s">
        <v>16</v>
      </c>
      <c r="I233" s="148" t="s">
        <v>143</v>
      </c>
      <c r="J233" s="149" t="s">
        <v>144</v>
      </c>
      <c r="K233" s="37"/>
      <c r="M233" s="9">
        <v>5</v>
      </c>
      <c r="N233" s="46" t="s">
        <v>16</v>
      </c>
      <c r="O233" s="148" t="s">
        <v>143</v>
      </c>
      <c r="P233" s="149" t="s">
        <v>144</v>
      </c>
      <c r="Q233" s="37"/>
      <c r="S233" s="9">
        <v>5</v>
      </c>
      <c r="T233" s="46" t="s">
        <v>16</v>
      </c>
      <c r="U233" s="148" t="s">
        <v>143</v>
      </c>
      <c r="V233" s="149" t="s">
        <v>144</v>
      </c>
      <c r="W233" s="37"/>
      <c r="Y233" s="9">
        <v>5</v>
      </c>
      <c r="Z233" s="46" t="s">
        <v>16</v>
      </c>
      <c r="AA233" s="148" t="s">
        <v>143</v>
      </c>
      <c r="AB233" s="149" t="s">
        <v>144</v>
      </c>
      <c r="AC233" s="37"/>
      <c r="AE233" s="9">
        <v>5</v>
      </c>
      <c r="AF233" s="46" t="s">
        <v>16</v>
      </c>
      <c r="AG233" s="148" t="s">
        <v>143</v>
      </c>
      <c r="AH233" s="149" t="s">
        <v>144</v>
      </c>
      <c r="AI233" s="37"/>
    </row>
    <row r="234" spans="1:35" x14ac:dyDescent="0.25">
      <c r="B234" s="150">
        <v>770</v>
      </c>
      <c r="C234" s="125">
        <v>4</v>
      </c>
      <c r="D234" s="151">
        <f>C234/5</f>
        <v>0.8</v>
      </c>
      <c r="E234" s="37"/>
      <c r="H234" s="150">
        <v>770</v>
      </c>
      <c r="I234" s="125">
        <v>4</v>
      </c>
      <c r="J234" s="151">
        <f>I234/5</f>
        <v>0.8</v>
      </c>
      <c r="K234" s="37"/>
      <c r="N234" s="150">
        <v>770</v>
      </c>
      <c r="O234" s="125">
        <v>4</v>
      </c>
      <c r="P234" s="151">
        <f>O234/5</f>
        <v>0.8</v>
      </c>
      <c r="Q234" s="37"/>
      <c r="T234" s="150">
        <v>770</v>
      </c>
      <c r="U234" s="125">
        <v>4</v>
      </c>
      <c r="V234" s="151">
        <f>U234/5</f>
        <v>0.8</v>
      </c>
      <c r="W234" s="37"/>
      <c r="Z234" s="150">
        <v>770</v>
      </c>
      <c r="AA234" s="125">
        <v>4</v>
      </c>
      <c r="AB234" s="151">
        <f>AA234/5</f>
        <v>0.8</v>
      </c>
      <c r="AC234" s="37"/>
      <c r="AF234" s="150">
        <v>770</v>
      </c>
      <c r="AG234" s="125">
        <v>4</v>
      </c>
      <c r="AH234" s="151">
        <f>AG234/5</f>
        <v>0.8</v>
      </c>
      <c r="AI234" s="37"/>
    </row>
    <row r="235" spans="1:35" x14ac:dyDescent="0.25">
      <c r="B235" s="150">
        <v>1000</v>
      </c>
      <c r="C235" s="125">
        <v>5</v>
      </c>
      <c r="D235" s="151">
        <f>C235/5</f>
        <v>1</v>
      </c>
      <c r="E235" s="37"/>
      <c r="H235" s="150">
        <v>1000</v>
      </c>
      <c r="I235" s="125">
        <v>5</v>
      </c>
      <c r="J235" s="151">
        <f>I235/5</f>
        <v>1</v>
      </c>
      <c r="K235" s="37"/>
      <c r="N235" s="150">
        <v>1000</v>
      </c>
      <c r="O235" s="125">
        <v>5</v>
      </c>
      <c r="P235" s="151">
        <f>O235/5</f>
        <v>1</v>
      </c>
      <c r="Q235" s="37"/>
      <c r="T235" s="150">
        <v>1000</v>
      </c>
      <c r="U235" s="125">
        <v>5</v>
      </c>
      <c r="V235" s="151">
        <f>U235/5</f>
        <v>1</v>
      </c>
      <c r="W235" s="37"/>
      <c r="Z235" s="150">
        <v>1000</v>
      </c>
      <c r="AA235" s="125">
        <v>5</v>
      </c>
      <c r="AB235" s="151">
        <f>AA235/5</f>
        <v>1</v>
      </c>
      <c r="AC235" s="37"/>
      <c r="AF235" s="150">
        <v>1000</v>
      </c>
      <c r="AG235" s="125">
        <v>5</v>
      </c>
      <c r="AH235" s="151">
        <f>AG235/5</f>
        <v>1</v>
      </c>
      <c r="AI235" s="37"/>
    </row>
    <row r="236" spans="1:35" x14ac:dyDescent="0.25">
      <c r="B236" s="150">
        <v>1500</v>
      </c>
      <c r="C236" s="125">
        <v>6</v>
      </c>
      <c r="D236" s="151">
        <f>C236/5</f>
        <v>1.2</v>
      </c>
      <c r="E236" s="37"/>
      <c r="H236" s="150">
        <v>1500</v>
      </c>
      <c r="I236" s="125">
        <v>6</v>
      </c>
      <c r="J236" s="151">
        <f>I236/5</f>
        <v>1.2</v>
      </c>
      <c r="K236" s="37"/>
      <c r="N236" s="150">
        <v>1500</v>
      </c>
      <c r="O236" s="125">
        <v>6</v>
      </c>
      <c r="P236" s="151">
        <f>O236/5</f>
        <v>1.2</v>
      </c>
      <c r="Q236" s="37"/>
      <c r="T236" s="150">
        <v>1500</v>
      </c>
      <c r="U236" s="125">
        <v>6</v>
      </c>
      <c r="V236" s="151">
        <f>U236/5</f>
        <v>1.2</v>
      </c>
      <c r="W236" s="37"/>
      <c r="Z236" s="150">
        <v>1500</v>
      </c>
      <c r="AA236" s="125">
        <v>6</v>
      </c>
      <c r="AB236" s="151">
        <f>AA236/5</f>
        <v>1.2</v>
      </c>
      <c r="AC236" s="37"/>
      <c r="AF236" s="150">
        <v>1500</v>
      </c>
      <c r="AG236" s="125">
        <v>6</v>
      </c>
      <c r="AH236" s="151">
        <f>AG236/5</f>
        <v>1.2</v>
      </c>
      <c r="AI236" s="37"/>
    </row>
    <row r="237" spans="1:35" x14ac:dyDescent="0.25">
      <c r="B237" s="150">
        <v>1501</v>
      </c>
      <c r="C237" s="153">
        <v>7</v>
      </c>
      <c r="D237" s="154">
        <f>C237/5</f>
        <v>1.4</v>
      </c>
      <c r="E237" s="156"/>
      <c r="H237" s="150">
        <v>1501</v>
      </c>
      <c r="I237" s="153">
        <v>7</v>
      </c>
      <c r="J237" s="154">
        <f>I237/5</f>
        <v>1.4</v>
      </c>
      <c r="K237" s="156"/>
      <c r="N237" s="150">
        <v>1501</v>
      </c>
      <c r="O237" s="153">
        <v>7</v>
      </c>
      <c r="P237" s="154">
        <f>O237/5</f>
        <v>1.4</v>
      </c>
      <c r="Q237" s="156"/>
      <c r="T237" s="150">
        <v>1501</v>
      </c>
      <c r="U237" s="153">
        <v>7</v>
      </c>
      <c r="V237" s="154">
        <f>U237/5</f>
        <v>1.4</v>
      </c>
      <c r="W237" s="156"/>
      <c r="Z237" s="150">
        <v>1501</v>
      </c>
      <c r="AA237" s="153">
        <v>7</v>
      </c>
      <c r="AB237" s="154">
        <f>AA237/5</f>
        <v>1.4</v>
      </c>
      <c r="AC237" s="156"/>
      <c r="AF237" s="150">
        <v>1501</v>
      </c>
      <c r="AG237" s="153">
        <v>7</v>
      </c>
      <c r="AH237" s="154">
        <f>AG237/5</f>
        <v>1.4</v>
      </c>
      <c r="AI237" s="156"/>
    </row>
    <row r="238" spans="1:35" x14ac:dyDescent="0.25">
      <c r="B238" s="150"/>
      <c r="C238" s="125"/>
      <c r="D238" s="151"/>
      <c r="E238" s="126">
        <f>IF('Start Here - Data Entry '!$E$5=5,(IF($E219&lt;=B234,D234,(IF($E219&lt;=B235,D235,(IF($E219&lt;=B236,D236,D237)))))),0)</f>
        <v>0</v>
      </c>
      <c r="H238" s="150"/>
      <c r="I238" s="125"/>
      <c r="J238" s="151"/>
      <c r="K238" s="126">
        <f>IF('Start Here - Data Entry '!$E$5=5,(IF($K219&lt;=H234,J234,(IF($K219&lt;=H235,J235,(IF($K219&lt;=H236,J236,J237)))))),0)</f>
        <v>0</v>
      </c>
      <c r="N238" s="150"/>
      <c r="O238" s="125"/>
      <c r="P238" s="151"/>
      <c r="Q238" s="126">
        <f>IF('Start Here - Data Entry '!$E$5=5,(IF($Q219&lt;=N234,P234,(IF($E219&lt;=N235,P235,(IF($E219&lt;=N236,P236,P237)))))),0)</f>
        <v>0</v>
      </c>
      <c r="T238" s="150"/>
      <c r="U238" s="125"/>
      <c r="V238" s="151"/>
      <c r="W238" s="126">
        <f>IF('Start Here - Data Entry '!$E$5=5,(IF($W219&lt;=T234,V234,(IF($E219&lt;=T235,V235,(IF($E219&lt;=T236,V236,V237)))))),0)</f>
        <v>0</v>
      </c>
      <c r="Z238" s="150"/>
      <c r="AA238" s="125"/>
      <c r="AB238" s="151"/>
      <c r="AC238" s="126">
        <f>IF('Start Here - Data Entry '!$E$5=5,(IF($AC219&lt;=Z234,AB234,(IF($E219&lt;=Z235,AB235,(IF($E219&lt;=Z236,AB236,AB237)))))),0)</f>
        <v>0</v>
      </c>
      <c r="AF238" s="150"/>
      <c r="AG238" s="125"/>
      <c r="AH238" s="151"/>
      <c r="AI238" s="126">
        <f>IF('Start Here - Data Entry '!$E$5=5,(IF($AI219&lt;=AF234,AH234,(IF($AI219&lt;=AF235,AH235,(IF($AI219&lt;=AF236,AH236,AH237)))))),0)</f>
        <v>0</v>
      </c>
    </row>
    <row r="239" spans="1:35" x14ac:dyDescent="0.25">
      <c r="B239" s="158" t="s">
        <v>149</v>
      </c>
      <c r="C239" s="85"/>
      <c r="D239" s="113"/>
      <c r="E239" s="84">
        <f>SUM(E224:E238)</f>
        <v>0.4</v>
      </c>
      <c r="H239" s="158" t="s">
        <v>149</v>
      </c>
      <c r="I239" s="85"/>
      <c r="J239" s="113"/>
      <c r="K239" s="84">
        <f>SUM(K224:K238)</f>
        <v>0.6</v>
      </c>
      <c r="N239" s="158" t="s">
        <v>149</v>
      </c>
      <c r="O239" s="85"/>
      <c r="P239" s="113"/>
      <c r="Q239" s="84">
        <f>SUM(Q224:Q238)</f>
        <v>0.6</v>
      </c>
      <c r="T239" s="158" t="s">
        <v>149</v>
      </c>
      <c r="U239" s="85"/>
      <c r="V239" s="113"/>
      <c r="W239" s="84">
        <f>SUM(W224:W238)</f>
        <v>0.6</v>
      </c>
      <c r="Z239" s="158" t="s">
        <v>149</v>
      </c>
      <c r="AA239" s="85"/>
      <c r="AB239" s="113"/>
      <c r="AC239" s="84">
        <f>SUM(AC224:AC238)</f>
        <v>0.6</v>
      </c>
      <c r="AF239" s="158" t="s">
        <v>149</v>
      </c>
      <c r="AG239" s="85"/>
      <c r="AH239" s="113"/>
      <c r="AI239" s="84">
        <f>SUM(AI224:AI238)</f>
        <v>0.6</v>
      </c>
    </row>
    <row r="240" spans="1:35" ht="15.75" thickBot="1" x14ac:dyDescent="0.3">
      <c r="B240" s="160" t="s">
        <v>148</v>
      </c>
      <c r="C240" s="161" t="s">
        <v>147</v>
      </c>
      <c r="D240" s="162">
        <f>14941</f>
        <v>14941</v>
      </c>
      <c r="E240" s="163">
        <f>E239*$D$215*5</f>
        <v>29882.000000000004</v>
      </c>
      <c r="H240" s="160" t="s">
        <v>148</v>
      </c>
      <c r="I240" s="161" t="s">
        <v>147</v>
      </c>
      <c r="J240" s="162">
        <f>14941</f>
        <v>14941</v>
      </c>
      <c r="K240" s="163">
        <f>K239*$D$215*5</f>
        <v>44823</v>
      </c>
      <c r="N240" s="160" t="s">
        <v>148</v>
      </c>
      <c r="O240" s="161" t="s">
        <v>147</v>
      </c>
      <c r="P240" s="162">
        <f>14941</f>
        <v>14941</v>
      </c>
      <c r="Q240" s="163">
        <f>Q239*$D$215*5</f>
        <v>44823</v>
      </c>
      <c r="T240" s="160" t="s">
        <v>148</v>
      </c>
      <c r="U240" s="161" t="s">
        <v>147</v>
      </c>
      <c r="V240" s="162">
        <f>14941</f>
        <v>14941</v>
      </c>
      <c r="W240" s="163">
        <f>W239*$D$215*5</f>
        <v>44823</v>
      </c>
      <c r="Z240" s="160" t="s">
        <v>148</v>
      </c>
      <c r="AA240" s="161" t="s">
        <v>147</v>
      </c>
      <c r="AB240" s="162">
        <f>14941</f>
        <v>14941</v>
      </c>
      <c r="AC240" s="163">
        <f>AC239*$D$215*5</f>
        <v>44823</v>
      </c>
      <c r="AF240" s="160" t="s">
        <v>148</v>
      </c>
      <c r="AG240" s="161" t="s">
        <v>147</v>
      </c>
      <c r="AH240" s="162">
        <f>14941</f>
        <v>14941</v>
      </c>
      <c r="AI240" s="163">
        <f>AI239*$D$215*5</f>
        <v>44823</v>
      </c>
    </row>
    <row r="241" spans="1:35" ht="15.75" thickBot="1" x14ac:dyDescent="0.3"/>
    <row r="242" spans="1:35" ht="20.100000000000001" customHeight="1" thickBot="1" x14ac:dyDescent="0.3">
      <c r="A242" s="28"/>
      <c r="B242" s="29" t="s">
        <v>975</v>
      </c>
      <c r="C242" s="30">
        <v>400</v>
      </c>
      <c r="D242" s="176" t="str">
        <f>'Start Here - Data Entry '!F27</f>
        <v>NA</v>
      </c>
      <c r="E242" s="505" t="e">
        <f>D242*C242</f>
        <v>#VALUE!</v>
      </c>
      <c r="F242" s="33"/>
      <c r="G242" s="28"/>
      <c r="H242" s="29" t="s">
        <v>975</v>
      </c>
      <c r="I242" s="30">
        <f>C242</f>
        <v>400</v>
      </c>
      <c r="J242" s="176">
        <f>'Start Here - Data Entry '!G27</f>
        <v>151</v>
      </c>
      <c r="K242" s="32">
        <f>J242*I242</f>
        <v>60400</v>
      </c>
      <c r="L242" s="33"/>
      <c r="M242" s="28"/>
      <c r="N242" s="29" t="s">
        <v>975</v>
      </c>
      <c r="O242" s="30">
        <f>C242</f>
        <v>400</v>
      </c>
      <c r="P242" s="176">
        <f>'Start Here - Data Entry '!H27</f>
        <v>151</v>
      </c>
      <c r="Q242" s="32">
        <f>P242*O242</f>
        <v>60400</v>
      </c>
      <c r="R242" s="33"/>
      <c r="S242" s="28"/>
      <c r="T242" s="29" t="s">
        <v>975</v>
      </c>
      <c r="U242" s="30">
        <f>C242</f>
        <v>400</v>
      </c>
      <c r="V242" s="176">
        <f>'Start Here - Data Entry '!I27</f>
        <v>151</v>
      </c>
      <c r="W242" s="32">
        <f>V242*U242</f>
        <v>60400</v>
      </c>
      <c r="X242" s="33"/>
      <c r="Y242" s="28"/>
      <c r="Z242" s="29" t="s">
        <v>975</v>
      </c>
      <c r="AA242" s="30">
        <f>C242</f>
        <v>400</v>
      </c>
      <c r="AB242" s="176">
        <f>'Start Here - Data Entry '!J27</f>
        <v>151</v>
      </c>
      <c r="AC242" s="32">
        <f>AB242*AA242</f>
        <v>60400</v>
      </c>
      <c r="AD242" s="33"/>
      <c r="AE242" s="28"/>
      <c r="AF242" s="29" t="s">
        <v>975</v>
      </c>
      <c r="AG242" s="30">
        <f>C242</f>
        <v>400</v>
      </c>
      <c r="AH242" s="176">
        <f>'Start Here - Data Entry '!K27</f>
        <v>151</v>
      </c>
      <c r="AI242" s="32">
        <f>AH242*AG242</f>
        <v>60400</v>
      </c>
    </row>
    <row r="243" spans="1:35" ht="20.100000000000001" customHeight="1" x14ac:dyDescent="0.25">
      <c r="A243" s="28"/>
      <c r="B243" s="29" t="s">
        <v>999</v>
      </c>
      <c r="C243" s="30">
        <v>2791</v>
      </c>
      <c r="D243" s="176">
        <f>D12</f>
        <v>0</v>
      </c>
      <c r="E243" s="505">
        <f>D243*C243</f>
        <v>0</v>
      </c>
      <c r="F243" s="33"/>
      <c r="G243" s="28"/>
      <c r="H243" s="29" t="s">
        <v>999</v>
      </c>
      <c r="I243" s="30">
        <f>C243</f>
        <v>2791</v>
      </c>
      <c r="J243" s="176">
        <f>J12</f>
        <v>498</v>
      </c>
      <c r="K243" s="32">
        <f>ROUND(J243*I243,0)</f>
        <v>1389918</v>
      </c>
      <c r="L243" s="33"/>
      <c r="M243" s="28"/>
      <c r="N243" s="29" t="s">
        <v>999</v>
      </c>
      <c r="O243" s="30">
        <f>C243</f>
        <v>2791</v>
      </c>
      <c r="P243" s="176">
        <f>P12</f>
        <v>507</v>
      </c>
      <c r="Q243" s="32">
        <f>ROUND(P243*O243,0)</f>
        <v>1415037</v>
      </c>
      <c r="R243" s="33"/>
      <c r="S243" s="28"/>
      <c r="T243" s="29" t="s">
        <v>999</v>
      </c>
      <c r="U243" s="30">
        <f>C243</f>
        <v>2791</v>
      </c>
      <c r="V243" s="176">
        <f>V12</f>
        <v>510</v>
      </c>
      <c r="W243" s="32">
        <f>ROUND(V243*U243,0)</f>
        <v>1423410</v>
      </c>
      <c r="X243" s="33"/>
      <c r="Y243" s="28"/>
      <c r="Z243" s="29" t="s">
        <v>999</v>
      </c>
      <c r="AA243" s="30">
        <f>C243</f>
        <v>2791</v>
      </c>
      <c r="AB243" s="176">
        <f>AB12</f>
        <v>510</v>
      </c>
      <c r="AC243" s="32">
        <f>ROUND(AB243*AA243,0)</f>
        <v>1423410</v>
      </c>
      <c r="AD243" s="33"/>
      <c r="AE243" s="28"/>
      <c r="AF243" s="29" t="s">
        <v>999</v>
      </c>
      <c r="AG243" s="30">
        <f>C243</f>
        <v>2791</v>
      </c>
      <c r="AH243" s="176">
        <f>AH12</f>
        <v>510</v>
      </c>
      <c r="AI243" s="32">
        <f>ROUND(AH243*AG243,0)</f>
        <v>1423410</v>
      </c>
    </row>
  </sheetData>
  <mergeCells count="6">
    <mergeCell ref="AF1:AI2"/>
    <mergeCell ref="B1:E2"/>
    <mergeCell ref="H1:K2"/>
    <mergeCell ref="N1:Q2"/>
    <mergeCell ref="T1:W2"/>
    <mergeCell ref="Z1:AC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 enableFormatConditionsCalculation="0"/>
  <dimension ref="A1:Q644"/>
  <sheetViews>
    <sheetView workbookViewId="0">
      <selection activeCell="B4" sqref="B4"/>
    </sheetView>
  </sheetViews>
  <sheetFormatPr defaultColWidth="8.85546875" defaultRowHeight="15" outlineLevelCol="1" x14ac:dyDescent="0.25"/>
  <cols>
    <col min="1" max="1" width="47.42578125" style="445" bestFit="1" customWidth="1"/>
    <col min="2" max="2" width="48.28515625" style="445" bestFit="1" customWidth="1"/>
    <col min="3" max="3" width="21.28515625" style="445" bestFit="1" customWidth="1"/>
    <col min="4" max="4" width="17.140625" style="445" customWidth="1"/>
    <col min="5" max="5" width="17.140625" style="446" customWidth="1" outlineLevel="1"/>
    <col min="6" max="8" width="12.7109375" style="445" customWidth="1" outlineLevel="1"/>
    <col min="9" max="9" width="14" style="445" customWidth="1" outlineLevel="1"/>
    <col min="10" max="10" width="5" style="445" customWidth="1"/>
    <col min="11" max="13" width="13" style="190" bestFit="1" customWidth="1"/>
    <col min="14" max="14" width="11.28515625" style="190" bestFit="1" customWidth="1"/>
    <col min="15" max="15" width="8.85546875" style="445"/>
    <col min="16" max="17" width="8.85546875" style="190"/>
    <col min="18" max="16384" width="8.85546875" style="445"/>
  </cols>
  <sheetData>
    <row r="1" spans="1:17" x14ac:dyDescent="0.25">
      <c r="F1" s="447" t="s">
        <v>344</v>
      </c>
      <c r="G1" s="447" t="s">
        <v>345</v>
      </c>
      <c r="H1" s="447" t="s">
        <v>346</v>
      </c>
      <c r="I1" s="447" t="s">
        <v>347</v>
      </c>
      <c r="K1" s="190" t="s">
        <v>344</v>
      </c>
      <c r="L1" s="190" t="s">
        <v>345</v>
      </c>
      <c r="M1" s="190" t="s">
        <v>346</v>
      </c>
      <c r="N1" s="190" t="s">
        <v>347</v>
      </c>
    </row>
    <row r="2" spans="1:17" x14ac:dyDescent="0.25">
      <c r="F2" s="448" t="e">
        <f>[2]CONFIG!$C$46</f>
        <v>#REF!</v>
      </c>
      <c r="G2" s="448" t="e">
        <f>[2]CONFIG!$C$46</f>
        <v>#REF!</v>
      </c>
      <c r="H2" s="448" t="e">
        <f>[2]CONFIG!$C$46</f>
        <v>#REF!</v>
      </c>
      <c r="I2" s="448" t="e">
        <f>[2]CONFIG!$C$46</f>
        <v>#REF!</v>
      </c>
      <c r="J2" s="448"/>
      <c r="K2" s="449" t="e">
        <f>[2]CONFIG!$B$46</f>
        <v>#REF!</v>
      </c>
      <c r="L2" s="449" t="e">
        <f>[2]CONFIG!$B$46</f>
        <v>#REF!</v>
      </c>
      <c r="M2" s="449" t="e">
        <f>[2]CONFIG!$B$46</f>
        <v>#REF!</v>
      </c>
      <c r="N2" s="449" t="e">
        <f>[2]CONFIG!$B$46</f>
        <v>#REF!</v>
      </c>
    </row>
    <row r="3" spans="1:17" ht="75" x14ac:dyDescent="0.25">
      <c r="A3" s="450" t="s">
        <v>180</v>
      </c>
      <c r="B3" s="445" t="s">
        <v>348</v>
      </c>
      <c r="C3" s="445" t="s">
        <v>349</v>
      </c>
      <c r="D3" s="451" t="s">
        <v>350</v>
      </c>
      <c r="E3" s="452" t="s">
        <v>351</v>
      </c>
      <c r="F3" s="447" t="s">
        <v>352</v>
      </c>
      <c r="G3" s="447" t="s">
        <v>352</v>
      </c>
      <c r="H3" s="447" t="s">
        <v>352</v>
      </c>
      <c r="I3" s="447" t="s">
        <v>352</v>
      </c>
      <c r="K3" s="190" t="s">
        <v>353</v>
      </c>
      <c r="L3" s="190" t="s">
        <v>353</v>
      </c>
      <c r="M3" s="190" t="s">
        <v>353</v>
      </c>
      <c r="N3" s="190" t="s">
        <v>353</v>
      </c>
      <c r="P3" s="453" t="s">
        <v>354</v>
      </c>
      <c r="Q3" s="453" t="s">
        <v>355</v>
      </c>
    </row>
    <row r="4" spans="1:17" hidden="1" x14ac:dyDescent="0.25">
      <c r="A4" s="454" t="s">
        <v>356</v>
      </c>
      <c r="B4" s="455" t="e">
        <f>VLOOKUP(A4,[3]Sheet1!$B$1:$D$1757,3,FALSE)</f>
        <v>#N/A</v>
      </c>
      <c r="C4" s="455" t="e">
        <f>VLOOKUP(A4,[3]Sheet1!$B$1:$R$1757,17,FALSE)</f>
        <v>#N/A</v>
      </c>
      <c r="D4" s="447">
        <v>51836</v>
      </c>
      <c r="E4" s="446">
        <v>0</v>
      </c>
      <c r="F4" s="447" t="e">
        <f>IF(D4&lt;60,0,ROUND(($D4*F$2)+VLOOKUP($C4,[2]CONFIG!$A$33:$C$43,3,FALSE),0))</f>
        <v>#REF!</v>
      </c>
      <c r="G4" s="447" t="e">
        <f>IF(D4&lt;60,0,ROUND(($D4*G$2)+VLOOKUP($C4,[2]CONFIG!$A$33:$C$43,3,FALSE),0))</f>
        <v>#REF!</v>
      </c>
      <c r="H4" s="447" t="e">
        <f>IF(D4&lt;60,0,ROUND(($D4*H$2)+VLOOKUP($C4,[2]CONFIG!$A$33:$C$43,3,FALSE),0))</f>
        <v>#REF!</v>
      </c>
      <c r="I4" s="447" t="e">
        <f>IF(D4&lt;60,0,ROUND(($D4*I$2)+VLOOKUP($C4,[2]CONFIG!$A$33:$C$43,3,FALSE),0))</f>
        <v>#REF!</v>
      </c>
      <c r="J4" s="456"/>
      <c r="K4" s="190" t="e">
        <f>(ROUND($E4*$K$2,2))</f>
        <v>#REF!</v>
      </c>
      <c r="L4" s="190" t="e">
        <f>(ROUND($E4*$L$2,2))</f>
        <v>#REF!</v>
      </c>
      <c r="M4" s="190" t="e">
        <f>(ROUND($E4*$M$2,2))</f>
        <v>#REF!</v>
      </c>
      <c r="N4" s="190" t="e">
        <f>(ROUND($E4*$N$2,2))</f>
        <v>#REF!</v>
      </c>
      <c r="P4" s="190">
        <v>0</v>
      </c>
      <c r="Q4" s="190">
        <v>0</v>
      </c>
    </row>
    <row r="5" spans="1:17" hidden="1" x14ac:dyDescent="0.25">
      <c r="A5" s="454" t="s">
        <v>357</v>
      </c>
      <c r="B5" s="455" t="e">
        <f>VLOOKUP(A5,[3]Sheet1!$B$1:$D$1757,3,FALSE)</f>
        <v>#N/A</v>
      </c>
      <c r="C5" s="455" t="e">
        <f>VLOOKUP(A5,[3]Sheet1!$B$1:$R$1757,17,FALSE)</f>
        <v>#N/A</v>
      </c>
      <c r="D5" s="447">
        <v>51836</v>
      </c>
      <c r="E5" s="446">
        <v>0</v>
      </c>
      <c r="F5" s="447" t="e">
        <f>IF(D5&lt;60,0,ROUND(($D5*F$2)+VLOOKUP($C5,[2]CONFIG!$A$33:$C$43,3,FALSE),0))</f>
        <v>#REF!</v>
      </c>
      <c r="G5" s="447" t="e">
        <f>IF(D5&lt;60,0,ROUND(($D5*G$2)+VLOOKUP($C5,[2]CONFIG!$A$33:$C$43,3,FALSE),0))</f>
        <v>#REF!</v>
      </c>
      <c r="H5" s="447" t="e">
        <f>IF(D5&lt;60,0,ROUND(($D5*H$2)+VLOOKUP($C5,[2]CONFIG!$A$33:$C$43,3,FALSE),0))</f>
        <v>#REF!</v>
      </c>
      <c r="I5" s="447" t="e">
        <f>IF(D5&lt;60,0,ROUND(($D5*I$2)+VLOOKUP($C5,[2]CONFIG!$A$33:$C$43,3,FALSE),0))</f>
        <v>#REF!</v>
      </c>
      <c r="J5" s="456"/>
      <c r="K5" s="190" t="e">
        <f t="shared" ref="K5:K68" si="0">(ROUND($E5*$K$2,2))</f>
        <v>#REF!</v>
      </c>
      <c r="L5" s="190" t="e">
        <f t="shared" ref="L5:L68" si="1">(ROUND($E5*$L$2,2))</f>
        <v>#REF!</v>
      </c>
      <c r="M5" s="190" t="e">
        <f t="shared" ref="M5:M68" si="2">(ROUND($E5*$M$2,2))</f>
        <v>#REF!</v>
      </c>
      <c r="N5" s="190" t="e">
        <f t="shared" ref="N5:N68" si="3">(ROUND($E5*$N$2,2))</f>
        <v>#REF!</v>
      </c>
      <c r="P5" s="190">
        <v>0</v>
      </c>
      <c r="Q5" s="190">
        <v>0</v>
      </c>
    </row>
    <row r="6" spans="1:17" hidden="1" x14ac:dyDescent="0.25">
      <c r="A6" s="454" t="s">
        <v>209</v>
      </c>
      <c r="B6" s="455" t="e">
        <f>VLOOKUP(A6,[3]Sheet1!$B$1:$D$1757,3,FALSE)</f>
        <v>#N/A</v>
      </c>
      <c r="C6" s="455" t="e">
        <f>VLOOKUP(A6,[3]Sheet1!$B$1:$R$1757,17,FALSE)</f>
        <v>#N/A</v>
      </c>
      <c r="D6" s="447">
        <v>51836</v>
      </c>
      <c r="E6" s="446">
        <v>0</v>
      </c>
      <c r="F6" s="447" t="e">
        <f>IF(D6&lt;60,0,ROUND(($D6*F$2)+VLOOKUP($C6,[2]CONFIG!$A$33:$C$43,3,FALSE),0))</f>
        <v>#REF!</v>
      </c>
      <c r="G6" s="447" t="e">
        <f>IF(D6&lt;60,0,ROUND(($D6*G$2)+VLOOKUP($C6,[2]CONFIG!$A$33:$C$43,3,FALSE),0))</f>
        <v>#REF!</v>
      </c>
      <c r="H6" s="447" t="e">
        <f>IF(D6&lt;60,0,ROUND(($D6*H$2)+VLOOKUP($C6,[2]CONFIG!$A$33:$C$43,3,FALSE),0))</f>
        <v>#REF!</v>
      </c>
      <c r="I6" s="447" t="e">
        <f>IF(D6&lt;60,0,ROUND(($D6*I$2)+VLOOKUP($C6,[2]CONFIG!$A$33:$C$43,3,FALSE),0))</f>
        <v>#REF!</v>
      </c>
      <c r="J6" s="456"/>
      <c r="K6" s="190" t="e">
        <f t="shared" si="0"/>
        <v>#REF!</v>
      </c>
      <c r="L6" s="190" t="e">
        <f t="shared" si="1"/>
        <v>#REF!</v>
      </c>
      <c r="M6" s="190" t="e">
        <f t="shared" si="2"/>
        <v>#REF!</v>
      </c>
      <c r="N6" s="190" t="e">
        <f t="shared" si="3"/>
        <v>#REF!</v>
      </c>
      <c r="P6" s="190">
        <v>0</v>
      </c>
      <c r="Q6" s="190">
        <v>0</v>
      </c>
    </row>
    <row r="7" spans="1:17" hidden="1" x14ac:dyDescent="0.25">
      <c r="A7" s="454" t="s">
        <v>216</v>
      </c>
      <c r="B7" s="455" t="e">
        <f>VLOOKUP(A7,[3]Sheet1!$B$1:$D$1757,3,FALSE)</f>
        <v>#N/A</v>
      </c>
      <c r="C7" s="455" t="e">
        <f>VLOOKUP(A7,[3]Sheet1!$B$1:$R$1757,17,FALSE)</f>
        <v>#N/A</v>
      </c>
      <c r="D7" s="447">
        <v>51836</v>
      </c>
      <c r="E7" s="446">
        <v>0</v>
      </c>
      <c r="F7" s="447" t="e">
        <f>IF(D7&lt;60,0,ROUND(($D7*F$2)+VLOOKUP($C7,[2]CONFIG!$A$33:$C$43,3,FALSE),0))</f>
        <v>#REF!</v>
      </c>
      <c r="G7" s="447" t="e">
        <f>IF(D7&lt;60,0,ROUND(($D7*G$2)+VLOOKUP($C7,[2]CONFIG!$A$33:$C$43,3,FALSE),0))</f>
        <v>#REF!</v>
      </c>
      <c r="H7" s="447" t="e">
        <f>IF(D7&lt;60,0,ROUND(($D7*H$2)+VLOOKUP($C7,[2]CONFIG!$A$33:$C$43,3,FALSE),0))</f>
        <v>#REF!</v>
      </c>
      <c r="I7" s="447" t="e">
        <f>IF(D7&lt;60,0,ROUND(($D7*I$2)+VLOOKUP($C7,[2]CONFIG!$A$33:$C$43,3,FALSE),0))</f>
        <v>#REF!</v>
      </c>
      <c r="J7" s="456"/>
      <c r="K7" s="190" t="e">
        <f t="shared" si="0"/>
        <v>#REF!</v>
      </c>
      <c r="L7" s="190" t="e">
        <f t="shared" si="1"/>
        <v>#REF!</v>
      </c>
      <c r="M7" s="190" t="e">
        <f t="shared" si="2"/>
        <v>#REF!</v>
      </c>
      <c r="N7" s="190" t="e">
        <f t="shared" si="3"/>
        <v>#REF!</v>
      </c>
      <c r="P7" s="190">
        <v>0</v>
      </c>
      <c r="Q7" s="190">
        <v>0</v>
      </c>
    </row>
    <row r="8" spans="1:17" hidden="1" x14ac:dyDescent="0.25">
      <c r="A8" s="454" t="s">
        <v>358</v>
      </c>
      <c r="B8" s="455" t="e">
        <f>VLOOKUP(A8,[3]Sheet1!$B$1:$D$1757,3,FALSE)</f>
        <v>#N/A</v>
      </c>
      <c r="C8" s="455" t="e">
        <f>VLOOKUP(A8,[3]Sheet1!$B$1:$R$1757,17,FALSE)</f>
        <v>#N/A</v>
      </c>
      <c r="D8" s="447">
        <v>51836</v>
      </c>
      <c r="E8" s="446">
        <v>0</v>
      </c>
      <c r="F8" s="447" t="e">
        <f>IF(D8&lt;60,0,ROUND(($D8*F$2)+VLOOKUP($C8,[2]CONFIG!$A$33:$C$43,3,FALSE),0))</f>
        <v>#REF!</v>
      </c>
      <c r="G8" s="447" t="e">
        <f>IF(D8&lt;60,0,ROUND(($D8*G$2)+VLOOKUP($C8,[2]CONFIG!$A$33:$C$43,3,FALSE),0))</f>
        <v>#REF!</v>
      </c>
      <c r="H8" s="447" t="e">
        <f>IF(D8&lt;60,0,ROUND(($D8*H$2)+VLOOKUP($C8,[2]CONFIG!$A$33:$C$43,3,FALSE),0))</f>
        <v>#REF!</v>
      </c>
      <c r="I8" s="447" t="e">
        <f>IF(D8&lt;60,0,ROUND(($D8*I$2)+VLOOKUP($C8,[2]CONFIG!$A$33:$C$43,3,FALSE),0))</f>
        <v>#REF!</v>
      </c>
      <c r="J8" s="456"/>
      <c r="K8" s="190" t="e">
        <f t="shared" si="0"/>
        <v>#REF!</v>
      </c>
      <c r="L8" s="190" t="e">
        <f t="shared" si="1"/>
        <v>#REF!</v>
      </c>
      <c r="M8" s="190" t="e">
        <f t="shared" si="2"/>
        <v>#REF!</v>
      </c>
      <c r="N8" s="190" t="e">
        <f t="shared" si="3"/>
        <v>#REF!</v>
      </c>
      <c r="P8" s="190">
        <v>0</v>
      </c>
      <c r="Q8" s="190">
        <v>0</v>
      </c>
    </row>
    <row r="9" spans="1:17" hidden="1" x14ac:dyDescent="0.25">
      <c r="A9" s="454" t="s">
        <v>359</v>
      </c>
      <c r="B9" s="455" t="e">
        <f>VLOOKUP(A9,[3]Sheet1!$B$1:$D$1757,3,FALSE)</f>
        <v>#N/A</v>
      </c>
      <c r="C9" s="455" t="e">
        <f>VLOOKUP(A9,[3]Sheet1!$B$1:$R$1757,17,FALSE)</f>
        <v>#N/A</v>
      </c>
      <c r="D9" s="447">
        <v>51836</v>
      </c>
      <c r="E9" s="446">
        <v>0</v>
      </c>
      <c r="F9" s="447" t="e">
        <f>IF(D9&lt;60,0,ROUND(($D9*F$2)+VLOOKUP($C9,[2]CONFIG!$A$33:$C$43,3,FALSE),0))</f>
        <v>#REF!</v>
      </c>
      <c r="G9" s="447" t="e">
        <f>IF(D9&lt;60,0,ROUND(($D9*G$2)+VLOOKUP($C9,[2]CONFIG!$A$33:$C$43,3,FALSE),0))</f>
        <v>#REF!</v>
      </c>
      <c r="H9" s="447" t="e">
        <f>IF(D9&lt;60,0,ROUND(($D9*H$2)+VLOOKUP($C9,[2]CONFIG!$A$33:$C$43,3,FALSE),0))</f>
        <v>#REF!</v>
      </c>
      <c r="I9" s="447" t="e">
        <f>IF(D9&lt;60,0,ROUND(($D9*I$2)+VLOOKUP($C9,[2]CONFIG!$A$33:$C$43,3,FALSE),0))</f>
        <v>#REF!</v>
      </c>
      <c r="J9" s="456"/>
      <c r="K9" s="190" t="e">
        <f t="shared" si="0"/>
        <v>#REF!</v>
      </c>
      <c r="L9" s="190" t="e">
        <f t="shared" si="1"/>
        <v>#REF!</v>
      </c>
      <c r="M9" s="190" t="e">
        <f t="shared" si="2"/>
        <v>#REF!</v>
      </c>
      <c r="N9" s="190" t="e">
        <f t="shared" si="3"/>
        <v>#REF!</v>
      </c>
      <c r="P9" s="190">
        <v>0</v>
      </c>
      <c r="Q9" s="190">
        <v>0</v>
      </c>
    </row>
    <row r="10" spans="1:17" hidden="1" x14ac:dyDescent="0.25">
      <c r="A10" s="454" t="s">
        <v>207</v>
      </c>
      <c r="B10" s="455" t="e">
        <f>VLOOKUP(A10,[3]Sheet1!$B$1:$D$1757,3,FALSE)</f>
        <v>#N/A</v>
      </c>
      <c r="C10" s="455" t="e">
        <f>VLOOKUP(A10,[3]Sheet1!$B$1:$R$1757,17,FALSE)</f>
        <v>#N/A</v>
      </c>
      <c r="D10" s="447">
        <v>51836</v>
      </c>
      <c r="E10" s="446">
        <v>0</v>
      </c>
      <c r="F10" s="447" t="e">
        <f>IF(D10&lt;60,0,ROUND(($D10*F$2)+VLOOKUP($C10,[2]CONFIG!$A$33:$C$43,3,FALSE),0))</f>
        <v>#REF!</v>
      </c>
      <c r="G10" s="447" t="e">
        <f>IF(D10&lt;60,0,ROUND(($D10*G$2)+VLOOKUP($C10,[2]CONFIG!$A$33:$C$43,3,FALSE),0))</f>
        <v>#REF!</v>
      </c>
      <c r="H10" s="447" t="e">
        <f>IF(D10&lt;60,0,ROUND(($D10*H$2)+VLOOKUP($C10,[2]CONFIG!$A$33:$C$43,3,FALSE),0))</f>
        <v>#REF!</v>
      </c>
      <c r="I10" s="447" t="e">
        <f>IF(D10&lt;60,0,ROUND(($D10*I$2)+VLOOKUP($C10,[2]CONFIG!$A$33:$C$43,3,FALSE),0))</f>
        <v>#REF!</v>
      </c>
      <c r="J10" s="456"/>
      <c r="K10" s="190" t="e">
        <f t="shared" si="0"/>
        <v>#REF!</v>
      </c>
      <c r="L10" s="190" t="e">
        <f t="shared" si="1"/>
        <v>#REF!</v>
      </c>
      <c r="M10" s="190" t="e">
        <f t="shared" si="2"/>
        <v>#REF!</v>
      </c>
      <c r="N10" s="190" t="e">
        <f t="shared" si="3"/>
        <v>#REF!</v>
      </c>
      <c r="P10" s="190">
        <v>0</v>
      </c>
      <c r="Q10" s="190">
        <v>0</v>
      </c>
    </row>
    <row r="11" spans="1:17" hidden="1" x14ac:dyDescent="0.25">
      <c r="A11" s="457" t="s">
        <v>211</v>
      </c>
      <c r="B11" s="455" t="e">
        <f>VLOOKUP(A11,[3]Sheet1!$B$1:$D$1757,3,FALSE)</f>
        <v>#N/A</v>
      </c>
      <c r="C11" s="455" t="e">
        <f>VLOOKUP(A11,[3]Sheet1!$B$1:$R$1757,17,FALSE)</f>
        <v>#N/A</v>
      </c>
      <c r="D11" s="447">
        <v>51836</v>
      </c>
      <c r="E11" s="446">
        <v>0</v>
      </c>
      <c r="F11" s="447" t="e">
        <f>IF(D11&lt;60,0,ROUND(($D11*F$2)+VLOOKUP($C11,[2]CONFIG!$A$33:$C$43,3,FALSE),0))</f>
        <v>#REF!</v>
      </c>
      <c r="G11" s="447" t="e">
        <f>IF(D11&lt;60,0,ROUND(($D11*G$2)+VLOOKUP($C11,[2]CONFIG!$A$33:$C$43,3,FALSE),0))</f>
        <v>#REF!</v>
      </c>
      <c r="H11" s="447" t="e">
        <f>IF(D11&lt;60,0,ROUND(($D11*H$2)+VLOOKUP($C11,[2]CONFIG!$A$33:$C$43,3,FALSE),0))</f>
        <v>#REF!</v>
      </c>
      <c r="I11" s="447" t="e">
        <f>IF(D11&lt;60,0,ROUND(($D11*I$2)+VLOOKUP($C11,[2]CONFIG!$A$33:$C$43,3,FALSE),0))</f>
        <v>#REF!</v>
      </c>
      <c r="J11" s="456"/>
      <c r="K11" s="190" t="e">
        <f t="shared" si="0"/>
        <v>#REF!</v>
      </c>
      <c r="L11" s="190" t="e">
        <f t="shared" si="1"/>
        <v>#REF!</v>
      </c>
      <c r="M11" s="190" t="e">
        <f t="shared" si="2"/>
        <v>#REF!</v>
      </c>
      <c r="N11" s="190" t="e">
        <f t="shared" si="3"/>
        <v>#REF!</v>
      </c>
      <c r="P11" s="190">
        <v>0</v>
      </c>
      <c r="Q11" s="190">
        <v>0</v>
      </c>
    </row>
    <row r="12" spans="1:17" hidden="1" x14ac:dyDescent="0.25">
      <c r="A12" s="454" t="s">
        <v>213</v>
      </c>
      <c r="B12" s="455" t="e">
        <f>VLOOKUP(A12,[3]Sheet1!$B$1:$D$1757,3,FALSE)</f>
        <v>#N/A</v>
      </c>
      <c r="C12" s="455" t="e">
        <f>VLOOKUP(A12,[3]Sheet1!$B$1:$R$1757,17,FALSE)</f>
        <v>#N/A</v>
      </c>
      <c r="D12" s="447">
        <v>51836</v>
      </c>
      <c r="E12" s="446">
        <v>0</v>
      </c>
      <c r="F12" s="447" t="e">
        <f>IF(D12&lt;60,0,ROUND(($D12*F$2)+VLOOKUP($C12,[2]CONFIG!$A$33:$C$43,3,FALSE),0))</f>
        <v>#REF!</v>
      </c>
      <c r="G12" s="447" t="e">
        <f>IF(D12&lt;60,0,ROUND(($D12*G$2)+VLOOKUP($C12,[2]CONFIG!$A$33:$C$43,3,FALSE),0))</f>
        <v>#REF!</v>
      </c>
      <c r="H12" s="447" t="e">
        <f>IF(D12&lt;60,0,ROUND(($D12*H$2)+VLOOKUP($C12,[2]CONFIG!$A$33:$C$43,3,FALSE),0))</f>
        <v>#REF!</v>
      </c>
      <c r="I12" s="447" t="e">
        <f>IF(D12&lt;60,0,ROUND(($D12*I$2)+VLOOKUP($C12,[2]CONFIG!$A$33:$C$43,3,FALSE),0))</f>
        <v>#REF!</v>
      </c>
      <c r="J12" s="456"/>
      <c r="K12" s="190" t="e">
        <f t="shared" si="0"/>
        <v>#REF!</v>
      </c>
      <c r="L12" s="190" t="e">
        <f t="shared" si="1"/>
        <v>#REF!</v>
      </c>
      <c r="M12" s="190" t="e">
        <f t="shared" si="2"/>
        <v>#REF!</v>
      </c>
      <c r="N12" s="190" t="e">
        <f t="shared" si="3"/>
        <v>#REF!</v>
      </c>
      <c r="P12" s="190">
        <v>0</v>
      </c>
      <c r="Q12" s="190">
        <v>0</v>
      </c>
    </row>
    <row r="13" spans="1:17" hidden="1" x14ac:dyDescent="0.25">
      <c r="A13" s="454" t="s">
        <v>360</v>
      </c>
      <c r="B13" s="455" t="e">
        <f>VLOOKUP(A13,[3]Sheet1!$B$1:$D$1757,3,FALSE)</f>
        <v>#N/A</v>
      </c>
      <c r="C13" s="455" t="e">
        <f>VLOOKUP(A13,[3]Sheet1!$B$1:$R$1757,17,FALSE)</f>
        <v>#N/A</v>
      </c>
      <c r="D13" s="447">
        <v>51836</v>
      </c>
      <c r="E13" s="446">
        <v>0</v>
      </c>
      <c r="F13" s="447" t="e">
        <f>IF(D13&lt;60,0,ROUND(($D13*F$2)+VLOOKUP($C13,[2]CONFIG!$A$33:$C$43,3,FALSE),0))</f>
        <v>#REF!</v>
      </c>
      <c r="G13" s="447" t="e">
        <f>IF(D13&lt;60,0,ROUND(($D13*G$2)+VLOOKUP($C13,[2]CONFIG!$A$33:$C$43,3,FALSE),0))</f>
        <v>#REF!</v>
      </c>
      <c r="H13" s="447" t="e">
        <f>IF(D13&lt;60,0,ROUND(($D13*H$2)+VLOOKUP($C13,[2]CONFIG!$A$33:$C$43,3,FALSE),0))</f>
        <v>#REF!</v>
      </c>
      <c r="I13" s="447" t="e">
        <f>IF(D13&lt;60,0,ROUND(($D13*I$2)+VLOOKUP($C13,[2]CONFIG!$A$33:$C$43,3,FALSE),0))</f>
        <v>#REF!</v>
      </c>
      <c r="J13" s="456"/>
      <c r="K13" s="190" t="e">
        <f t="shared" si="0"/>
        <v>#REF!</v>
      </c>
      <c r="L13" s="190" t="e">
        <f t="shared" si="1"/>
        <v>#REF!</v>
      </c>
      <c r="M13" s="190" t="e">
        <f t="shared" si="2"/>
        <v>#REF!</v>
      </c>
      <c r="N13" s="190" t="e">
        <f t="shared" si="3"/>
        <v>#REF!</v>
      </c>
      <c r="P13" s="190">
        <v>0</v>
      </c>
      <c r="Q13" s="190">
        <v>0</v>
      </c>
    </row>
    <row r="14" spans="1:17" hidden="1" x14ac:dyDescent="0.25">
      <c r="A14" s="457" t="s">
        <v>361</v>
      </c>
      <c r="B14" s="455" t="e">
        <f>VLOOKUP(A14,[3]Sheet1!$B$1:$D$1757,3,FALSE)</f>
        <v>#N/A</v>
      </c>
      <c r="C14" s="455" t="e">
        <f>VLOOKUP(A14,[3]Sheet1!$B$1:$R$1757,17,FALSE)</f>
        <v>#N/A</v>
      </c>
      <c r="D14" s="447">
        <v>51836</v>
      </c>
      <c r="E14" s="446">
        <v>0</v>
      </c>
      <c r="F14" s="447" t="e">
        <f>IF(D14&lt;60,0,ROUND(($D14*F$2)+VLOOKUP($C14,[2]CONFIG!$A$33:$C$43,3,FALSE),0))</f>
        <v>#REF!</v>
      </c>
      <c r="G14" s="447" t="e">
        <f>IF(D14&lt;60,0,ROUND(($D14*G$2)+VLOOKUP($C14,[2]CONFIG!$A$33:$C$43,3,FALSE),0))</f>
        <v>#REF!</v>
      </c>
      <c r="H14" s="447" t="e">
        <f>IF(D14&lt;60,0,ROUND(($D14*H$2)+VLOOKUP($C14,[2]CONFIG!$A$33:$C$43,3,FALSE),0))</f>
        <v>#REF!</v>
      </c>
      <c r="I14" s="447" t="e">
        <f>IF(D14&lt;60,0,ROUND(($D14*I$2)+VLOOKUP($C14,[2]CONFIG!$A$33:$C$43,3,FALSE),0))</f>
        <v>#REF!</v>
      </c>
      <c r="J14" s="456"/>
      <c r="K14" s="190" t="e">
        <f t="shared" si="0"/>
        <v>#REF!</v>
      </c>
      <c r="L14" s="190" t="e">
        <f t="shared" si="1"/>
        <v>#REF!</v>
      </c>
      <c r="M14" s="190" t="e">
        <f t="shared" si="2"/>
        <v>#REF!</v>
      </c>
      <c r="N14" s="190" t="e">
        <f t="shared" si="3"/>
        <v>#REF!</v>
      </c>
      <c r="P14" s="190">
        <v>0</v>
      </c>
      <c r="Q14" s="190">
        <v>0</v>
      </c>
    </row>
    <row r="15" spans="1:17" hidden="1" x14ac:dyDescent="0.25">
      <c r="A15" s="454" t="s">
        <v>362</v>
      </c>
      <c r="B15" s="455" t="e">
        <f>VLOOKUP(A15,[3]Sheet1!$B$1:$D$1757,3,FALSE)</f>
        <v>#N/A</v>
      </c>
      <c r="C15" s="455" t="e">
        <f>VLOOKUP(A15,[3]Sheet1!$B$1:$R$1757,17,FALSE)</f>
        <v>#N/A</v>
      </c>
      <c r="D15" s="447">
        <v>51836</v>
      </c>
      <c r="E15" s="446">
        <v>0</v>
      </c>
      <c r="F15" s="447" t="e">
        <f>IF(D15&lt;60,0,ROUND(($D15*F$2)+VLOOKUP($C15,[2]CONFIG!$A$33:$C$43,3,FALSE),0))</f>
        <v>#REF!</v>
      </c>
      <c r="G15" s="447" t="e">
        <f>IF(D15&lt;60,0,ROUND(($D15*G$2)+VLOOKUP($C15,[2]CONFIG!$A$33:$C$43,3,FALSE),0))</f>
        <v>#REF!</v>
      </c>
      <c r="H15" s="447" t="e">
        <f>IF(D15&lt;60,0,ROUND(($D15*H$2)+VLOOKUP($C15,[2]CONFIG!$A$33:$C$43,3,FALSE),0))</f>
        <v>#REF!</v>
      </c>
      <c r="I15" s="447" t="e">
        <f>IF(D15&lt;60,0,ROUND(($D15*I$2)+VLOOKUP($C15,[2]CONFIG!$A$33:$C$43,3,FALSE),0))</f>
        <v>#REF!</v>
      </c>
      <c r="J15" s="456"/>
      <c r="K15" s="190" t="e">
        <f t="shared" si="0"/>
        <v>#REF!</v>
      </c>
      <c r="L15" s="190" t="e">
        <f t="shared" si="1"/>
        <v>#REF!</v>
      </c>
      <c r="M15" s="190" t="e">
        <f t="shared" si="2"/>
        <v>#REF!</v>
      </c>
      <c r="N15" s="190" t="e">
        <f t="shared" si="3"/>
        <v>#REF!</v>
      </c>
      <c r="P15" s="190">
        <v>0</v>
      </c>
      <c r="Q15" s="190">
        <v>0</v>
      </c>
    </row>
    <row r="16" spans="1:17" hidden="1" x14ac:dyDescent="0.25">
      <c r="A16" s="454" t="s">
        <v>363</v>
      </c>
      <c r="B16" s="455" t="e">
        <f>VLOOKUP(A16,[3]Sheet1!$B$1:$D$1757,3,FALSE)</f>
        <v>#N/A</v>
      </c>
      <c r="C16" s="455" t="e">
        <f>VLOOKUP(A16,[3]Sheet1!$B$1:$R$1757,17,FALSE)</f>
        <v>#N/A</v>
      </c>
      <c r="D16" s="447">
        <v>51836</v>
      </c>
      <c r="E16" s="446">
        <v>0</v>
      </c>
      <c r="F16" s="447" t="e">
        <f>IF(D16&lt;60,0,ROUND(($D16*F$2)+VLOOKUP($C16,[2]CONFIG!$A$33:$C$43,3,FALSE),0))</f>
        <v>#REF!</v>
      </c>
      <c r="G16" s="447" t="e">
        <f>IF(D16&lt;60,0,ROUND(($D16*G$2)+VLOOKUP($C16,[2]CONFIG!$A$33:$C$43,3,FALSE),0))</f>
        <v>#REF!</v>
      </c>
      <c r="H16" s="447" t="e">
        <f>IF(D16&lt;60,0,ROUND(($D16*H$2)+VLOOKUP($C16,[2]CONFIG!$A$33:$C$43,3,FALSE),0))</f>
        <v>#REF!</v>
      </c>
      <c r="I16" s="447" t="e">
        <f>IF(D16&lt;60,0,ROUND(($D16*I$2)+VLOOKUP($C16,[2]CONFIG!$A$33:$C$43,3,FALSE),0))</f>
        <v>#REF!</v>
      </c>
      <c r="J16" s="456"/>
      <c r="K16" s="190" t="e">
        <f t="shared" si="0"/>
        <v>#REF!</v>
      </c>
      <c r="L16" s="190" t="e">
        <f t="shared" si="1"/>
        <v>#REF!</v>
      </c>
      <c r="M16" s="190" t="e">
        <f t="shared" si="2"/>
        <v>#REF!</v>
      </c>
      <c r="N16" s="190" t="e">
        <f t="shared" si="3"/>
        <v>#REF!</v>
      </c>
      <c r="P16" s="190">
        <v>0</v>
      </c>
      <c r="Q16" s="190">
        <v>0</v>
      </c>
    </row>
    <row r="17" spans="1:17" hidden="1" x14ac:dyDescent="0.25">
      <c r="A17" s="454" t="s">
        <v>218</v>
      </c>
      <c r="B17" s="455" t="e">
        <f>VLOOKUP(A17,[3]Sheet1!$B$1:$D$1757,3,FALSE)</f>
        <v>#N/A</v>
      </c>
      <c r="C17" s="455" t="e">
        <f>VLOOKUP(A17,[3]Sheet1!$B$1:$R$1757,17,FALSE)</f>
        <v>#N/A</v>
      </c>
      <c r="D17" s="447">
        <v>51836</v>
      </c>
      <c r="E17" s="446">
        <v>0</v>
      </c>
      <c r="F17" s="447" t="e">
        <f>IF(D17&lt;60,0,ROUND(($D17*F$2)+VLOOKUP($C17,[2]CONFIG!$A$33:$C$43,3,FALSE),0))</f>
        <v>#REF!</v>
      </c>
      <c r="G17" s="447" t="e">
        <f>IF(D17&lt;60,0,ROUND(($D17*G$2)+VLOOKUP($C17,[2]CONFIG!$A$33:$C$43,3,FALSE),0))</f>
        <v>#REF!</v>
      </c>
      <c r="H17" s="447" t="e">
        <f>IF(D17&lt;60,0,ROUND(($D17*H$2)+VLOOKUP($C17,[2]CONFIG!$A$33:$C$43,3,FALSE),0))</f>
        <v>#REF!</v>
      </c>
      <c r="I17" s="447" t="e">
        <f>IF(D17&lt;60,0,ROUND(($D17*I$2)+VLOOKUP($C17,[2]CONFIG!$A$33:$C$43,3,FALSE),0))</f>
        <v>#REF!</v>
      </c>
      <c r="J17" s="456"/>
      <c r="K17" s="190" t="e">
        <f t="shared" si="0"/>
        <v>#REF!</v>
      </c>
      <c r="L17" s="190" t="e">
        <f t="shared" si="1"/>
        <v>#REF!</v>
      </c>
      <c r="M17" s="190" t="e">
        <f t="shared" si="2"/>
        <v>#REF!</v>
      </c>
      <c r="N17" s="190" t="e">
        <f t="shared" si="3"/>
        <v>#REF!</v>
      </c>
      <c r="P17" s="190">
        <v>0</v>
      </c>
      <c r="Q17" s="190">
        <v>0</v>
      </c>
    </row>
    <row r="18" spans="1:17" hidden="1" x14ac:dyDescent="0.25">
      <c r="A18" s="457" t="s">
        <v>364</v>
      </c>
      <c r="B18" s="455" t="e">
        <f>VLOOKUP(A18,[3]Sheet1!$B$1:$D$1757,3,FALSE)</f>
        <v>#N/A</v>
      </c>
      <c r="C18" s="455" t="e">
        <f>VLOOKUP(A18,[3]Sheet1!$B$1:$R$1757,17,FALSE)</f>
        <v>#N/A</v>
      </c>
      <c r="D18" s="447">
        <v>51836</v>
      </c>
      <c r="E18" s="446">
        <v>0</v>
      </c>
      <c r="F18" s="447" t="e">
        <f>IF(D18&lt;60,0,ROUND(($D18*F$2)+VLOOKUP($C18,[2]CONFIG!$A$33:$C$43,3,FALSE),0))</f>
        <v>#REF!</v>
      </c>
      <c r="G18" s="447" t="e">
        <f>IF(D18&lt;60,0,ROUND(($D18*G$2)+VLOOKUP($C18,[2]CONFIG!$A$33:$C$43,3,FALSE),0))</f>
        <v>#REF!</v>
      </c>
      <c r="H18" s="447" t="e">
        <f>IF(D18&lt;60,0,ROUND(($D18*H$2)+VLOOKUP($C18,[2]CONFIG!$A$33:$C$43,3,FALSE),0))</f>
        <v>#REF!</v>
      </c>
      <c r="I18" s="447" t="e">
        <f>IF(D18&lt;60,0,ROUND(($D18*I$2)+VLOOKUP($C18,[2]CONFIG!$A$33:$C$43,3,FALSE),0))</f>
        <v>#REF!</v>
      </c>
      <c r="J18" s="456"/>
      <c r="K18" s="190" t="e">
        <f t="shared" si="0"/>
        <v>#REF!</v>
      </c>
      <c r="L18" s="190" t="e">
        <f t="shared" si="1"/>
        <v>#REF!</v>
      </c>
      <c r="M18" s="190" t="e">
        <f t="shared" si="2"/>
        <v>#REF!</v>
      </c>
      <c r="N18" s="190" t="e">
        <f t="shared" si="3"/>
        <v>#REF!</v>
      </c>
      <c r="P18" s="190">
        <v>0</v>
      </c>
      <c r="Q18" s="190">
        <v>0</v>
      </c>
    </row>
    <row r="19" spans="1:17" hidden="1" x14ac:dyDescent="0.25">
      <c r="A19" s="454" t="s">
        <v>365</v>
      </c>
      <c r="B19" s="455" t="e">
        <f>VLOOKUP(A19,[3]Sheet1!$B$1:$D$1757,3,FALSE)</f>
        <v>#N/A</v>
      </c>
      <c r="C19" s="455" t="e">
        <f>VLOOKUP(A19,[3]Sheet1!$B$1:$R$1757,17,FALSE)</f>
        <v>#N/A</v>
      </c>
      <c r="D19" s="447">
        <v>51836</v>
      </c>
      <c r="E19" s="446">
        <v>0</v>
      </c>
      <c r="F19" s="447" t="e">
        <f>IF(D19&lt;60,0,ROUND(($D19*F$2)+VLOOKUP($C19,[2]CONFIG!$A$33:$C$43,3,FALSE),0))</f>
        <v>#REF!</v>
      </c>
      <c r="G19" s="447" t="e">
        <f>IF(D19&lt;60,0,ROUND(($D19*G$2)+VLOOKUP($C19,[2]CONFIG!$A$33:$C$43,3,FALSE),0))</f>
        <v>#REF!</v>
      </c>
      <c r="H19" s="447" t="e">
        <f>IF(D19&lt;60,0,ROUND(($D19*H$2)+VLOOKUP($C19,[2]CONFIG!$A$33:$C$43,3,FALSE),0))</f>
        <v>#REF!</v>
      </c>
      <c r="I19" s="447" t="e">
        <f>IF(D19&lt;60,0,ROUND(($D19*I$2)+VLOOKUP($C19,[2]CONFIG!$A$33:$C$43,3,FALSE),0))</f>
        <v>#REF!</v>
      </c>
      <c r="J19" s="456"/>
      <c r="K19" s="190" t="e">
        <f t="shared" si="0"/>
        <v>#REF!</v>
      </c>
      <c r="L19" s="190" t="e">
        <f t="shared" si="1"/>
        <v>#REF!</v>
      </c>
      <c r="M19" s="190" t="e">
        <f t="shared" si="2"/>
        <v>#REF!</v>
      </c>
      <c r="N19" s="190" t="e">
        <f t="shared" si="3"/>
        <v>#REF!</v>
      </c>
      <c r="P19" s="190">
        <v>0</v>
      </c>
      <c r="Q19" s="190">
        <v>0</v>
      </c>
    </row>
    <row r="20" spans="1:17" hidden="1" x14ac:dyDescent="0.25">
      <c r="A20" s="454" t="s">
        <v>220</v>
      </c>
      <c r="B20" s="455" t="e">
        <f>VLOOKUP(A20,[3]Sheet1!$B$1:$D$1757,3,FALSE)</f>
        <v>#N/A</v>
      </c>
      <c r="C20" s="455" t="e">
        <f>VLOOKUP(A20,[3]Sheet1!$B$1:$R$1757,17,FALSE)</f>
        <v>#N/A</v>
      </c>
      <c r="D20" s="447">
        <v>51836</v>
      </c>
      <c r="E20" s="446">
        <v>0</v>
      </c>
      <c r="F20" s="447" t="e">
        <f>IF(D20&lt;60,0,ROUND(($D20*F$2)+VLOOKUP($C20,[2]CONFIG!$A$33:$C$43,3,FALSE),0))</f>
        <v>#REF!</v>
      </c>
      <c r="G20" s="447" t="e">
        <f>IF(D20&lt;60,0,ROUND(($D20*G$2)+VLOOKUP($C20,[2]CONFIG!$A$33:$C$43,3,FALSE),0))</f>
        <v>#REF!</v>
      </c>
      <c r="H20" s="447" t="e">
        <f>IF(D20&lt;60,0,ROUND(($D20*H$2)+VLOOKUP($C20,[2]CONFIG!$A$33:$C$43,3,FALSE),0))</f>
        <v>#REF!</v>
      </c>
      <c r="I20" s="447" t="e">
        <f>IF(D20&lt;60,0,ROUND(($D20*I$2)+VLOOKUP($C20,[2]CONFIG!$A$33:$C$43,3,FALSE),0))</f>
        <v>#REF!</v>
      </c>
      <c r="J20" s="456"/>
      <c r="K20" s="190" t="e">
        <f t="shared" si="0"/>
        <v>#REF!</v>
      </c>
      <c r="L20" s="190" t="e">
        <f t="shared" si="1"/>
        <v>#REF!</v>
      </c>
      <c r="M20" s="190" t="e">
        <f t="shared" si="2"/>
        <v>#REF!</v>
      </c>
      <c r="N20" s="190" t="e">
        <f t="shared" si="3"/>
        <v>#REF!</v>
      </c>
      <c r="P20" s="190">
        <v>0</v>
      </c>
      <c r="Q20" s="190">
        <v>0</v>
      </c>
    </row>
    <row r="21" spans="1:17" hidden="1" x14ac:dyDescent="0.25">
      <c r="A21" s="454" t="s">
        <v>366</v>
      </c>
      <c r="B21" s="455" t="e">
        <f>VLOOKUP(A21,[3]Sheet1!$B$1:$D$1757,3,FALSE)</f>
        <v>#N/A</v>
      </c>
      <c r="C21" s="455" t="e">
        <f>VLOOKUP(A21,[3]Sheet1!$B$1:$R$1757,17,FALSE)</f>
        <v>#N/A</v>
      </c>
      <c r="D21" s="447">
        <v>51836</v>
      </c>
      <c r="E21" s="446">
        <v>0</v>
      </c>
      <c r="F21" s="447" t="e">
        <f>IF(D21&lt;60,0,ROUND(($D21*F$2)+VLOOKUP($C21,[2]CONFIG!$A$33:$C$43,3,FALSE),0))</f>
        <v>#REF!</v>
      </c>
      <c r="G21" s="447" t="e">
        <f>IF(D21&lt;60,0,ROUND(($D21*G$2)+VLOOKUP($C21,[2]CONFIG!$A$33:$C$43,3,FALSE),0))</f>
        <v>#REF!</v>
      </c>
      <c r="H21" s="447" t="e">
        <f>IF(D21&lt;60,0,ROUND(($D21*H$2)+VLOOKUP($C21,[2]CONFIG!$A$33:$C$43,3,FALSE),0))</f>
        <v>#REF!</v>
      </c>
      <c r="I21" s="447" t="e">
        <f>IF(D21&lt;60,0,ROUND(($D21*I$2)+VLOOKUP($C21,[2]CONFIG!$A$33:$C$43,3,FALSE),0))</f>
        <v>#REF!</v>
      </c>
      <c r="J21" s="456"/>
      <c r="K21" s="190" t="e">
        <f t="shared" si="0"/>
        <v>#REF!</v>
      </c>
      <c r="L21" s="190" t="e">
        <f t="shared" si="1"/>
        <v>#REF!</v>
      </c>
      <c r="M21" s="190" t="e">
        <f t="shared" si="2"/>
        <v>#REF!</v>
      </c>
      <c r="N21" s="190" t="e">
        <f t="shared" si="3"/>
        <v>#REF!</v>
      </c>
      <c r="P21" s="190">
        <v>0</v>
      </c>
      <c r="Q21" s="190">
        <v>0</v>
      </c>
    </row>
    <row r="22" spans="1:17" hidden="1" x14ac:dyDescent="0.25">
      <c r="A22" s="454" t="s">
        <v>226</v>
      </c>
      <c r="B22" s="455" t="e">
        <f>VLOOKUP(A22,[3]Sheet1!$B$1:$D$1757,3,FALSE)</f>
        <v>#N/A</v>
      </c>
      <c r="C22" s="455" t="e">
        <f>VLOOKUP(A22,[3]Sheet1!$B$1:$R$1757,17,FALSE)</f>
        <v>#N/A</v>
      </c>
      <c r="D22" s="447">
        <v>51836</v>
      </c>
      <c r="E22" s="446">
        <v>0</v>
      </c>
      <c r="F22" s="447" t="e">
        <f>IF(D22&lt;60,0,ROUND(($D22*F$2)+VLOOKUP($C22,[2]CONFIG!$A$33:$C$43,3,FALSE),0))</f>
        <v>#REF!</v>
      </c>
      <c r="G22" s="447" t="e">
        <f>IF(D22&lt;60,0,ROUND(($D22*G$2)+VLOOKUP($C22,[2]CONFIG!$A$33:$C$43,3,FALSE),0))</f>
        <v>#REF!</v>
      </c>
      <c r="H22" s="447" t="e">
        <f>IF(D22&lt;60,0,ROUND(($D22*H$2)+VLOOKUP($C22,[2]CONFIG!$A$33:$C$43,3,FALSE),0))</f>
        <v>#REF!</v>
      </c>
      <c r="I22" s="447" t="e">
        <f>IF(D22&lt;60,0,ROUND(($D22*I$2)+VLOOKUP($C22,[2]CONFIG!$A$33:$C$43,3,FALSE),0))</f>
        <v>#REF!</v>
      </c>
      <c r="J22" s="456"/>
      <c r="K22" s="190" t="e">
        <f t="shared" si="0"/>
        <v>#REF!</v>
      </c>
      <c r="L22" s="190" t="e">
        <f t="shared" si="1"/>
        <v>#REF!</v>
      </c>
      <c r="M22" s="190" t="e">
        <f t="shared" si="2"/>
        <v>#REF!</v>
      </c>
      <c r="N22" s="190" t="e">
        <f t="shared" si="3"/>
        <v>#REF!</v>
      </c>
      <c r="P22" s="190">
        <v>0</v>
      </c>
      <c r="Q22" s="190">
        <v>0</v>
      </c>
    </row>
    <row r="23" spans="1:17" hidden="1" x14ac:dyDescent="0.25">
      <c r="A23" s="454" t="s">
        <v>367</v>
      </c>
      <c r="B23" s="455" t="e">
        <f>VLOOKUP(A23,[3]Sheet1!$B$1:$D$1757,3,FALSE)</f>
        <v>#N/A</v>
      </c>
      <c r="C23" s="455" t="e">
        <f>VLOOKUP(A23,[3]Sheet1!$B$1:$R$1757,17,FALSE)</f>
        <v>#N/A</v>
      </c>
      <c r="D23" s="447">
        <v>51836</v>
      </c>
      <c r="E23" s="446">
        <v>0</v>
      </c>
      <c r="F23" s="447" t="e">
        <f>IF(D23&lt;60,0,ROUND(($D23*F$2)+VLOOKUP($C23,[2]CONFIG!$A$33:$C$43,3,FALSE),0))</f>
        <v>#REF!</v>
      </c>
      <c r="G23" s="447" t="e">
        <f>IF(D23&lt;60,0,ROUND(($D23*G$2)+VLOOKUP($C23,[2]CONFIG!$A$33:$C$43,3,FALSE),0))</f>
        <v>#REF!</v>
      </c>
      <c r="H23" s="447" t="e">
        <f>IF(D23&lt;60,0,ROUND(($D23*H$2)+VLOOKUP($C23,[2]CONFIG!$A$33:$C$43,3,FALSE),0))</f>
        <v>#REF!</v>
      </c>
      <c r="I23" s="447" t="e">
        <f>IF(D23&lt;60,0,ROUND(($D23*I$2)+VLOOKUP($C23,[2]CONFIG!$A$33:$C$43,3,FALSE),0))</f>
        <v>#REF!</v>
      </c>
      <c r="J23" s="456"/>
      <c r="K23" s="190" t="e">
        <f t="shared" si="0"/>
        <v>#REF!</v>
      </c>
      <c r="L23" s="190" t="e">
        <f t="shared" si="1"/>
        <v>#REF!</v>
      </c>
      <c r="M23" s="190" t="e">
        <f t="shared" si="2"/>
        <v>#REF!</v>
      </c>
      <c r="N23" s="190" t="e">
        <f t="shared" si="3"/>
        <v>#REF!</v>
      </c>
      <c r="P23" s="190">
        <v>0</v>
      </c>
      <c r="Q23" s="190">
        <v>0</v>
      </c>
    </row>
    <row r="24" spans="1:17" hidden="1" x14ac:dyDescent="0.25">
      <c r="A24" s="457" t="s">
        <v>222</v>
      </c>
      <c r="B24" s="455" t="e">
        <f>VLOOKUP(A24,[3]Sheet1!$B$1:$D$1757,3,FALSE)</f>
        <v>#N/A</v>
      </c>
      <c r="C24" s="455" t="e">
        <f>VLOOKUP(A24,[3]Sheet1!$B$1:$R$1757,17,FALSE)</f>
        <v>#N/A</v>
      </c>
      <c r="D24" s="447">
        <v>58650</v>
      </c>
      <c r="E24" s="446">
        <v>0</v>
      </c>
      <c r="F24" s="447" t="e">
        <f>IF(D24&lt;60,0,ROUND(($D24*F$2)+VLOOKUP($C24,[2]CONFIG!$A$33:$C$43,3,FALSE),0))</f>
        <v>#REF!</v>
      </c>
      <c r="G24" s="447" t="e">
        <f>IF(D24&lt;60,0,ROUND(($D24*G$2)+VLOOKUP($C24,[2]CONFIG!$A$33:$C$43,3,FALSE),0))</f>
        <v>#REF!</v>
      </c>
      <c r="H24" s="447" t="e">
        <f>IF(D24&lt;60,0,ROUND(($D24*H$2)+VLOOKUP($C24,[2]CONFIG!$A$33:$C$43,3,FALSE),0))</f>
        <v>#REF!</v>
      </c>
      <c r="I24" s="447" t="e">
        <f>IF(D24&lt;60,0,ROUND(($D24*I$2)+VLOOKUP($C24,[2]CONFIG!$A$33:$C$43,3,FALSE),0))</f>
        <v>#REF!</v>
      </c>
      <c r="J24" s="456"/>
      <c r="K24" s="190" t="e">
        <f t="shared" si="0"/>
        <v>#REF!</v>
      </c>
      <c r="L24" s="190" t="e">
        <f t="shared" si="1"/>
        <v>#REF!</v>
      </c>
      <c r="M24" s="190" t="e">
        <f t="shared" si="2"/>
        <v>#REF!</v>
      </c>
      <c r="N24" s="190" t="e">
        <f t="shared" si="3"/>
        <v>#REF!</v>
      </c>
    </row>
    <row r="25" spans="1:17" hidden="1" x14ac:dyDescent="0.25">
      <c r="A25" s="454" t="s">
        <v>368</v>
      </c>
      <c r="B25" s="455" t="e">
        <f>VLOOKUP(A25,[3]Sheet1!$B$1:$D$1757,3,FALSE)</f>
        <v>#N/A</v>
      </c>
      <c r="C25" s="455" t="e">
        <f>VLOOKUP(A25,[3]Sheet1!$B$1:$R$1757,17,FALSE)</f>
        <v>#N/A</v>
      </c>
      <c r="D25" s="447">
        <v>58650</v>
      </c>
      <c r="E25" s="446">
        <v>0</v>
      </c>
      <c r="F25" s="447" t="e">
        <f>IF(D25&lt;60,0,ROUND(($D25*F$2)+VLOOKUP($C25,[2]CONFIG!$A$33:$C$43,3,FALSE),0))</f>
        <v>#REF!</v>
      </c>
      <c r="G25" s="447" t="e">
        <f>IF(D25&lt;60,0,ROUND(($D25*G$2)+VLOOKUP($C25,[2]CONFIG!$A$33:$C$43,3,FALSE),0))</f>
        <v>#REF!</v>
      </c>
      <c r="H25" s="447" t="e">
        <f>IF(D25&lt;60,0,ROUND(($D25*H$2)+VLOOKUP($C25,[2]CONFIG!$A$33:$C$43,3,FALSE),0))</f>
        <v>#REF!</v>
      </c>
      <c r="I25" s="447" t="e">
        <f>IF(D25&lt;60,0,ROUND(($D25*I$2)+VLOOKUP($C25,[2]CONFIG!$A$33:$C$43,3,FALSE),0))</f>
        <v>#REF!</v>
      </c>
      <c r="J25" s="456"/>
      <c r="K25" s="190" t="e">
        <f t="shared" si="0"/>
        <v>#REF!</v>
      </c>
      <c r="L25" s="190" t="e">
        <f t="shared" si="1"/>
        <v>#REF!</v>
      </c>
      <c r="M25" s="190" t="e">
        <f t="shared" si="2"/>
        <v>#REF!</v>
      </c>
      <c r="N25" s="190" t="e">
        <f t="shared" si="3"/>
        <v>#REF!</v>
      </c>
      <c r="P25" s="190">
        <v>0</v>
      </c>
      <c r="Q25" s="190">
        <v>0</v>
      </c>
    </row>
    <row r="26" spans="1:17" hidden="1" x14ac:dyDescent="0.25">
      <c r="A26" s="454" t="s">
        <v>224</v>
      </c>
      <c r="B26" s="455" t="e">
        <f>VLOOKUP(A26,[3]Sheet1!$B$1:$D$1757,3,FALSE)</f>
        <v>#N/A</v>
      </c>
      <c r="C26" s="455" t="e">
        <f>VLOOKUP(A26,[3]Sheet1!$B$1:$R$1757,17,FALSE)</f>
        <v>#N/A</v>
      </c>
      <c r="D26" s="447">
        <v>58650</v>
      </c>
      <c r="E26" s="446">
        <v>0</v>
      </c>
      <c r="F26" s="447" t="e">
        <f>IF(D26&lt;60,0,ROUND(($D26*F$2)+VLOOKUP($C26,[2]CONFIG!$A$33:$C$43,3,FALSE),0))</f>
        <v>#REF!</v>
      </c>
      <c r="G26" s="447" t="e">
        <f>IF(D26&lt;60,0,ROUND(($D26*G$2)+VLOOKUP($C26,[2]CONFIG!$A$33:$C$43,3,FALSE),0))</f>
        <v>#REF!</v>
      </c>
      <c r="H26" s="447" t="e">
        <f>IF(D26&lt;60,0,ROUND(($D26*H$2)+VLOOKUP($C26,[2]CONFIG!$A$33:$C$43,3,FALSE),0))</f>
        <v>#REF!</v>
      </c>
      <c r="I26" s="447" t="e">
        <f>IF(D26&lt;60,0,ROUND(($D26*I$2)+VLOOKUP($C26,[2]CONFIG!$A$33:$C$43,3,FALSE),0))</f>
        <v>#REF!</v>
      </c>
      <c r="J26" s="456"/>
      <c r="K26" s="190" t="e">
        <f t="shared" si="0"/>
        <v>#REF!</v>
      </c>
      <c r="L26" s="190" t="e">
        <f t="shared" si="1"/>
        <v>#REF!</v>
      </c>
      <c r="M26" s="190" t="e">
        <f t="shared" si="2"/>
        <v>#REF!</v>
      </c>
      <c r="N26" s="190" t="e">
        <f t="shared" si="3"/>
        <v>#REF!</v>
      </c>
      <c r="P26" s="190">
        <v>0</v>
      </c>
      <c r="Q26" s="190">
        <v>0</v>
      </c>
    </row>
    <row r="27" spans="1:17" hidden="1" x14ac:dyDescent="0.25">
      <c r="A27" s="457" t="s">
        <v>229</v>
      </c>
      <c r="B27" s="455" t="e">
        <f>VLOOKUP(A27,[3]Sheet1!$B$1:$D$1757,3,FALSE)</f>
        <v>#N/A</v>
      </c>
      <c r="C27" s="455" t="e">
        <f>VLOOKUP(A27,[3]Sheet1!$B$1:$R$1757,17,FALSE)</f>
        <v>#N/A</v>
      </c>
      <c r="D27" s="447">
        <v>59910</v>
      </c>
      <c r="E27" s="446">
        <v>0</v>
      </c>
      <c r="F27" s="447" t="e">
        <f>IF(D27&lt;60,0,ROUND(($D27*F$2)+VLOOKUP($C27,[2]CONFIG!$A$33:$C$43,3,FALSE),0))</f>
        <v>#REF!</v>
      </c>
      <c r="G27" s="447" t="e">
        <f>IF(D27&lt;60,0,ROUND(($D27*G$2)+VLOOKUP($C27,[2]CONFIG!$A$33:$C$43,3,FALSE),0))</f>
        <v>#REF!</v>
      </c>
      <c r="H27" s="447" t="e">
        <f>IF(D27&lt;60,0,ROUND(($D27*H$2)+VLOOKUP($C27,[2]CONFIG!$A$33:$C$43,3,FALSE),0))</f>
        <v>#REF!</v>
      </c>
      <c r="I27" s="447" t="e">
        <f>IF(D27&lt;60,0,ROUND(($D27*I$2)+VLOOKUP($C27,[2]CONFIG!$A$33:$C$43,3,FALSE),0))</f>
        <v>#REF!</v>
      </c>
      <c r="J27" s="456"/>
      <c r="K27" s="190" t="e">
        <f t="shared" si="0"/>
        <v>#REF!</v>
      </c>
      <c r="L27" s="190" t="e">
        <f t="shared" si="1"/>
        <v>#REF!</v>
      </c>
      <c r="M27" s="190" t="e">
        <f t="shared" si="2"/>
        <v>#REF!</v>
      </c>
      <c r="N27" s="190" t="e">
        <f t="shared" si="3"/>
        <v>#REF!</v>
      </c>
      <c r="P27" s="190">
        <v>0</v>
      </c>
      <c r="Q27" s="190">
        <v>0</v>
      </c>
    </row>
    <row r="28" spans="1:17" hidden="1" x14ac:dyDescent="0.25">
      <c r="A28" s="454" t="s">
        <v>369</v>
      </c>
      <c r="B28" s="455" t="e">
        <f>VLOOKUP(A28,[3]Sheet1!$B$1:$D$1757,3,FALSE)</f>
        <v>#N/A</v>
      </c>
      <c r="C28" s="455" t="e">
        <f>VLOOKUP(A28,[3]Sheet1!$B$1:$R$1757,17,FALSE)</f>
        <v>#N/A</v>
      </c>
      <c r="D28" s="447">
        <v>59910</v>
      </c>
      <c r="E28" s="446">
        <v>0</v>
      </c>
      <c r="F28" s="447" t="e">
        <f>IF(D28&lt;60,0,ROUND(($D28*F$2)+VLOOKUP($C28,[2]CONFIG!$A$33:$C$43,3,FALSE),0))</f>
        <v>#REF!</v>
      </c>
      <c r="G28" s="447" t="e">
        <f>IF(D28&lt;60,0,ROUND(($D28*G$2)+VLOOKUP($C28,[2]CONFIG!$A$33:$C$43,3,FALSE),0))</f>
        <v>#REF!</v>
      </c>
      <c r="H28" s="447" t="e">
        <f>IF(D28&lt;60,0,ROUND(($D28*H$2)+VLOOKUP($C28,[2]CONFIG!$A$33:$C$43,3,FALSE),0))</f>
        <v>#REF!</v>
      </c>
      <c r="I28" s="447" t="e">
        <f>IF(D28&lt;60,0,ROUND(($D28*I$2)+VLOOKUP($C28,[2]CONFIG!$A$33:$C$43,3,FALSE),0))</f>
        <v>#REF!</v>
      </c>
      <c r="J28" s="456"/>
      <c r="K28" s="190" t="e">
        <f t="shared" si="0"/>
        <v>#REF!</v>
      </c>
      <c r="L28" s="190" t="e">
        <f t="shared" si="1"/>
        <v>#REF!</v>
      </c>
      <c r="M28" s="190" t="e">
        <f t="shared" si="2"/>
        <v>#REF!</v>
      </c>
      <c r="N28" s="190" t="e">
        <f t="shared" si="3"/>
        <v>#REF!</v>
      </c>
      <c r="P28" s="190">
        <v>0</v>
      </c>
      <c r="Q28" s="190">
        <v>0</v>
      </c>
    </row>
    <row r="29" spans="1:17" hidden="1" x14ac:dyDescent="0.25">
      <c r="A29" s="454" t="s">
        <v>370</v>
      </c>
      <c r="B29" s="455" t="e">
        <f>VLOOKUP(A29,[3]Sheet1!$B$1:$D$1757,3,FALSE)</f>
        <v>#N/A</v>
      </c>
      <c r="C29" s="455" t="e">
        <f>VLOOKUP(A29,[3]Sheet1!$B$1:$R$1757,17,FALSE)</f>
        <v>#N/A</v>
      </c>
      <c r="D29" s="447">
        <v>59910</v>
      </c>
      <c r="E29" s="446">
        <v>0</v>
      </c>
      <c r="F29" s="447" t="e">
        <f>IF(D29&lt;60,0,ROUND(($D29*F$2)+VLOOKUP($C29,[2]CONFIG!$A$33:$C$43,3,FALSE),0))</f>
        <v>#REF!</v>
      </c>
      <c r="G29" s="447" t="e">
        <f>IF(D29&lt;60,0,ROUND(($D29*G$2)+VLOOKUP($C29,[2]CONFIG!$A$33:$C$43,3,FALSE),0))</f>
        <v>#REF!</v>
      </c>
      <c r="H29" s="447" t="e">
        <f>IF(D29&lt;60,0,ROUND(($D29*H$2)+VLOOKUP($C29,[2]CONFIG!$A$33:$C$43,3,FALSE),0))</f>
        <v>#REF!</v>
      </c>
      <c r="I29" s="447" t="e">
        <f>IF(D29&lt;60,0,ROUND(($D29*I$2)+VLOOKUP($C29,[2]CONFIG!$A$33:$C$43,3,FALSE),0))</f>
        <v>#REF!</v>
      </c>
      <c r="J29" s="456"/>
      <c r="K29" s="190" t="e">
        <f t="shared" si="0"/>
        <v>#REF!</v>
      </c>
      <c r="L29" s="190" t="e">
        <f t="shared" si="1"/>
        <v>#REF!</v>
      </c>
      <c r="M29" s="190" t="e">
        <f t="shared" si="2"/>
        <v>#REF!</v>
      </c>
      <c r="N29" s="190" t="e">
        <f t="shared" si="3"/>
        <v>#REF!</v>
      </c>
      <c r="P29" s="190">
        <v>0</v>
      </c>
      <c r="Q29" s="190">
        <v>0</v>
      </c>
    </row>
    <row r="30" spans="1:17" hidden="1" x14ac:dyDescent="0.25">
      <c r="A30" s="454" t="s">
        <v>371</v>
      </c>
      <c r="B30" s="455" t="e">
        <f>VLOOKUP(A30,[3]Sheet1!$B$1:$D$1757,3,FALSE)</f>
        <v>#N/A</v>
      </c>
      <c r="C30" s="455" t="e">
        <f>VLOOKUP(A30,[3]Sheet1!$B$1:$R$1757,17,FALSE)</f>
        <v>#N/A</v>
      </c>
      <c r="D30" s="447">
        <v>59910</v>
      </c>
      <c r="E30" s="446">
        <v>0</v>
      </c>
      <c r="F30" s="447" t="e">
        <f>IF(D30&lt;60,0,ROUND(($D30*F$2)+VLOOKUP($C30,[2]CONFIG!$A$33:$C$43,3,FALSE),0))</f>
        <v>#REF!</v>
      </c>
      <c r="G30" s="447" t="e">
        <f>IF(D30&lt;60,0,ROUND(($D30*G$2)+VLOOKUP($C30,[2]CONFIG!$A$33:$C$43,3,FALSE),0))</f>
        <v>#REF!</v>
      </c>
      <c r="H30" s="447" t="e">
        <f>IF(D30&lt;60,0,ROUND(($D30*H$2)+VLOOKUP($C30,[2]CONFIG!$A$33:$C$43,3,FALSE),0))</f>
        <v>#REF!</v>
      </c>
      <c r="I30" s="447" t="e">
        <f>IF(D30&lt;60,0,ROUND(($D30*I$2)+VLOOKUP($C30,[2]CONFIG!$A$33:$C$43,3,FALSE),0))</f>
        <v>#REF!</v>
      </c>
      <c r="J30" s="456"/>
      <c r="K30" s="190" t="e">
        <f t="shared" si="0"/>
        <v>#REF!</v>
      </c>
      <c r="L30" s="190" t="e">
        <f t="shared" si="1"/>
        <v>#REF!</v>
      </c>
      <c r="M30" s="190" t="e">
        <f t="shared" si="2"/>
        <v>#REF!</v>
      </c>
      <c r="N30" s="190" t="e">
        <f t="shared" si="3"/>
        <v>#REF!</v>
      </c>
      <c r="P30" s="190">
        <v>0</v>
      </c>
      <c r="Q30" s="190">
        <v>0</v>
      </c>
    </row>
    <row r="31" spans="1:17" hidden="1" x14ac:dyDescent="0.25">
      <c r="A31" s="450" t="s">
        <v>372</v>
      </c>
      <c r="B31" s="455" t="e">
        <f>VLOOKUP(A31,[3]Sheet1!$B$1:$D$1757,3,FALSE)</f>
        <v>#N/A</v>
      </c>
      <c r="C31" s="455" t="e">
        <f>VLOOKUP(A31,[3]Sheet1!$B$1:$R$1757,17,FALSE)</f>
        <v>#N/A</v>
      </c>
      <c r="D31" s="458">
        <v>196000</v>
      </c>
      <c r="E31" s="446">
        <v>0</v>
      </c>
      <c r="F31" s="447" t="e">
        <f>IF(D31&lt;60,0,ROUND(($D31*F$2)+VLOOKUP($C31,[2]CONFIG!$A$33:$C$43,3,FALSE),0))</f>
        <v>#REF!</v>
      </c>
      <c r="G31" s="447" t="e">
        <f>IF(D31&lt;60,0,ROUND(($D31*G$2)+VLOOKUP($C31,[2]CONFIG!$A$33:$C$43,3,FALSE),0))</f>
        <v>#REF!</v>
      </c>
      <c r="H31" s="447" t="e">
        <f>IF(D31&lt;60,0,ROUND(($D31*H$2)+VLOOKUP($C31,[2]CONFIG!$A$33:$C$43,3,FALSE),0))</f>
        <v>#REF!</v>
      </c>
      <c r="I31" s="447" t="e">
        <f>IF(D31&lt;60,0,ROUND(($D31*I$2)+VLOOKUP($C31,[2]CONFIG!$A$33:$C$43,3,FALSE),0))</f>
        <v>#REF!</v>
      </c>
      <c r="J31" s="456"/>
      <c r="K31" s="190" t="e">
        <f t="shared" si="0"/>
        <v>#REF!</v>
      </c>
      <c r="L31" s="190" t="e">
        <f t="shared" si="1"/>
        <v>#REF!</v>
      </c>
      <c r="M31" s="190" t="e">
        <f t="shared" si="2"/>
        <v>#REF!</v>
      </c>
      <c r="N31" s="190" t="e">
        <f t="shared" si="3"/>
        <v>#REF!</v>
      </c>
      <c r="P31" s="190">
        <v>0</v>
      </c>
      <c r="Q31" s="190">
        <v>0</v>
      </c>
    </row>
    <row r="32" spans="1:17" hidden="1" x14ac:dyDescent="0.25">
      <c r="A32" s="459" t="s">
        <v>373</v>
      </c>
      <c r="B32" s="455" t="e">
        <f>VLOOKUP(A32,[3]Sheet1!$B$1:$D$1757,3,FALSE)</f>
        <v>#N/A</v>
      </c>
      <c r="C32" s="455" t="e">
        <f>VLOOKUP(A32,[3]Sheet1!$B$1:$R$1757,17,FALSE)</f>
        <v>#N/A</v>
      </c>
      <c r="D32" s="458">
        <v>160752</v>
      </c>
      <c r="E32" s="446">
        <v>0</v>
      </c>
      <c r="F32" s="447" t="e">
        <f>IF(D32&lt;60,0,ROUND(($D32*F$2)+VLOOKUP($C32,[2]CONFIG!$A$33:$C$43,3,FALSE),0))</f>
        <v>#REF!</v>
      </c>
      <c r="G32" s="447" t="e">
        <f>IF(D32&lt;60,0,ROUND(($D32*G$2)+VLOOKUP($C32,[2]CONFIG!$A$33:$C$43,3,FALSE),0))</f>
        <v>#REF!</v>
      </c>
      <c r="H32" s="447" t="e">
        <f>IF(D32&lt;60,0,ROUND(($D32*H$2)+VLOOKUP($C32,[2]CONFIG!$A$33:$C$43,3,FALSE),0))</f>
        <v>#REF!</v>
      </c>
      <c r="I32" s="447" t="e">
        <f>IF(D32&lt;60,0,ROUND(($D32*I$2)+VLOOKUP($C32,[2]CONFIG!$A$33:$C$43,3,FALSE),0))</f>
        <v>#REF!</v>
      </c>
      <c r="J32" s="456"/>
      <c r="K32" s="190" t="e">
        <f t="shared" si="0"/>
        <v>#REF!</v>
      </c>
      <c r="L32" s="190" t="e">
        <f t="shared" si="1"/>
        <v>#REF!</v>
      </c>
      <c r="M32" s="190" t="e">
        <f t="shared" si="2"/>
        <v>#REF!</v>
      </c>
      <c r="N32" s="190" t="e">
        <f t="shared" si="3"/>
        <v>#REF!</v>
      </c>
      <c r="P32" s="190">
        <v>0</v>
      </c>
      <c r="Q32" s="190">
        <v>0</v>
      </c>
    </row>
    <row r="33" spans="1:17" hidden="1" x14ac:dyDescent="0.25">
      <c r="A33" s="459" t="s">
        <v>374</v>
      </c>
      <c r="B33" s="455" t="e">
        <f>VLOOKUP(A33,[3]Sheet1!$B$1:$D$1757,3,FALSE)</f>
        <v>#N/A</v>
      </c>
      <c r="C33" s="455" t="e">
        <f>VLOOKUP(A33,[3]Sheet1!$B$1:$R$1757,17,FALSE)</f>
        <v>#N/A</v>
      </c>
      <c r="D33" s="458">
        <v>140004</v>
      </c>
      <c r="E33" s="446">
        <v>0</v>
      </c>
      <c r="F33" s="447" t="e">
        <f>IF(D33&lt;60,0,ROUND(($D33*F$2)+VLOOKUP($C33,[2]CONFIG!$A$33:$C$43,3,FALSE),0))</f>
        <v>#REF!</v>
      </c>
      <c r="G33" s="447" t="e">
        <f>IF(D33&lt;60,0,ROUND(($D33*G$2)+VLOOKUP($C33,[2]CONFIG!$A$33:$C$43,3,FALSE),0))</f>
        <v>#REF!</v>
      </c>
      <c r="H33" s="447" t="e">
        <f>IF(D33&lt;60,0,ROUND(($D33*H$2)+VLOOKUP($C33,[2]CONFIG!$A$33:$C$43,3,FALSE),0))</f>
        <v>#REF!</v>
      </c>
      <c r="I33" s="447" t="e">
        <f>IF(D33&lt;60,0,ROUND(($D33*I$2)+VLOOKUP($C33,[2]CONFIG!$A$33:$C$43,3,FALSE),0))</f>
        <v>#REF!</v>
      </c>
      <c r="J33" s="456"/>
      <c r="K33" s="190" t="e">
        <f t="shared" si="0"/>
        <v>#REF!</v>
      </c>
      <c r="L33" s="190" t="e">
        <f t="shared" si="1"/>
        <v>#REF!</v>
      </c>
      <c r="M33" s="190" t="e">
        <f t="shared" si="2"/>
        <v>#REF!</v>
      </c>
      <c r="N33" s="190" t="e">
        <f t="shared" si="3"/>
        <v>#REF!</v>
      </c>
      <c r="P33" s="190">
        <v>0</v>
      </c>
      <c r="Q33" s="190">
        <v>0</v>
      </c>
    </row>
    <row r="34" spans="1:17" hidden="1" x14ac:dyDescent="0.25">
      <c r="A34" s="450" t="s">
        <v>375</v>
      </c>
      <c r="B34" s="455" t="e">
        <f>VLOOKUP(A34,[3]Sheet1!$B$1:$D$1757,3,FALSE)</f>
        <v>#N/A</v>
      </c>
      <c r="C34" s="455" t="e">
        <f>VLOOKUP(A34,[3]Sheet1!$B$1:$R$1757,17,FALSE)</f>
        <v>#N/A</v>
      </c>
      <c r="D34" s="458">
        <v>130211</v>
      </c>
      <c r="E34" s="446">
        <v>0</v>
      </c>
      <c r="F34" s="447" t="e">
        <f>IF(D34&lt;60,0,ROUND(($D34*F$2)+VLOOKUP($C34,[2]CONFIG!$A$33:$C$43,3,FALSE),0))</f>
        <v>#REF!</v>
      </c>
      <c r="G34" s="447" t="e">
        <f>IF(D34&lt;60,0,ROUND(($D34*G$2)+VLOOKUP($C34,[2]CONFIG!$A$33:$C$43,3,FALSE),0))</f>
        <v>#REF!</v>
      </c>
      <c r="H34" s="447" t="e">
        <f>IF(D34&lt;60,0,ROUND(($D34*H$2)+VLOOKUP($C34,[2]CONFIG!$A$33:$C$43,3,FALSE),0))</f>
        <v>#REF!</v>
      </c>
      <c r="I34" s="447" t="e">
        <f>IF(D34&lt;60,0,ROUND(($D34*I$2)+VLOOKUP($C34,[2]CONFIG!$A$33:$C$43,3,FALSE),0))</f>
        <v>#REF!</v>
      </c>
      <c r="J34" s="456"/>
      <c r="K34" s="190" t="e">
        <f t="shared" si="0"/>
        <v>#REF!</v>
      </c>
      <c r="L34" s="190" t="e">
        <f t="shared" si="1"/>
        <v>#REF!</v>
      </c>
      <c r="M34" s="190" t="e">
        <f t="shared" si="2"/>
        <v>#REF!</v>
      </c>
      <c r="N34" s="190" t="e">
        <f t="shared" si="3"/>
        <v>#REF!</v>
      </c>
      <c r="P34" s="190">
        <v>0</v>
      </c>
      <c r="Q34" s="190">
        <v>0</v>
      </c>
    </row>
    <row r="35" spans="1:17" hidden="1" x14ac:dyDescent="0.25">
      <c r="A35" s="450" t="s">
        <v>376</v>
      </c>
      <c r="B35" s="455" t="e">
        <f>VLOOKUP(A35,[3]Sheet1!$B$1:$D$1757,3,FALSE)</f>
        <v>#N/A</v>
      </c>
      <c r="C35" s="455" t="e">
        <f>VLOOKUP(A35,[3]Sheet1!$B$1:$R$1757,17,FALSE)</f>
        <v>#N/A</v>
      </c>
      <c r="D35" s="458">
        <v>126809</v>
      </c>
      <c r="E35" s="446">
        <v>0</v>
      </c>
      <c r="F35" s="447" t="e">
        <f>IF(D35&lt;60,0,ROUND(($D35*F$2)+VLOOKUP($C35,[2]CONFIG!$A$33:$C$43,3,FALSE),0))</f>
        <v>#REF!</v>
      </c>
      <c r="G35" s="447" t="e">
        <f>IF(D35&lt;60,0,ROUND(($D35*G$2)+VLOOKUP($C35,[2]CONFIG!$A$33:$C$43,3,FALSE),0))</f>
        <v>#REF!</v>
      </c>
      <c r="H35" s="447" t="e">
        <f>IF(D35&lt;60,0,ROUND(($D35*H$2)+VLOOKUP($C35,[2]CONFIG!$A$33:$C$43,3,FALSE),0))</f>
        <v>#REF!</v>
      </c>
      <c r="I35" s="447" t="e">
        <f>IF(D35&lt;60,0,ROUND(($D35*I$2)+VLOOKUP($C35,[2]CONFIG!$A$33:$C$43,3,FALSE),0))</f>
        <v>#REF!</v>
      </c>
      <c r="J35" s="456"/>
      <c r="K35" s="190" t="e">
        <f t="shared" si="0"/>
        <v>#REF!</v>
      </c>
      <c r="L35" s="190" t="e">
        <f t="shared" si="1"/>
        <v>#REF!</v>
      </c>
      <c r="M35" s="190" t="e">
        <f t="shared" si="2"/>
        <v>#REF!</v>
      </c>
      <c r="N35" s="190" t="e">
        <f t="shared" si="3"/>
        <v>#REF!</v>
      </c>
      <c r="P35" s="190">
        <v>0</v>
      </c>
      <c r="Q35" s="190">
        <v>0</v>
      </c>
    </row>
    <row r="36" spans="1:17" hidden="1" x14ac:dyDescent="0.25">
      <c r="A36" s="450" t="s">
        <v>377</v>
      </c>
      <c r="B36" s="455" t="e">
        <f>VLOOKUP(A36,[3]Sheet1!$B$1:$D$1757,3,FALSE)</f>
        <v>#N/A</v>
      </c>
      <c r="C36" s="455" t="e">
        <f>VLOOKUP(A36,[3]Sheet1!$B$1:$R$1757,17,FALSE)</f>
        <v>#N/A</v>
      </c>
      <c r="D36" s="458">
        <v>125000</v>
      </c>
      <c r="E36" s="446">
        <v>0</v>
      </c>
      <c r="F36" s="447" t="e">
        <f>IF(D36&lt;60,0,ROUND(($D36*F$2)+VLOOKUP($C36,[2]CONFIG!$A$33:$C$43,3,FALSE),0))</f>
        <v>#REF!</v>
      </c>
      <c r="G36" s="447" t="e">
        <f>IF(D36&lt;60,0,ROUND(($D36*G$2)+VLOOKUP($C36,[2]CONFIG!$A$33:$C$43,3,FALSE),0))</f>
        <v>#REF!</v>
      </c>
      <c r="H36" s="447" t="e">
        <f>IF(D36&lt;60,0,ROUND(($D36*H$2)+VLOOKUP($C36,[2]CONFIG!$A$33:$C$43,3,FALSE),0))</f>
        <v>#REF!</v>
      </c>
      <c r="I36" s="447" t="e">
        <f>IF(D36&lt;60,0,ROUND(($D36*I$2)+VLOOKUP($C36,[2]CONFIG!$A$33:$C$43,3,FALSE),0))</f>
        <v>#REF!</v>
      </c>
      <c r="J36" s="456"/>
      <c r="K36" s="190" t="e">
        <f t="shared" si="0"/>
        <v>#REF!</v>
      </c>
      <c r="L36" s="190" t="e">
        <f t="shared" si="1"/>
        <v>#REF!</v>
      </c>
      <c r="M36" s="190" t="e">
        <f t="shared" si="2"/>
        <v>#REF!</v>
      </c>
      <c r="N36" s="190" t="e">
        <f t="shared" si="3"/>
        <v>#REF!</v>
      </c>
      <c r="P36" s="190">
        <v>0</v>
      </c>
      <c r="Q36" s="190">
        <v>0</v>
      </c>
    </row>
    <row r="37" spans="1:17" hidden="1" x14ac:dyDescent="0.25">
      <c r="A37" s="459" t="s">
        <v>378</v>
      </c>
      <c r="B37" s="455" t="e">
        <f>VLOOKUP(A37,[3]Sheet1!$B$1:$D$1757,3,FALSE)</f>
        <v>#N/A</v>
      </c>
      <c r="C37" s="455" t="e">
        <f>VLOOKUP(A37,[3]Sheet1!$B$1:$R$1757,17,FALSE)</f>
        <v>#N/A</v>
      </c>
      <c r="D37" s="458">
        <v>125000</v>
      </c>
      <c r="E37" s="446">
        <v>0</v>
      </c>
      <c r="F37" s="447" t="e">
        <f>IF(D37&lt;60,0,ROUND(($D37*F$2)+VLOOKUP($C37,[2]CONFIG!$A$33:$C$43,3,FALSE),0))</f>
        <v>#REF!</v>
      </c>
      <c r="G37" s="447" t="e">
        <f>IF(D37&lt;60,0,ROUND(($D37*G$2)+VLOOKUP($C37,[2]CONFIG!$A$33:$C$43,3,FALSE),0))</f>
        <v>#REF!</v>
      </c>
      <c r="H37" s="447" t="e">
        <f>IF(D37&lt;60,0,ROUND(($D37*H$2)+VLOOKUP($C37,[2]CONFIG!$A$33:$C$43,3,FALSE),0))</f>
        <v>#REF!</v>
      </c>
      <c r="I37" s="447" t="e">
        <f>IF(D37&lt;60,0,ROUND(($D37*I$2)+VLOOKUP($C37,[2]CONFIG!$A$33:$C$43,3,FALSE),0))</f>
        <v>#REF!</v>
      </c>
      <c r="J37" s="456"/>
      <c r="K37" s="190" t="e">
        <f t="shared" si="0"/>
        <v>#REF!</v>
      </c>
      <c r="L37" s="190" t="e">
        <f t="shared" si="1"/>
        <v>#REF!</v>
      </c>
      <c r="M37" s="190" t="e">
        <f t="shared" si="2"/>
        <v>#REF!</v>
      </c>
      <c r="N37" s="190" t="e">
        <f t="shared" si="3"/>
        <v>#REF!</v>
      </c>
      <c r="P37" s="190">
        <v>0</v>
      </c>
      <c r="Q37" s="190">
        <v>0</v>
      </c>
    </row>
    <row r="38" spans="1:17" hidden="1" x14ac:dyDescent="0.25">
      <c r="A38" s="450" t="s">
        <v>379</v>
      </c>
      <c r="B38" s="455" t="e">
        <f>VLOOKUP(A38,[3]Sheet1!$B$1:$D$1757,3,FALSE)</f>
        <v>#N/A</v>
      </c>
      <c r="C38" s="455" t="e">
        <f>VLOOKUP(A38,[3]Sheet1!$B$1:$R$1757,17,FALSE)</f>
        <v>#N/A</v>
      </c>
      <c r="D38" s="458">
        <v>123773</v>
      </c>
      <c r="E38" s="446">
        <v>0</v>
      </c>
      <c r="F38" s="447" t="e">
        <f>IF(D38&lt;60,0,ROUND(($D38*F$2)+VLOOKUP($C38,[2]CONFIG!$A$33:$C$43,3,FALSE),0))</f>
        <v>#REF!</v>
      </c>
      <c r="G38" s="447" t="e">
        <f>IF(D38&lt;60,0,ROUND(($D38*G$2)+VLOOKUP($C38,[2]CONFIG!$A$33:$C$43,3,FALSE),0))</f>
        <v>#REF!</v>
      </c>
      <c r="H38" s="447" t="e">
        <f>IF(D38&lt;60,0,ROUND(($D38*H$2)+VLOOKUP($C38,[2]CONFIG!$A$33:$C$43,3,FALSE),0))</f>
        <v>#REF!</v>
      </c>
      <c r="I38" s="447" t="e">
        <f>IF(D38&lt;60,0,ROUND(($D38*I$2)+VLOOKUP($C38,[2]CONFIG!$A$33:$C$43,3,FALSE),0))</f>
        <v>#REF!</v>
      </c>
      <c r="J38" s="456"/>
      <c r="K38" s="190" t="e">
        <f t="shared" si="0"/>
        <v>#REF!</v>
      </c>
      <c r="L38" s="190" t="e">
        <f t="shared" si="1"/>
        <v>#REF!</v>
      </c>
      <c r="M38" s="190" t="e">
        <f t="shared" si="2"/>
        <v>#REF!</v>
      </c>
      <c r="N38" s="190" t="e">
        <f t="shared" si="3"/>
        <v>#REF!</v>
      </c>
      <c r="P38" s="190">
        <v>0</v>
      </c>
      <c r="Q38" s="190">
        <v>0</v>
      </c>
    </row>
    <row r="39" spans="1:17" hidden="1" x14ac:dyDescent="0.25">
      <c r="A39" s="450" t="s">
        <v>380</v>
      </c>
      <c r="B39" s="455" t="e">
        <f>VLOOKUP(A39,[3]Sheet1!$B$1:$D$1757,3,FALSE)</f>
        <v>#N/A</v>
      </c>
      <c r="C39" s="455" t="e">
        <f>VLOOKUP(A39,[3]Sheet1!$B$1:$R$1757,17,FALSE)</f>
        <v>#N/A</v>
      </c>
      <c r="D39" s="458">
        <v>121545</v>
      </c>
      <c r="E39" s="446">
        <v>0</v>
      </c>
      <c r="F39" s="447" t="e">
        <f>IF(D39&lt;60,0,ROUND(($D39*F$2)+VLOOKUP($C39,[2]CONFIG!$A$33:$C$43,3,FALSE),0))</f>
        <v>#REF!</v>
      </c>
      <c r="G39" s="447" t="e">
        <f>IF(D39&lt;60,0,ROUND(($D39*G$2)+VLOOKUP($C39,[2]CONFIG!$A$33:$C$43,3,FALSE),0))</f>
        <v>#REF!</v>
      </c>
      <c r="H39" s="447" t="e">
        <f>IF(D39&lt;60,0,ROUND(($D39*H$2)+VLOOKUP($C39,[2]CONFIG!$A$33:$C$43,3,FALSE),0))</f>
        <v>#REF!</v>
      </c>
      <c r="I39" s="447" t="e">
        <f>IF(D39&lt;60,0,ROUND(($D39*I$2)+VLOOKUP($C39,[2]CONFIG!$A$33:$C$43,3,FALSE),0))</f>
        <v>#REF!</v>
      </c>
      <c r="J39" s="456"/>
      <c r="K39" s="190" t="e">
        <f t="shared" si="0"/>
        <v>#REF!</v>
      </c>
      <c r="L39" s="190" t="e">
        <f t="shared" si="1"/>
        <v>#REF!</v>
      </c>
      <c r="M39" s="190" t="e">
        <f t="shared" si="2"/>
        <v>#REF!</v>
      </c>
      <c r="N39" s="190" t="e">
        <f t="shared" si="3"/>
        <v>#REF!</v>
      </c>
      <c r="P39" s="190">
        <v>0</v>
      </c>
      <c r="Q39" s="190">
        <v>0</v>
      </c>
    </row>
    <row r="40" spans="1:17" hidden="1" x14ac:dyDescent="0.25">
      <c r="A40" s="450" t="s">
        <v>381</v>
      </c>
      <c r="B40" s="455" t="e">
        <f>VLOOKUP(A40,[3]Sheet1!$B$1:$D$1757,3,FALSE)</f>
        <v>#N/A</v>
      </c>
      <c r="C40" s="455" t="e">
        <f>VLOOKUP(A40,[3]Sheet1!$B$1:$R$1757,17,FALSE)</f>
        <v>#N/A</v>
      </c>
      <c r="D40" s="458">
        <v>120830</v>
      </c>
      <c r="E40" s="446">
        <v>0</v>
      </c>
      <c r="F40" s="447" t="e">
        <f>IF(D40&lt;60,0,ROUND(($D40*F$2)+VLOOKUP($C40,[2]CONFIG!$A$33:$C$43,3,FALSE),0))</f>
        <v>#REF!</v>
      </c>
      <c r="G40" s="447" t="e">
        <f>IF(D40&lt;60,0,ROUND(($D40*G$2)+VLOOKUP($C40,[2]CONFIG!$A$33:$C$43,3,FALSE),0))</f>
        <v>#REF!</v>
      </c>
      <c r="H40" s="447" t="e">
        <f>IF(D40&lt;60,0,ROUND(($D40*H$2)+VLOOKUP($C40,[2]CONFIG!$A$33:$C$43,3,FALSE),0))</f>
        <v>#REF!</v>
      </c>
      <c r="I40" s="447" t="e">
        <f>IF(D40&lt;60,0,ROUND(($D40*I$2)+VLOOKUP($C40,[2]CONFIG!$A$33:$C$43,3,FALSE),0))</f>
        <v>#REF!</v>
      </c>
      <c r="J40" s="456"/>
      <c r="K40" s="190" t="e">
        <f t="shared" si="0"/>
        <v>#REF!</v>
      </c>
      <c r="L40" s="190" t="e">
        <f t="shared" si="1"/>
        <v>#REF!</v>
      </c>
      <c r="M40" s="190" t="e">
        <f t="shared" si="2"/>
        <v>#REF!</v>
      </c>
      <c r="N40" s="190" t="e">
        <f t="shared" si="3"/>
        <v>#REF!</v>
      </c>
      <c r="P40" s="190">
        <v>0</v>
      </c>
      <c r="Q40" s="190">
        <v>0</v>
      </c>
    </row>
    <row r="41" spans="1:17" hidden="1" x14ac:dyDescent="0.25">
      <c r="A41" s="450" t="s">
        <v>382</v>
      </c>
      <c r="B41" s="455" t="e">
        <f>VLOOKUP(A41,[3]Sheet1!$B$1:$D$1757,3,FALSE)</f>
        <v>#N/A</v>
      </c>
      <c r="C41" s="455" t="e">
        <f>VLOOKUP(A41,[3]Sheet1!$B$1:$R$1757,17,FALSE)</f>
        <v>#N/A</v>
      </c>
      <c r="D41" s="458">
        <v>120000</v>
      </c>
      <c r="E41" s="446">
        <v>0</v>
      </c>
      <c r="F41" s="447" t="e">
        <f>IF(D41&lt;60,0,ROUND(($D41*F$2)+VLOOKUP($C41,[2]CONFIG!$A$33:$C$43,3,FALSE),0))</f>
        <v>#REF!</v>
      </c>
      <c r="G41" s="447" t="e">
        <f>IF(D41&lt;60,0,ROUND(($D41*G$2)+VLOOKUP($C41,[2]CONFIG!$A$33:$C$43,3,FALSE),0))</f>
        <v>#REF!</v>
      </c>
      <c r="H41" s="447" t="e">
        <f>IF(D41&lt;60,0,ROUND(($D41*H$2)+VLOOKUP($C41,[2]CONFIG!$A$33:$C$43,3,FALSE),0))</f>
        <v>#REF!</v>
      </c>
      <c r="I41" s="447" t="e">
        <f>IF(D41&lt;60,0,ROUND(($D41*I$2)+VLOOKUP($C41,[2]CONFIG!$A$33:$C$43,3,FALSE),0))</f>
        <v>#REF!</v>
      </c>
      <c r="J41" s="456"/>
      <c r="K41" s="190" t="e">
        <f t="shared" si="0"/>
        <v>#REF!</v>
      </c>
      <c r="L41" s="190" t="e">
        <f t="shared" si="1"/>
        <v>#REF!</v>
      </c>
      <c r="M41" s="190" t="e">
        <f t="shared" si="2"/>
        <v>#REF!</v>
      </c>
      <c r="N41" s="190" t="e">
        <f t="shared" si="3"/>
        <v>#REF!</v>
      </c>
      <c r="P41" s="190">
        <v>0</v>
      </c>
      <c r="Q41" s="190">
        <v>0</v>
      </c>
    </row>
    <row r="42" spans="1:17" hidden="1" x14ac:dyDescent="0.25">
      <c r="A42" s="450" t="s">
        <v>383</v>
      </c>
      <c r="B42" s="455" t="e">
        <f>VLOOKUP(A42,[3]Sheet1!$B$1:$D$1757,3,FALSE)</f>
        <v>#N/A</v>
      </c>
      <c r="C42" s="455" t="e">
        <f>VLOOKUP(A42,[3]Sheet1!$B$1:$R$1757,17,FALSE)</f>
        <v>#N/A</v>
      </c>
      <c r="D42" s="458">
        <v>118530</v>
      </c>
      <c r="E42" s="446">
        <v>0</v>
      </c>
      <c r="F42" s="447" t="e">
        <f>IF(D42&lt;60,0,ROUND(($D42*F$2)+VLOOKUP($C42,[2]CONFIG!$A$33:$C$43,3,FALSE),0))</f>
        <v>#REF!</v>
      </c>
      <c r="G42" s="447" t="e">
        <f>IF(D42&lt;60,0,ROUND(($D42*G$2)+VLOOKUP($C42,[2]CONFIG!$A$33:$C$43,3,FALSE),0))</f>
        <v>#REF!</v>
      </c>
      <c r="H42" s="447" t="e">
        <f>IF(D42&lt;60,0,ROUND(($D42*H$2)+VLOOKUP($C42,[2]CONFIG!$A$33:$C$43,3,FALSE),0))</f>
        <v>#REF!</v>
      </c>
      <c r="I42" s="447" t="e">
        <f>IF(D42&lt;60,0,ROUND(($D42*I$2)+VLOOKUP($C42,[2]CONFIG!$A$33:$C$43,3,FALSE),0))</f>
        <v>#REF!</v>
      </c>
      <c r="J42" s="456"/>
      <c r="K42" s="190" t="e">
        <f t="shared" si="0"/>
        <v>#REF!</v>
      </c>
      <c r="L42" s="190" t="e">
        <f t="shared" si="1"/>
        <v>#REF!</v>
      </c>
      <c r="M42" s="190" t="e">
        <f t="shared" si="2"/>
        <v>#REF!</v>
      </c>
      <c r="N42" s="190" t="e">
        <f t="shared" si="3"/>
        <v>#REF!</v>
      </c>
      <c r="P42" s="190" t="e">
        <f>E42+K42</f>
        <v>#REF!</v>
      </c>
      <c r="Q42" s="190" t="e">
        <f>E42+L42</f>
        <v>#REF!</v>
      </c>
    </row>
    <row r="43" spans="1:17" hidden="1" x14ac:dyDescent="0.25">
      <c r="A43" s="450" t="s">
        <v>384</v>
      </c>
      <c r="B43" s="455" t="e">
        <f>VLOOKUP(A43,[3]Sheet1!$B$1:$D$1757,3,FALSE)</f>
        <v>#N/A</v>
      </c>
      <c r="C43" s="455" t="e">
        <f>VLOOKUP(A43,[3]Sheet1!$B$1:$R$1757,17,FALSE)</f>
        <v>#N/A</v>
      </c>
      <c r="D43" s="458">
        <v>115000</v>
      </c>
      <c r="E43" s="446">
        <v>0</v>
      </c>
      <c r="F43" s="447" t="e">
        <f>IF(D43&lt;60,0,ROUND(($D43*F$2)+VLOOKUP($C43,[2]CONFIG!$A$33:$C$43,3,FALSE),0))</f>
        <v>#REF!</v>
      </c>
      <c r="G43" s="447" t="e">
        <f>IF(D43&lt;60,0,ROUND(($D43*G$2)+VLOOKUP($C43,[2]CONFIG!$A$33:$C$43,3,FALSE),0))</f>
        <v>#REF!</v>
      </c>
      <c r="H43" s="447" t="e">
        <f>IF(D43&lt;60,0,ROUND(($D43*H$2)+VLOOKUP($C43,[2]CONFIG!$A$33:$C$43,3,FALSE),0))</f>
        <v>#REF!</v>
      </c>
      <c r="I43" s="447" t="e">
        <f>IF(D43&lt;60,0,ROUND(($D43*I$2)+VLOOKUP($C43,[2]CONFIG!$A$33:$C$43,3,FALSE),0))</f>
        <v>#REF!</v>
      </c>
      <c r="J43" s="456"/>
      <c r="K43" s="190" t="e">
        <f t="shared" si="0"/>
        <v>#REF!</v>
      </c>
      <c r="L43" s="190" t="e">
        <f t="shared" si="1"/>
        <v>#REF!</v>
      </c>
      <c r="M43" s="190" t="e">
        <f t="shared" si="2"/>
        <v>#REF!</v>
      </c>
      <c r="N43" s="190" t="e">
        <f t="shared" si="3"/>
        <v>#REF!</v>
      </c>
      <c r="P43" s="190">
        <v>0</v>
      </c>
      <c r="Q43" s="190">
        <v>0</v>
      </c>
    </row>
    <row r="44" spans="1:17" hidden="1" x14ac:dyDescent="0.25">
      <c r="A44" s="450" t="s">
        <v>385</v>
      </c>
      <c r="B44" s="455" t="e">
        <f>VLOOKUP(A44,[3]Sheet1!$B$1:$D$1757,3,FALSE)</f>
        <v>#N/A</v>
      </c>
      <c r="C44" s="455" t="e">
        <f>VLOOKUP(A44,[3]Sheet1!$B$1:$R$1757,17,FALSE)</f>
        <v>#N/A</v>
      </c>
      <c r="D44" s="458">
        <v>115000</v>
      </c>
      <c r="E44" s="446">
        <v>0</v>
      </c>
      <c r="F44" s="447" t="e">
        <f>IF(D44&lt;60,0,ROUND(($D44*F$2)+VLOOKUP($C44,[2]CONFIG!$A$33:$C$43,3,FALSE),0))</f>
        <v>#REF!</v>
      </c>
      <c r="G44" s="447" t="e">
        <f>IF(D44&lt;60,0,ROUND(($D44*G$2)+VLOOKUP($C44,[2]CONFIG!$A$33:$C$43,3,FALSE),0))</f>
        <v>#REF!</v>
      </c>
      <c r="H44" s="447" t="e">
        <f>IF(D44&lt;60,0,ROUND(($D44*H$2)+VLOOKUP($C44,[2]CONFIG!$A$33:$C$43,3,FALSE),0))</f>
        <v>#REF!</v>
      </c>
      <c r="I44" s="447" t="e">
        <f>IF(D44&lt;60,0,ROUND(($D44*I$2)+VLOOKUP($C44,[2]CONFIG!$A$33:$C$43,3,FALSE),0))</f>
        <v>#REF!</v>
      </c>
      <c r="J44" s="456"/>
      <c r="K44" s="190" t="e">
        <f t="shared" si="0"/>
        <v>#REF!</v>
      </c>
      <c r="L44" s="190" t="e">
        <f t="shared" si="1"/>
        <v>#REF!</v>
      </c>
      <c r="M44" s="190" t="e">
        <f t="shared" si="2"/>
        <v>#REF!</v>
      </c>
      <c r="N44" s="190" t="e">
        <f t="shared" si="3"/>
        <v>#REF!</v>
      </c>
      <c r="P44" s="190">
        <v>0</v>
      </c>
      <c r="Q44" s="190">
        <v>0</v>
      </c>
    </row>
    <row r="45" spans="1:17" hidden="1" x14ac:dyDescent="0.25">
      <c r="A45" s="459" t="s">
        <v>386</v>
      </c>
      <c r="B45" s="455" t="e">
        <f>VLOOKUP(A45,[3]Sheet1!$B$1:$D$1757,3,FALSE)</f>
        <v>#N/A</v>
      </c>
      <c r="C45" s="455" t="e">
        <f>VLOOKUP(A45,[3]Sheet1!$B$1:$R$1757,17,FALSE)</f>
        <v>#N/A</v>
      </c>
      <c r="D45" s="458">
        <v>115000</v>
      </c>
      <c r="E45" s="446">
        <v>0</v>
      </c>
      <c r="F45" s="447" t="e">
        <f>IF(D45&lt;60,0,ROUND(($D45*F$2)+VLOOKUP($C45,[2]CONFIG!$A$33:$C$43,3,FALSE),0))</f>
        <v>#REF!</v>
      </c>
      <c r="G45" s="447" t="e">
        <f>IF(D45&lt;60,0,ROUND(($D45*G$2)+VLOOKUP($C45,[2]CONFIG!$A$33:$C$43,3,FALSE),0))</f>
        <v>#REF!</v>
      </c>
      <c r="H45" s="447" t="e">
        <f>IF(D45&lt;60,0,ROUND(($D45*H$2)+VLOOKUP($C45,[2]CONFIG!$A$33:$C$43,3,FALSE),0))</f>
        <v>#REF!</v>
      </c>
      <c r="I45" s="447" t="e">
        <f>IF(D45&lt;60,0,ROUND(($D45*I$2)+VLOOKUP($C45,[2]CONFIG!$A$33:$C$43,3,FALSE),0))</f>
        <v>#REF!</v>
      </c>
      <c r="J45" s="456"/>
      <c r="K45" s="190" t="e">
        <f t="shared" si="0"/>
        <v>#REF!</v>
      </c>
      <c r="L45" s="190" t="e">
        <f t="shared" si="1"/>
        <v>#REF!</v>
      </c>
      <c r="M45" s="190" t="e">
        <f t="shared" si="2"/>
        <v>#REF!</v>
      </c>
      <c r="N45" s="190" t="e">
        <f t="shared" si="3"/>
        <v>#REF!</v>
      </c>
      <c r="P45" s="190">
        <v>0</v>
      </c>
      <c r="Q45" s="190">
        <v>0</v>
      </c>
    </row>
    <row r="46" spans="1:17" hidden="1" x14ac:dyDescent="0.25">
      <c r="A46" s="450" t="s">
        <v>387</v>
      </c>
      <c r="B46" s="455" t="e">
        <f>VLOOKUP(A46,[3]Sheet1!$B$1:$D$1757,3,FALSE)</f>
        <v>#N/A</v>
      </c>
      <c r="C46" s="455" t="e">
        <f>VLOOKUP(A46,[3]Sheet1!$B$1:$R$1757,17,FALSE)</f>
        <v>#N/A</v>
      </c>
      <c r="D46" s="458">
        <v>112709</v>
      </c>
      <c r="E46" s="446">
        <v>0</v>
      </c>
      <c r="F46" s="447" t="e">
        <f>IF(D46&lt;60,0,ROUND(($D46*F$2)+VLOOKUP($C46,[2]CONFIG!$A$33:$C$43,3,FALSE),0))</f>
        <v>#REF!</v>
      </c>
      <c r="G46" s="447" t="e">
        <f>IF(D46&lt;60,0,ROUND(($D46*G$2)+VLOOKUP($C46,[2]CONFIG!$A$33:$C$43,3,FALSE),0))</f>
        <v>#REF!</v>
      </c>
      <c r="H46" s="447" t="e">
        <f>IF(D46&lt;60,0,ROUND(($D46*H$2)+VLOOKUP($C46,[2]CONFIG!$A$33:$C$43,3,FALSE),0))</f>
        <v>#REF!</v>
      </c>
      <c r="I46" s="447" t="e">
        <f>IF(D46&lt;60,0,ROUND(($D46*I$2)+VLOOKUP($C46,[2]CONFIG!$A$33:$C$43,3,FALSE),0))</f>
        <v>#REF!</v>
      </c>
      <c r="J46" s="456"/>
      <c r="K46" s="190" t="e">
        <f t="shared" si="0"/>
        <v>#REF!</v>
      </c>
      <c r="L46" s="190" t="e">
        <f t="shared" si="1"/>
        <v>#REF!</v>
      </c>
      <c r="M46" s="190" t="e">
        <f t="shared" si="2"/>
        <v>#REF!</v>
      </c>
      <c r="N46" s="190" t="e">
        <f t="shared" si="3"/>
        <v>#REF!</v>
      </c>
      <c r="P46" s="190">
        <v>0</v>
      </c>
      <c r="Q46" s="190">
        <v>0</v>
      </c>
    </row>
    <row r="47" spans="1:17" hidden="1" x14ac:dyDescent="0.25">
      <c r="A47" s="450" t="s">
        <v>388</v>
      </c>
      <c r="B47" s="455" t="e">
        <f>VLOOKUP(A47,[3]Sheet1!$B$1:$D$1757,3,FALSE)</f>
        <v>#N/A</v>
      </c>
      <c r="C47" s="455" t="e">
        <f>VLOOKUP(A47,[3]Sheet1!$B$1:$R$1757,17,FALSE)</f>
        <v>#N/A</v>
      </c>
      <c r="D47" s="458">
        <v>110383</v>
      </c>
      <c r="E47" s="446">
        <v>0</v>
      </c>
      <c r="F47" s="447" t="e">
        <f>IF(D47&lt;60,0,ROUND(($D47*F$2)+VLOOKUP($C47,[2]CONFIG!$A$33:$C$43,3,FALSE),0))</f>
        <v>#REF!</v>
      </c>
      <c r="G47" s="447" t="e">
        <f>IF(D47&lt;60,0,ROUND(($D47*G$2)+VLOOKUP($C47,[2]CONFIG!$A$33:$C$43,3,FALSE),0))</f>
        <v>#REF!</v>
      </c>
      <c r="H47" s="447" t="e">
        <f>IF(D47&lt;60,0,ROUND(($D47*H$2)+VLOOKUP($C47,[2]CONFIG!$A$33:$C$43,3,FALSE),0))</f>
        <v>#REF!</v>
      </c>
      <c r="I47" s="447" t="e">
        <f>IF(D47&lt;60,0,ROUND(($D47*I$2)+VLOOKUP($C47,[2]CONFIG!$A$33:$C$43,3,FALSE),0))</f>
        <v>#REF!</v>
      </c>
      <c r="J47" s="456"/>
      <c r="K47" s="190" t="e">
        <f t="shared" si="0"/>
        <v>#REF!</v>
      </c>
      <c r="L47" s="190" t="e">
        <f t="shared" si="1"/>
        <v>#REF!</v>
      </c>
      <c r="M47" s="190" t="e">
        <f t="shared" si="2"/>
        <v>#REF!</v>
      </c>
      <c r="N47" s="190" t="e">
        <f t="shared" si="3"/>
        <v>#REF!</v>
      </c>
      <c r="P47" s="190">
        <v>0</v>
      </c>
      <c r="Q47" s="190">
        <v>0</v>
      </c>
    </row>
    <row r="48" spans="1:17" hidden="1" x14ac:dyDescent="0.25">
      <c r="A48" s="450" t="s">
        <v>389</v>
      </c>
      <c r="B48" s="455" t="e">
        <f>VLOOKUP(A48,[3]Sheet1!$B$1:$D$1757,3,FALSE)</f>
        <v>#N/A</v>
      </c>
      <c r="C48" s="455" t="e">
        <f>VLOOKUP(A48,[3]Sheet1!$B$1:$R$1757,17,FALSE)</f>
        <v>#N/A</v>
      </c>
      <c r="D48" s="458">
        <v>110000</v>
      </c>
      <c r="E48" s="446">
        <v>0</v>
      </c>
      <c r="F48" s="447" t="e">
        <f>IF(D48&lt;60,0,ROUND(($D48*F$2)+VLOOKUP($C48,[2]CONFIG!$A$33:$C$43,3,FALSE),0))</f>
        <v>#REF!</v>
      </c>
      <c r="G48" s="447" t="e">
        <f>IF(D48&lt;60,0,ROUND(($D48*G$2)+VLOOKUP($C48,[2]CONFIG!$A$33:$C$43,3,FALSE),0))</f>
        <v>#REF!</v>
      </c>
      <c r="H48" s="447" t="e">
        <f>IF(D48&lt;60,0,ROUND(($D48*H$2)+VLOOKUP($C48,[2]CONFIG!$A$33:$C$43,3,FALSE),0))</f>
        <v>#REF!</v>
      </c>
      <c r="I48" s="447" t="e">
        <f>IF(D48&lt;60,0,ROUND(($D48*I$2)+VLOOKUP($C48,[2]CONFIG!$A$33:$C$43,3,FALSE),0))</f>
        <v>#REF!</v>
      </c>
      <c r="J48" s="456"/>
      <c r="K48" s="190" t="e">
        <f t="shared" si="0"/>
        <v>#REF!</v>
      </c>
      <c r="L48" s="190" t="e">
        <f t="shared" si="1"/>
        <v>#REF!</v>
      </c>
      <c r="M48" s="190" t="e">
        <f t="shared" si="2"/>
        <v>#REF!</v>
      </c>
      <c r="N48" s="190" t="e">
        <f t="shared" si="3"/>
        <v>#REF!</v>
      </c>
      <c r="P48" s="190">
        <v>0</v>
      </c>
      <c r="Q48" s="190">
        <v>0</v>
      </c>
    </row>
    <row r="49" spans="1:17" hidden="1" x14ac:dyDescent="0.25">
      <c r="A49" s="450" t="s">
        <v>390</v>
      </c>
      <c r="B49" s="455" t="e">
        <f>VLOOKUP(A49,[3]Sheet1!$B$1:$D$1757,3,FALSE)</f>
        <v>#N/A</v>
      </c>
      <c r="C49" s="455" t="e">
        <f>VLOOKUP(A49,[3]Sheet1!$B$1:$R$1757,17,FALSE)</f>
        <v>#N/A</v>
      </c>
      <c r="D49" s="458">
        <v>110000</v>
      </c>
      <c r="E49" s="446">
        <v>0</v>
      </c>
      <c r="F49" s="447" t="e">
        <f>IF(D49&lt;60,0,ROUND(($D49*F$2)+VLOOKUP($C49,[2]CONFIG!$A$33:$C$43,3,FALSE),0))</f>
        <v>#REF!</v>
      </c>
      <c r="G49" s="447" t="e">
        <f>IF(D49&lt;60,0,ROUND(($D49*G$2)+VLOOKUP($C49,[2]CONFIG!$A$33:$C$43,3,FALSE),0))</f>
        <v>#REF!</v>
      </c>
      <c r="H49" s="447" t="e">
        <f>IF(D49&lt;60,0,ROUND(($D49*H$2)+VLOOKUP($C49,[2]CONFIG!$A$33:$C$43,3,FALSE),0))</f>
        <v>#REF!</v>
      </c>
      <c r="I49" s="447" t="e">
        <f>IF(D49&lt;60,0,ROUND(($D49*I$2)+VLOOKUP($C49,[2]CONFIG!$A$33:$C$43,3,FALSE),0))</f>
        <v>#REF!</v>
      </c>
      <c r="J49" s="456"/>
      <c r="K49" s="190" t="e">
        <f t="shared" si="0"/>
        <v>#REF!</v>
      </c>
      <c r="L49" s="190" t="e">
        <f t="shared" si="1"/>
        <v>#REF!</v>
      </c>
      <c r="M49" s="190" t="e">
        <f t="shared" si="2"/>
        <v>#REF!</v>
      </c>
      <c r="N49" s="190" t="e">
        <f t="shared" si="3"/>
        <v>#REF!</v>
      </c>
      <c r="P49" s="190">
        <v>0</v>
      </c>
      <c r="Q49" s="190">
        <v>0</v>
      </c>
    </row>
    <row r="50" spans="1:17" hidden="1" x14ac:dyDescent="0.25">
      <c r="A50" s="459" t="s">
        <v>391</v>
      </c>
      <c r="B50" s="455" t="e">
        <f>VLOOKUP(A50,[3]Sheet1!$B$1:$D$1757,3,FALSE)</f>
        <v>#N/A</v>
      </c>
      <c r="C50" s="455" t="e">
        <f>VLOOKUP(A50,[3]Sheet1!$B$1:$R$1757,17,FALSE)</f>
        <v>#N/A</v>
      </c>
      <c r="D50" s="458">
        <v>109956</v>
      </c>
      <c r="E50" s="446">
        <v>0</v>
      </c>
      <c r="F50" s="447" t="e">
        <f>IF(D50&lt;60,0,ROUND(($D50*F$2)+VLOOKUP($C50,[2]CONFIG!$A$33:$C$43,3,FALSE),0))</f>
        <v>#REF!</v>
      </c>
      <c r="G50" s="447" t="e">
        <f>IF(D50&lt;60,0,ROUND(($D50*G$2)+VLOOKUP($C50,[2]CONFIG!$A$33:$C$43,3,FALSE),0))</f>
        <v>#REF!</v>
      </c>
      <c r="H50" s="447" t="e">
        <f>IF(D50&lt;60,0,ROUND(($D50*H$2)+VLOOKUP($C50,[2]CONFIG!$A$33:$C$43,3,FALSE),0))</f>
        <v>#REF!</v>
      </c>
      <c r="I50" s="447" t="e">
        <f>IF(D50&lt;60,0,ROUND(($D50*I$2)+VLOOKUP($C50,[2]CONFIG!$A$33:$C$43,3,FALSE),0))</f>
        <v>#REF!</v>
      </c>
      <c r="J50" s="456"/>
      <c r="K50" s="190" t="e">
        <f t="shared" si="0"/>
        <v>#REF!</v>
      </c>
      <c r="L50" s="190" t="e">
        <f t="shared" si="1"/>
        <v>#REF!</v>
      </c>
      <c r="M50" s="190" t="e">
        <f t="shared" si="2"/>
        <v>#REF!</v>
      </c>
      <c r="N50" s="190" t="e">
        <f t="shared" si="3"/>
        <v>#REF!</v>
      </c>
      <c r="P50" s="190">
        <v>0</v>
      </c>
      <c r="Q50" s="190">
        <v>0</v>
      </c>
    </row>
    <row r="51" spans="1:17" x14ac:dyDescent="0.25">
      <c r="A51" s="450" t="s">
        <v>392</v>
      </c>
      <c r="B51" s="455" t="e">
        <f>VLOOKUP(A51,[3]Sheet1!$B$1:$D$1757,3,FALSE)</f>
        <v>#N/A</v>
      </c>
      <c r="C51" s="455" t="e">
        <f>VLOOKUP(A51,[3]Sheet1!$B$1:$R$1757,17,FALSE)</f>
        <v>#N/A</v>
      </c>
      <c r="D51" s="458">
        <v>108145</v>
      </c>
      <c r="E51" s="446">
        <v>0</v>
      </c>
      <c r="F51" s="447" t="e">
        <f>IF(D51&lt;60,0,ROUND(($D51*F$2)+VLOOKUP($C51,[2]CONFIG!$A$33:$C$43,3,FALSE),0))</f>
        <v>#REF!</v>
      </c>
      <c r="G51" s="447" t="e">
        <f>IF(D51&lt;60,0,ROUND(($D51*G$2)+VLOOKUP($C51,[2]CONFIG!$A$33:$C$43,3,FALSE),0))</f>
        <v>#REF!</v>
      </c>
      <c r="H51" s="447" t="e">
        <f>IF(D51&lt;60,0,ROUND(($D51*H$2)+VLOOKUP($C51,[2]CONFIG!$A$33:$C$43,3,FALSE),0))</f>
        <v>#REF!</v>
      </c>
      <c r="I51" s="447" t="e">
        <f>IF(D51&lt;60,0,ROUND(($D51*I$2)+VLOOKUP($C51,[2]CONFIG!$A$33:$C$43,3,FALSE),0))</f>
        <v>#REF!</v>
      </c>
      <c r="J51" s="456"/>
      <c r="K51" s="190" t="e">
        <f t="shared" si="0"/>
        <v>#REF!</v>
      </c>
      <c r="L51" s="190" t="e">
        <f t="shared" si="1"/>
        <v>#REF!</v>
      </c>
      <c r="M51" s="190" t="e">
        <f t="shared" si="2"/>
        <v>#REF!</v>
      </c>
      <c r="N51" s="190" t="e">
        <f t="shared" si="3"/>
        <v>#REF!</v>
      </c>
      <c r="P51" s="190">
        <v>0</v>
      </c>
      <c r="Q51" s="190">
        <v>0</v>
      </c>
    </row>
    <row r="52" spans="1:17" hidden="1" x14ac:dyDescent="0.25">
      <c r="A52" s="450" t="s">
        <v>393</v>
      </c>
      <c r="B52" s="455" t="e">
        <f>VLOOKUP(A52,[3]Sheet1!$B$1:$D$1757,3,FALSE)</f>
        <v>#N/A</v>
      </c>
      <c r="C52" s="455" t="e">
        <f>VLOOKUP(A52,[3]Sheet1!$B$1:$R$1757,17,FALSE)</f>
        <v>#N/A</v>
      </c>
      <c r="D52" s="458">
        <v>107425</v>
      </c>
      <c r="E52" s="446">
        <v>0</v>
      </c>
      <c r="F52" s="447" t="e">
        <f>IF(D52&lt;60,0,ROUND(($D52*F$2)+VLOOKUP($C52,[2]CONFIG!$A$33:$C$43,3,FALSE),0))</f>
        <v>#REF!</v>
      </c>
      <c r="G52" s="447" t="e">
        <f>IF(D52&lt;60,0,ROUND(($D52*G$2)+VLOOKUP($C52,[2]CONFIG!$A$33:$C$43,3,FALSE),0))</f>
        <v>#REF!</v>
      </c>
      <c r="H52" s="447" t="e">
        <f>IF(D52&lt;60,0,ROUND(($D52*H$2)+VLOOKUP($C52,[2]CONFIG!$A$33:$C$43,3,FALSE),0))</f>
        <v>#REF!</v>
      </c>
      <c r="I52" s="447" t="e">
        <f>IF(D52&lt;60,0,ROUND(($D52*I$2)+VLOOKUP($C52,[2]CONFIG!$A$33:$C$43,3,FALSE),0))</f>
        <v>#REF!</v>
      </c>
      <c r="J52" s="456"/>
      <c r="K52" s="190" t="e">
        <f t="shared" si="0"/>
        <v>#REF!</v>
      </c>
      <c r="L52" s="190" t="e">
        <f t="shared" si="1"/>
        <v>#REF!</v>
      </c>
      <c r="M52" s="190" t="e">
        <f t="shared" si="2"/>
        <v>#REF!</v>
      </c>
      <c r="N52" s="190" t="e">
        <f t="shared" si="3"/>
        <v>#REF!</v>
      </c>
      <c r="P52" s="190" t="e">
        <f>E52+K52</f>
        <v>#REF!</v>
      </c>
      <c r="Q52" s="190" t="e">
        <f>E52+L52</f>
        <v>#REF!</v>
      </c>
    </row>
    <row r="53" spans="1:17" hidden="1" x14ac:dyDescent="0.25">
      <c r="A53" s="450" t="s">
        <v>394</v>
      </c>
      <c r="B53" s="455" t="e">
        <f>VLOOKUP(A53,[3]Sheet1!$B$1:$D$1757,3,FALSE)</f>
        <v>#N/A</v>
      </c>
      <c r="C53" s="455" t="e">
        <f>VLOOKUP(A53,[3]Sheet1!$B$1:$R$1757,17,FALSE)</f>
        <v>#N/A</v>
      </c>
      <c r="D53" s="458">
        <v>107168</v>
      </c>
      <c r="E53" s="446">
        <v>0</v>
      </c>
      <c r="F53" s="447" t="e">
        <f>IF(D53&lt;60,0,ROUND(($D53*F$2)+VLOOKUP($C53,[2]CONFIG!$A$33:$C$43,3,FALSE),0))</f>
        <v>#REF!</v>
      </c>
      <c r="G53" s="447" t="e">
        <f>IF(D53&lt;60,0,ROUND(($D53*G$2)+VLOOKUP($C53,[2]CONFIG!$A$33:$C$43,3,FALSE),0))</f>
        <v>#REF!</v>
      </c>
      <c r="H53" s="447" t="e">
        <f>IF(D53&lt;60,0,ROUND(($D53*H$2)+VLOOKUP($C53,[2]CONFIG!$A$33:$C$43,3,FALSE),0))</f>
        <v>#REF!</v>
      </c>
      <c r="I53" s="447" t="e">
        <f>IF(D53&lt;60,0,ROUND(($D53*I$2)+VLOOKUP($C53,[2]CONFIG!$A$33:$C$43,3,FALSE),0))</f>
        <v>#REF!</v>
      </c>
      <c r="J53" s="456"/>
      <c r="K53" s="190" t="e">
        <f t="shared" si="0"/>
        <v>#REF!</v>
      </c>
      <c r="L53" s="190" t="e">
        <f t="shared" si="1"/>
        <v>#REF!</v>
      </c>
      <c r="M53" s="190" t="e">
        <f t="shared" si="2"/>
        <v>#REF!</v>
      </c>
      <c r="N53" s="190" t="e">
        <f t="shared" si="3"/>
        <v>#REF!</v>
      </c>
      <c r="P53" s="190">
        <v>0</v>
      </c>
      <c r="Q53" s="190">
        <v>0</v>
      </c>
    </row>
    <row r="54" spans="1:17" hidden="1" x14ac:dyDescent="0.25">
      <c r="A54" s="450" t="s">
        <v>395</v>
      </c>
      <c r="B54" s="455" t="e">
        <f>VLOOKUP(A54,[3]Sheet1!$B$1:$D$1757,3,FALSE)</f>
        <v>#N/A</v>
      </c>
      <c r="C54" s="455" t="e">
        <f>VLOOKUP(A54,[3]Sheet1!$B$1:$R$1757,17,FALSE)</f>
        <v>#N/A</v>
      </c>
      <c r="D54" s="458">
        <v>107154</v>
      </c>
      <c r="E54" s="446">
        <v>0</v>
      </c>
      <c r="F54" s="447" t="e">
        <f>IF(D54&lt;60,0,ROUND(($D54*F$2)+VLOOKUP($C54,[2]CONFIG!$A$33:$C$43,3,FALSE),0))</f>
        <v>#REF!</v>
      </c>
      <c r="G54" s="447" t="e">
        <f>IF(D54&lt;60,0,ROUND(($D54*G$2)+VLOOKUP($C54,[2]CONFIG!$A$33:$C$43,3,FALSE),0))</f>
        <v>#REF!</v>
      </c>
      <c r="H54" s="447" t="e">
        <f>IF(D54&lt;60,0,ROUND(($D54*H$2)+VLOOKUP($C54,[2]CONFIG!$A$33:$C$43,3,FALSE),0))</f>
        <v>#REF!</v>
      </c>
      <c r="I54" s="447" t="e">
        <f>IF(D54&lt;60,0,ROUND(($D54*I$2)+VLOOKUP($C54,[2]CONFIG!$A$33:$C$43,3,FALSE),0))</f>
        <v>#REF!</v>
      </c>
      <c r="J54" s="456"/>
      <c r="K54" s="190" t="e">
        <f t="shared" si="0"/>
        <v>#REF!</v>
      </c>
      <c r="L54" s="190" t="e">
        <f t="shared" si="1"/>
        <v>#REF!</v>
      </c>
      <c r="M54" s="190" t="e">
        <f t="shared" si="2"/>
        <v>#REF!</v>
      </c>
      <c r="N54" s="190" t="e">
        <f t="shared" si="3"/>
        <v>#REF!</v>
      </c>
      <c r="P54" s="190">
        <v>0</v>
      </c>
      <c r="Q54" s="190">
        <v>0</v>
      </c>
    </row>
    <row r="55" spans="1:17" hidden="1" x14ac:dyDescent="0.25">
      <c r="A55" s="460" t="s">
        <v>396</v>
      </c>
      <c r="B55" s="455" t="e">
        <f>VLOOKUP(A55,[3]Sheet1!$B$1:$D$1757,3,FALSE)</f>
        <v>#N/A</v>
      </c>
      <c r="C55" s="455" t="e">
        <f>VLOOKUP(A55,[3]Sheet1!$B$1:$R$1757,17,FALSE)</f>
        <v>#N/A</v>
      </c>
      <c r="D55" s="458">
        <v>106442</v>
      </c>
      <c r="E55" s="446">
        <v>0</v>
      </c>
      <c r="F55" s="447" t="e">
        <f>IF(D55&lt;60,0,ROUND(($D55*F$2)+VLOOKUP($C55,[2]CONFIG!$A$33:$C$43,3,FALSE),0))</f>
        <v>#REF!</v>
      </c>
      <c r="G55" s="447" t="e">
        <f>IF(D55&lt;60,0,ROUND(($D55*G$2)+VLOOKUP($C55,[2]CONFIG!$A$33:$C$43,3,FALSE),0))</f>
        <v>#REF!</v>
      </c>
      <c r="H55" s="447" t="e">
        <f>IF(D55&lt;60,0,ROUND(($D55*H$2)+VLOOKUP($C55,[2]CONFIG!$A$33:$C$43,3,FALSE),0))</f>
        <v>#REF!</v>
      </c>
      <c r="I55" s="447" t="e">
        <f>IF(D55&lt;60,0,ROUND(($D55*I$2)+VLOOKUP($C55,[2]CONFIG!$A$33:$C$43,3,FALSE),0))</f>
        <v>#REF!</v>
      </c>
      <c r="J55" s="456"/>
      <c r="K55" s="190" t="e">
        <f t="shared" si="0"/>
        <v>#REF!</v>
      </c>
      <c r="L55" s="190" t="e">
        <f t="shared" si="1"/>
        <v>#REF!</v>
      </c>
      <c r="M55" s="190" t="e">
        <f t="shared" si="2"/>
        <v>#REF!</v>
      </c>
      <c r="N55" s="190" t="e">
        <f t="shared" si="3"/>
        <v>#REF!</v>
      </c>
      <c r="P55" s="190">
        <v>0</v>
      </c>
      <c r="Q55" s="190">
        <v>0</v>
      </c>
    </row>
    <row r="56" spans="1:17" hidden="1" x14ac:dyDescent="0.25">
      <c r="A56" s="450" t="s">
        <v>397</v>
      </c>
      <c r="B56" s="455" t="e">
        <f>VLOOKUP(A56,[3]Sheet1!$B$1:$D$1757,3,FALSE)</f>
        <v>#N/A</v>
      </c>
      <c r="C56" s="455" t="e">
        <f>VLOOKUP(A56,[3]Sheet1!$B$1:$R$1757,17,FALSE)</f>
        <v>#N/A</v>
      </c>
      <c r="D56" s="458">
        <v>106164</v>
      </c>
      <c r="E56" s="446">
        <v>0</v>
      </c>
      <c r="F56" s="447" t="e">
        <f>IF(D56&lt;60,0,ROUND(($D56*F$2)+VLOOKUP($C56,[2]CONFIG!$A$33:$C$43,3,FALSE),0))</f>
        <v>#REF!</v>
      </c>
      <c r="G56" s="447" t="e">
        <f>IF(D56&lt;60,0,ROUND(($D56*G$2)+VLOOKUP($C56,[2]CONFIG!$A$33:$C$43,3,FALSE),0))</f>
        <v>#REF!</v>
      </c>
      <c r="H56" s="447" t="e">
        <f>IF(D56&lt;60,0,ROUND(($D56*H$2)+VLOOKUP($C56,[2]CONFIG!$A$33:$C$43,3,FALSE),0))</f>
        <v>#REF!</v>
      </c>
      <c r="I56" s="447" t="e">
        <f>IF(D56&lt;60,0,ROUND(($D56*I$2)+VLOOKUP($C56,[2]CONFIG!$A$33:$C$43,3,FALSE),0))</f>
        <v>#REF!</v>
      </c>
      <c r="J56" s="456"/>
      <c r="K56" s="190" t="e">
        <f t="shared" si="0"/>
        <v>#REF!</v>
      </c>
      <c r="L56" s="190" t="e">
        <f t="shared" si="1"/>
        <v>#REF!</v>
      </c>
      <c r="M56" s="190" t="e">
        <f t="shared" si="2"/>
        <v>#REF!</v>
      </c>
      <c r="N56" s="190" t="e">
        <f t="shared" si="3"/>
        <v>#REF!</v>
      </c>
      <c r="P56" s="190" t="e">
        <f>E56+K56</f>
        <v>#REF!</v>
      </c>
      <c r="Q56" s="190" t="e">
        <f>E56+L56</f>
        <v>#REF!</v>
      </c>
    </row>
    <row r="57" spans="1:17" hidden="1" x14ac:dyDescent="0.25">
      <c r="A57" s="450" t="s">
        <v>398</v>
      </c>
      <c r="B57" s="455" t="e">
        <f>VLOOKUP(A57,[3]Sheet1!$B$1:$D$1757,3,FALSE)</f>
        <v>#N/A</v>
      </c>
      <c r="C57" s="455" t="e">
        <f>VLOOKUP(A57,[3]Sheet1!$B$1:$R$1757,17,FALSE)</f>
        <v>#N/A</v>
      </c>
      <c r="D57" s="458">
        <v>106050</v>
      </c>
      <c r="E57" s="446">
        <v>0</v>
      </c>
      <c r="F57" s="447" t="e">
        <f>IF(D57&lt;60,0,ROUND(($D57*F$2)+VLOOKUP($C57,[2]CONFIG!$A$33:$C$43,3,FALSE),0))</f>
        <v>#REF!</v>
      </c>
      <c r="G57" s="447" t="e">
        <f>IF(D57&lt;60,0,ROUND(($D57*G$2)+VLOOKUP($C57,[2]CONFIG!$A$33:$C$43,3,FALSE),0))</f>
        <v>#REF!</v>
      </c>
      <c r="H57" s="447" t="e">
        <f>IF(D57&lt;60,0,ROUND(($D57*H$2)+VLOOKUP($C57,[2]CONFIG!$A$33:$C$43,3,FALSE),0))</f>
        <v>#REF!</v>
      </c>
      <c r="I57" s="447" t="e">
        <f>IF(D57&lt;60,0,ROUND(($D57*I$2)+VLOOKUP($C57,[2]CONFIG!$A$33:$C$43,3,FALSE),0))</f>
        <v>#REF!</v>
      </c>
      <c r="J57" s="456"/>
      <c r="K57" s="190" t="e">
        <f t="shared" si="0"/>
        <v>#REF!</v>
      </c>
      <c r="L57" s="190" t="e">
        <f t="shared" si="1"/>
        <v>#REF!</v>
      </c>
      <c r="M57" s="190" t="e">
        <f t="shared" si="2"/>
        <v>#REF!</v>
      </c>
      <c r="N57" s="190" t="e">
        <f t="shared" si="3"/>
        <v>#REF!</v>
      </c>
      <c r="P57" s="190">
        <v>0</v>
      </c>
      <c r="Q57" s="190">
        <v>0</v>
      </c>
    </row>
    <row r="58" spans="1:17" hidden="1" x14ac:dyDescent="0.25">
      <c r="A58" s="450" t="s">
        <v>399</v>
      </c>
      <c r="B58" s="455" t="e">
        <f>VLOOKUP(A58,[3]Sheet1!$B$1:$D$1757,3,FALSE)</f>
        <v>#N/A</v>
      </c>
      <c r="C58" s="455" t="e">
        <f>VLOOKUP(A58,[3]Sheet1!$B$1:$R$1757,17,FALSE)</f>
        <v>#N/A</v>
      </c>
      <c r="D58" s="458">
        <v>106000</v>
      </c>
      <c r="E58" s="446">
        <v>0</v>
      </c>
      <c r="F58" s="447" t="e">
        <f>IF(D58&lt;60,0,ROUND(($D58*F$2)+VLOOKUP($C58,[2]CONFIG!$A$33:$C$43,3,FALSE),0))</f>
        <v>#REF!</v>
      </c>
      <c r="G58" s="447" t="e">
        <f>IF(D58&lt;60,0,ROUND(($D58*G$2)+VLOOKUP($C58,[2]CONFIG!$A$33:$C$43,3,FALSE),0))</f>
        <v>#REF!</v>
      </c>
      <c r="H58" s="447" t="e">
        <f>IF(D58&lt;60,0,ROUND(($D58*H$2)+VLOOKUP($C58,[2]CONFIG!$A$33:$C$43,3,FALSE),0))</f>
        <v>#REF!</v>
      </c>
      <c r="I58" s="447" t="e">
        <f>IF(D58&lt;60,0,ROUND(($D58*I$2)+VLOOKUP($C58,[2]CONFIG!$A$33:$C$43,3,FALSE),0))</f>
        <v>#REF!</v>
      </c>
      <c r="J58" s="456"/>
      <c r="K58" s="190" t="e">
        <f t="shared" si="0"/>
        <v>#REF!</v>
      </c>
      <c r="L58" s="190" t="e">
        <f t="shared" si="1"/>
        <v>#REF!</v>
      </c>
      <c r="M58" s="190" t="e">
        <f t="shared" si="2"/>
        <v>#REF!</v>
      </c>
      <c r="N58" s="190" t="e">
        <f t="shared" si="3"/>
        <v>#REF!</v>
      </c>
      <c r="P58" s="190">
        <v>0</v>
      </c>
      <c r="Q58" s="190">
        <v>0</v>
      </c>
    </row>
    <row r="59" spans="1:17" hidden="1" x14ac:dyDescent="0.25">
      <c r="A59" s="450" t="s">
        <v>400</v>
      </c>
      <c r="B59" s="455" t="e">
        <f>VLOOKUP(A59,[3]Sheet1!$B$1:$D$1757,3,FALSE)</f>
        <v>#N/A</v>
      </c>
      <c r="C59" s="455" t="e">
        <f>VLOOKUP(A59,[3]Sheet1!$B$1:$R$1757,17,FALSE)</f>
        <v>#N/A</v>
      </c>
      <c r="D59" s="458">
        <v>106000</v>
      </c>
      <c r="E59" s="446">
        <v>0</v>
      </c>
      <c r="F59" s="447" t="e">
        <f>IF(D59&lt;60,0,ROUND(($D59*F$2)+VLOOKUP($C59,[2]CONFIG!$A$33:$C$43,3,FALSE),0))</f>
        <v>#REF!</v>
      </c>
      <c r="G59" s="447" t="e">
        <f>IF(D59&lt;60,0,ROUND(($D59*G$2)+VLOOKUP($C59,[2]CONFIG!$A$33:$C$43,3,FALSE),0))</f>
        <v>#REF!</v>
      </c>
      <c r="H59" s="447" t="e">
        <f>IF(D59&lt;60,0,ROUND(($D59*H$2)+VLOOKUP($C59,[2]CONFIG!$A$33:$C$43,3,FALSE),0))</f>
        <v>#REF!</v>
      </c>
      <c r="I59" s="447" t="e">
        <f>IF(D59&lt;60,0,ROUND(($D59*I$2)+VLOOKUP($C59,[2]CONFIG!$A$33:$C$43,3,FALSE),0))</f>
        <v>#REF!</v>
      </c>
      <c r="J59" s="456"/>
      <c r="K59" s="190" t="e">
        <f t="shared" si="0"/>
        <v>#REF!</v>
      </c>
      <c r="L59" s="190" t="e">
        <f t="shared" si="1"/>
        <v>#REF!</v>
      </c>
      <c r="M59" s="190" t="e">
        <f t="shared" si="2"/>
        <v>#REF!</v>
      </c>
      <c r="N59" s="190" t="e">
        <f t="shared" si="3"/>
        <v>#REF!</v>
      </c>
      <c r="P59" s="190">
        <v>0</v>
      </c>
      <c r="Q59" s="190">
        <v>0</v>
      </c>
    </row>
    <row r="60" spans="1:17" hidden="1" x14ac:dyDescent="0.25">
      <c r="A60" s="450" t="s">
        <v>401</v>
      </c>
      <c r="B60" s="455" t="e">
        <f>VLOOKUP(A60,[3]Sheet1!$B$1:$D$1757,3,FALSE)</f>
        <v>#N/A</v>
      </c>
      <c r="C60" s="455" t="e">
        <f>VLOOKUP(A60,[3]Sheet1!$B$1:$R$1757,17,FALSE)</f>
        <v>#N/A</v>
      </c>
      <c r="D60" s="458">
        <v>106387</v>
      </c>
      <c r="E60" s="446">
        <v>0</v>
      </c>
      <c r="F60" s="447" t="e">
        <f>IF(D60&lt;60,0,ROUND(($D60*F$2)+VLOOKUP($C60,[2]CONFIG!$A$33:$C$43,3,FALSE),0))</f>
        <v>#REF!</v>
      </c>
      <c r="G60" s="447" t="e">
        <f>IF(D60&lt;60,0,ROUND(($D60*G$2)+VLOOKUP($C60,[2]CONFIG!$A$33:$C$43,3,FALSE),0))</f>
        <v>#REF!</v>
      </c>
      <c r="H60" s="447" t="e">
        <f>IF(D60&lt;60,0,ROUND(($D60*H$2)+VLOOKUP($C60,[2]CONFIG!$A$33:$C$43,3,FALSE),0))</f>
        <v>#REF!</v>
      </c>
      <c r="I60" s="447" t="e">
        <f>IF(D60&lt;60,0,ROUND(($D60*I$2)+VLOOKUP($C60,[2]CONFIG!$A$33:$C$43,3,FALSE),0))</f>
        <v>#REF!</v>
      </c>
      <c r="J60" s="456"/>
      <c r="K60" s="190" t="e">
        <f t="shared" si="0"/>
        <v>#REF!</v>
      </c>
      <c r="L60" s="190" t="e">
        <f t="shared" si="1"/>
        <v>#REF!</v>
      </c>
      <c r="M60" s="190" t="e">
        <f t="shared" si="2"/>
        <v>#REF!</v>
      </c>
      <c r="N60" s="190" t="e">
        <f t="shared" si="3"/>
        <v>#REF!</v>
      </c>
      <c r="P60" s="190">
        <v>0</v>
      </c>
      <c r="Q60" s="190">
        <v>0</v>
      </c>
    </row>
    <row r="61" spans="1:17" hidden="1" x14ac:dyDescent="0.25">
      <c r="A61" s="450" t="s">
        <v>402</v>
      </c>
      <c r="B61" s="455" t="e">
        <f>VLOOKUP(A61,[3]Sheet1!$B$1:$D$1757,3,FALSE)</f>
        <v>#N/A</v>
      </c>
      <c r="C61" s="455" t="e">
        <f>VLOOKUP(A61,[3]Sheet1!$B$1:$R$1757,17,FALSE)</f>
        <v>#N/A</v>
      </c>
      <c r="D61" s="458">
        <v>105359</v>
      </c>
      <c r="E61" s="446">
        <v>0</v>
      </c>
      <c r="F61" s="447" t="e">
        <f>IF(D61&lt;60,0,ROUND(($D61*F$2)+VLOOKUP($C61,[2]CONFIG!$A$33:$C$43,3,FALSE),0))</f>
        <v>#REF!</v>
      </c>
      <c r="G61" s="447" t="e">
        <f>IF(D61&lt;60,0,ROUND(($D61*G$2)+VLOOKUP($C61,[2]CONFIG!$A$33:$C$43,3,FALSE),0))</f>
        <v>#REF!</v>
      </c>
      <c r="H61" s="447" t="e">
        <f>IF(D61&lt;60,0,ROUND(($D61*H$2)+VLOOKUP($C61,[2]CONFIG!$A$33:$C$43,3,FALSE),0))</f>
        <v>#REF!</v>
      </c>
      <c r="I61" s="447" t="e">
        <f>IF(D61&lt;60,0,ROUND(($D61*I$2)+VLOOKUP($C61,[2]CONFIG!$A$33:$C$43,3,FALSE),0))</f>
        <v>#REF!</v>
      </c>
      <c r="J61" s="456"/>
      <c r="K61" s="190" t="e">
        <f t="shared" si="0"/>
        <v>#REF!</v>
      </c>
      <c r="L61" s="190" t="e">
        <f t="shared" si="1"/>
        <v>#REF!</v>
      </c>
      <c r="M61" s="190" t="e">
        <f t="shared" si="2"/>
        <v>#REF!</v>
      </c>
      <c r="N61" s="190" t="e">
        <f t="shared" si="3"/>
        <v>#REF!</v>
      </c>
      <c r="P61" s="190" t="e">
        <f>E61+K61</f>
        <v>#REF!</v>
      </c>
      <c r="Q61" s="190" t="e">
        <f>E61+L61</f>
        <v>#REF!</v>
      </c>
    </row>
    <row r="62" spans="1:17" hidden="1" x14ac:dyDescent="0.25">
      <c r="A62" s="450" t="s">
        <v>403</v>
      </c>
      <c r="B62" s="455" t="e">
        <f>VLOOKUP(A62,[3]Sheet1!$B$1:$D$1757,3,FALSE)</f>
        <v>#N/A</v>
      </c>
      <c r="C62" s="455" t="e">
        <f>VLOOKUP(A62,[3]Sheet1!$B$1:$R$1757,17,FALSE)</f>
        <v>#N/A</v>
      </c>
      <c r="D62" s="458">
        <v>105000</v>
      </c>
      <c r="E62" s="446">
        <v>0</v>
      </c>
      <c r="F62" s="447" t="e">
        <f>IF(D62&lt;60,0,ROUND(($D62*F$2)+VLOOKUP($C62,[2]CONFIG!$A$33:$C$43,3,FALSE),0))</f>
        <v>#REF!</v>
      </c>
      <c r="G62" s="447" t="e">
        <f>IF(D62&lt;60,0,ROUND(($D62*G$2)+VLOOKUP($C62,[2]CONFIG!$A$33:$C$43,3,FALSE),0))</f>
        <v>#REF!</v>
      </c>
      <c r="H62" s="447" t="e">
        <f>IF(D62&lt;60,0,ROUND(($D62*H$2)+VLOOKUP($C62,[2]CONFIG!$A$33:$C$43,3,FALSE),0))</f>
        <v>#REF!</v>
      </c>
      <c r="I62" s="447" t="e">
        <f>IF(D62&lt;60,0,ROUND(($D62*I$2)+VLOOKUP($C62,[2]CONFIG!$A$33:$C$43,3,FALSE),0))</f>
        <v>#REF!</v>
      </c>
      <c r="J62" s="456"/>
      <c r="K62" s="190" t="e">
        <f t="shared" si="0"/>
        <v>#REF!</v>
      </c>
      <c r="L62" s="190" t="e">
        <f t="shared" si="1"/>
        <v>#REF!</v>
      </c>
      <c r="M62" s="190" t="e">
        <f t="shared" si="2"/>
        <v>#REF!</v>
      </c>
      <c r="N62" s="190" t="e">
        <f t="shared" si="3"/>
        <v>#REF!</v>
      </c>
      <c r="P62" s="190" t="e">
        <f>E62+K62</f>
        <v>#REF!</v>
      </c>
      <c r="Q62" s="190" t="e">
        <f>E62+L62</f>
        <v>#REF!</v>
      </c>
    </row>
    <row r="63" spans="1:17" x14ac:dyDescent="0.25">
      <c r="A63" s="459" t="s">
        <v>311</v>
      </c>
      <c r="B63" s="455" t="e">
        <f>VLOOKUP(A63,[3]Sheet1!$B$1:$D$1757,3,FALSE)</f>
        <v>#N/A</v>
      </c>
      <c r="C63" s="455" t="e">
        <f>VLOOKUP(A63,[3]Sheet1!$B$1:$R$1757,17,FALSE)</f>
        <v>#N/A</v>
      </c>
      <c r="D63" s="458">
        <v>104665</v>
      </c>
      <c r="E63" s="446">
        <v>0</v>
      </c>
      <c r="F63" s="447" t="e">
        <f>IF(D63&lt;60,0,ROUND(($D63*F$2)+VLOOKUP($C63,[2]CONFIG!$A$33:$C$43,3,FALSE),0))</f>
        <v>#REF!</v>
      </c>
      <c r="G63" s="447" t="e">
        <f>IF(D63&lt;60,0,ROUND(($D63*G$2)+VLOOKUP($C63,[2]CONFIG!$A$33:$C$43,3,FALSE),0))</f>
        <v>#REF!</v>
      </c>
      <c r="H63" s="447" t="e">
        <f>IF(D63&lt;60,0,ROUND(($D63*H$2)+VLOOKUP($C63,[2]CONFIG!$A$33:$C$43,3,FALSE),0))</f>
        <v>#REF!</v>
      </c>
      <c r="I63" s="447" t="e">
        <f>IF(D63&lt;60,0,ROUND(($D63*I$2)+VLOOKUP($C63,[2]CONFIG!$A$33:$C$43,3,FALSE),0))</f>
        <v>#REF!</v>
      </c>
      <c r="J63" s="456"/>
      <c r="K63" s="190" t="e">
        <f t="shared" si="0"/>
        <v>#REF!</v>
      </c>
      <c r="L63" s="190" t="e">
        <f t="shared" si="1"/>
        <v>#REF!</v>
      </c>
      <c r="M63" s="190" t="e">
        <f t="shared" si="2"/>
        <v>#REF!</v>
      </c>
      <c r="N63" s="190" t="e">
        <f t="shared" si="3"/>
        <v>#REF!</v>
      </c>
      <c r="P63" s="190">
        <v>0</v>
      </c>
      <c r="Q63" s="190">
        <v>0</v>
      </c>
    </row>
    <row r="64" spans="1:17" hidden="1" x14ac:dyDescent="0.25">
      <c r="A64" s="450" t="s">
        <v>404</v>
      </c>
      <c r="B64" s="455" t="e">
        <f>VLOOKUP(A64,[3]Sheet1!$B$1:$D$1757,3,FALSE)</f>
        <v>#N/A</v>
      </c>
      <c r="C64" s="455" t="e">
        <f>VLOOKUP(A64,[3]Sheet1!$B$1:$R$1757,17,FALSE)</f>
        <v>#N/A</v>
      </c>
      <c r="D64" s="458">
        <v>104450</v>
      </c>
      <c r="E64" s="446">
        <v>0</v>
      </c>
      <c r="F64" s="447" t="e">
        <f>IF(D64&lt;60,0,ROUND(($D64*F$2)+VLOOKUP($C64,[2]CONFIG!$A$33:$C$43,3,FALSE),0))</f>
        <v>#REF!</v>
      </c>
      <c r="G64" s="447" t="e">
        <f>IF(D64&lt;60,0,ROUND(($D64*G$2)+VLOOKUP($C64,[2]CONFIG!$A$33:$C$43,3,FALSE),0))</f>
        <v>#REF!</v>
      </c>
      <c r="H64" s="447" t="e">
        <f>IF(D64&lt;60,0,ROUND(($D64*H$2)+VLOOKUP($C64,[2]CONFIG!$A$33:$C$43,3,FALSE),0))</f>
        <v>#REF!</v>
      </c>
      <c r="I64" s="447" t="e">
        <f>IF(D64&lt;60,0,ROUND(($D64*I$2)+VLOOKUP($C64,[2]CONFIG!$A$33:$C$43,3,FALSE),0))</f>
        <v>#REF!</v>
      </c>
      <c r="J64" s="456"/>
      <c r="K64" s="190" t="e">
        <f t="shared" si="0"/>
        <v>#REF!</v>
      </c>
      <c r="L64" s="190" t="e">
        <f t="shared" si="1"/>
        <v>#REF!</v>
      </c>
      <c r="M64" s="190" t="e">
        <f t="shared" si="2"/>
        <v>#REF!</v>
      </c>
      <c r="N64" s="190" t="e">
        <f t="shared" si="3"/>
        <v>#REF!</v>
      </c>
      <c r="P64" s="190" t="e">
        <f>E64+K64</f>
        <v>#REF!</v>
      </c>
      <c r="Q64" s="190" t="e">
        <f>E64+L64</f>
        <v>#REF!</v>
      </c>
    </row>
    <row r="65" spans="1:17" hidden="1" x14ac:dyDescent="0.25">
      <c r="A65" s="450" t="s">
        <v>405</v>
      </c>
      <c r="B65" s="455" t="e">
        <f>VLOOKUP(A65,[3]Sheet1!$B$1:$D$1757,3,FALSE)</f>
        <v>#N/A</v>
      </c>
      <c r="C65" s="455" t="e">
        <f>VLOOKUP(A65,[3]Sheet1!$B$1:$R$1757,17,FALSE)</f>
        <v>#N/A</v>
      </c>
      <c r="D65" s="458">
        <v>103545</v>
      </c>
      <c r="E65" s="446">
        <v>0</v>
      </c>
      <c r="F65" s="447" t="e">
        <f>IF(D65&lt;60,0,ROUND(($D65*F$2)+VLOOKUP($C65,[2]CONFIG!$A$33:$C$43,3,FALSE),0))</f>
        <v>#REF!</v>
      </c>
      <c r="G65" s="447" t="e">
        <f>IF(D65&lt;60,0,ROUND(($D65*G$2)+VLOOKUP($C65,[2]CONFIG!$A$33:$C$43,3,FALSE),0))</f>
        <v>#REF!</v>
      </c>
      <c r="H65" s="447" t="e">
        <f>IF(D65&lt;60,0,ROUND(($D65*H$2)+VLOOKUP($C65,[2]CONFIG!$A$33:$C$43,3,FALSE),0))</f>
        <v>#REF!</v>
      </c>
      <c r="I65" s="447" t="e">
        <f>IF(D65&lt;60,0,ROUND(($D65*I$2)+VLOOKUP($C65,[2]CONFIG!$A$33:$C$43,3,FALSE),0))</f>
        <v>#REF!</v>
      </c>
      <c r="J65" s="456"/>
      <c r="K65" s="190" t="e">
        <f t="shared" si="0"/>
        <v>#REF!</v>
      </c>
      <c r="L65" s="190" t="e">
        <f t="shared" si="1"/>
        <v>#REF!</v>
      </c>
      <c r="M65" s="190" t="e">
        <f t="shared" si="2"/>
        <v>#REF!</v>
      </c>
      <c r="N65" s="190" t="e">
        <f t="shared" si="3"/>
        <v>#REF!</v>
      </c>
      <c r="P65" s="190">
        <v>0</v>
      </c>
      <c r="Q65" s="190">
        <v>0</v>
      </c>
    </row>
    <row r="66" spans="1:17" hidden="1" x14ac:dyDescent="0.25">
      <c r="A66" s="450" t="s">
        <v>406</v>
      </c>
      <c r="B66" s="455" t="e">
        <f>VLOOKUP(A66,[3]Sheet1!$B$1:$D$1757,3,FALSE)</f>
        <v>#N/A</v>
      </c>
      <c r="C66" s="455" t="e">
        <f>VLOOKUP(A66,[3]Sheet1!$B$1:$R$1757,17,FALSE)</f>
        <v>#N/A</v>
      </c>
      <c r="D66" s="458">
        <v>102877</v>
      </c>
      <c r="E66" s="446">
        <v>0</v>
      </c>
      <c r="F66" s="447" t="e">
        <f>IF(D66&lt;60,0,ROUND(($D66*F$2)+VLOOKUP($C66,[2]CONFIG!$A$33:$C$43,3,FALSE),0))</f>
        <v>#REF!</v>
      </c>
      <c r="G66" s="447" t="e">
        <f>IF(D66&lt;60,0,ROUND(($D66*G$2)+VLOOKUP($C66,[2]CONFIG!$A$33:$C$43,3,FALSE),0))</f>
        <v>#REF!</v>
      </c>
      <c r="H66" s="447" t="e">
        <f>IF(D66&lt;60,0,ROUND(($D66*H$2)+VLOOKUP($C66,[2]CONFIG!$A$33:$C$43,3,FALSE),0))</f>
        <v>#REF!</v>
      </c>
      <c r="I66" s="447" t="e">
        <f>IF(D66&lt;60,0,ROUND(($D66*I$2)+VLOOKUP($C66,[2]CONFIG!$A$33:$C$43,3,FALSE),0))</f>
        <v>#REF!</v>
      </c>
      <c r="J66" s="456"/>
      <c r="K66" s="190" t="e">
        <f t="shared" si="0"/>
        <v>#REF!</v>
      </c>
      <c r="L66" s="190" t="e">
        <f t="shared" si="1"/>
        <v>#REF!</v>
      </c>
      <c r="M66" s="190" t="e">
        <f t="shared" si="2"/>
        <v>#REF!</v>
      </c>
      <c r="N66" s="190" t="e">
        <f t="shared" si="3"/>
        <v>#REF!</v>
      </c>
      <c r="P66" s="190">
        <v>0</v>
      </c>
      <c r="Q66" s="190">
        <v>0</v>
      </c>
    </row>
    <row r="67" spans="1:17" hidden="1" x14ac:dyDescent="0.25">
      <c r="A67" s="450" t="s">
        <v>407</v>
      </c>
      <c r="B67" s="455" t="e">
        <f>VLOOKUP(A67,[3]Sheet1!$B$1:$D$1757,3,FALSE)</f>
        <v>#N/A</v>
      </c>
      <c r="C67" s="455" t="e">
        <f>VLOOKUP(A67,[3]Sheet1!$B$1:$R$1757,17,FALSE)</f>
        <v>#N/A</v>
      </c>
      <c r="D67" s="458">
        <v>102850</v>
      </c>
      <c r="E67" s="446">
        <v>0</v>
      </c>
      <c r="F67" s="447" t="e">
        <f>IF(D67&lt;60,0,ROUND(($D67*F$2)+VLOOKUP($C67,[2]CONFIG!$A$33:$C$43,3,FALSE),0))</f>
        <v>#REF!</v>
      </c>
      <c r="G67" s="447" t="e">
        <f>IF(D67&lt;60,0,ROUND(($D67*G$2)+VLOOKUP($C67,[2]CONFIG!$A$33:$C$43,3,FALSE),0))</f>
        <v>#REF!</v>
      </c>
      <c r="H67" s="447" t="e">
        <f>IF(D67&lt;60,0,ROUND(($D67*H$2)+VLOOKUP($C67,[2]CONFIG!$A$33:$C$43,3,FALSE),0))</f>
        <v>#REF!</v>
      </c>
      <c r="I67" s="447" t="e">
        <f>IF(D67&lt;60,0,ROUND(($D67*I$2)+VLOOKUP($C67,[2]CONFIG!$A$33:$C$43,3,FALSE),0))</f>
        <v>#REF!</v>
      </c>
      <c r="J67" s="456"/>
      <c r="K67" s="190" t="e">
        <f t="shared" si="0"/>
        <v>#REF!</v>
      </c>
      <c r="L67" s="190" t="e">
        <f t="shared" si="1"/>
        <v>#REF!</v>
      </c>
      <c r="M67" s="190" t="e">
        <f t="shared" si="2"/>
        <v>#REF!</v>
      </c>
      <c r="N67" s="190" t="e">
        <f t="shared" si="3"/>
        <v>#REF!</v>
      </c>
      <c r="P67" s="190">
        <v>0</v>
      </c>
      <c r="Q67" s="190">
        <v>0</v>
      </c>
    </row>
    <row r="68" spans="1:17" hidden="1" x14ac:dyDescent="0.25">
      <c r="A68" s="450" t="s">
        <v>408</v>
      </c>
      <c r="B68" s="455" t="e">
        <f>VLOOKUP(A68,[3]Sheet1!$B$1:$D$1757,3,FALSE)</f>
        <v>#N/A</v>
      </c>
      <c r="C68" s="455" t="e">
        <f>VLOOKUP(A68,[3]Sheet1!$B$1:$R$1757,17,FALSE)</f>
        <v>#N/A</v>
      </c>
      <c r="D68" s="458">
        <v>102580</v>
      </c>
      <c r="E68" s="446">
        <v>0</v>
      </c>
      <c r="F68" s="447" t="e">
        <f>IF(D68&lt;60,0,ROUND(($D68*F$2)+VLOOKUP($C68,[2]CONFIG!$A$33:$C$43,3,FALSE),0))</f>
        <v>#REF!</v>
      </c>
      <c r="G68" s="447" t="e">
        <f>IF(D68&lt;60,0,ROUND(($D68*G$2)+VLOOKUP($C68,[2]CONFIG!$A$33:$C$43,3,FALSE),0))</f>
        <v>#REF!</v>
      </c>
      <c r="H68" s="447" t="e">
        <f>IF(D68&lt;60,0,ROUND(($D68*H$2)+VLOOKUP($C68,[2]CONFIG!$A$33:$C$43,3,FALSE),0))</f>
        <v>#REF!</v>
      </c>
      <c r="I68" s="447" t="e">
        <f>IF(D68&lt;60,0,ROUND(($D68*I$2)+VLOOKUP($C68,[2]CONFIG!$A$33:$C$43,3,FALSE),0))</f>
        <v>#REF!</v>
      </c>
      <c r="J68" s="456"/>
      <c r="K68" s="190" t="e">
        <f t="shared" si="0"/>
        <v>#REF!</v>
      </c>
      <c r="L68" s="190" t="e">
        <f t="shared" si="1"/>
        <v>#REF!</v>
      </c>
      <c r="M68" s="190" t="e">
        <f t="shared" si="2"/>
        <v>#REF!</v>
      </c>
      <c r="N68" s="190" t="e">
        <f t="shared" si="3"/>
        <v>#REF!</v>
      </c>
      <c r="P68" s="190">
        <v>0</v>
      </c>
      <c r="Q68" s="190">
        <v>0</v>
      </c>
    </row>
    <row r="69" spans="1:17" hidden="1" x14ac:dyDescent="0.25">
      <c r="A69" s="450" t="s">
        <v>409</v>
      </c>
      <c r="B69" s="455" t="e">
        <f>VLOOKUP(A69,[3]Sheet1!$B$1:$D$1757,3,FALSE)</f>
        <v>#N/A</v>
      </c>
      <c r="C69" s="455" t="e">
        <f>VLOOKUP(A69,[3]Sheet1!$B$1:$R$1757,17,FALSE)</f>
        <v>#N/A</v>
      </c>
      <c r="D69" s="458">
        <v>101269</v>
      </c>
      <c r="E69" s="446">
        <v>0</v>
      </c>
      <c r="F69" s="447" t="e">
        <f>IF(D69&lt;60,0,ROUND(($D69*F$2)+VLOOKUP($C69,[2]CONFIG!$A$33:$C$43,3,FALSE),0))</f>
        <v>#REF!</v>
      </c>
      <c r="G69" s="447" t="e">
        <f>IF(D69&lt;60,0,ROUND(($D69*G$2)+VLOOKUP($C69,[2]CONFIG!$A$33:$C$43,3,FALSE),0))</f>
        <v>#REF!</v>
      </c>
      <c r="H69" s="447" t="e">
        <f>IF(D69&lt;60,0,ROUND(($D69*H$2)+VLOOKUP($C69,[2]CONFIG!$A$33:$C$43,3,FALSE),0))</f>
        <v>#REF!</v>
      </c>
      <c r="I69" s="447" t="e">
        <f>IF(D69&lt;60,0,ROUND(($D69*I$2)+VLOOKUP($C69,[2]CONFIG!$A$33:$C$43,3,FALSE),0))</f>
        <v>#REF!</v>
      </c>
      <c r="J69" s="456"/>
      <c r="K69" s="190" t="e">
        <f t="shared" ref="K69:K132" si="4">(ROUND($E69*$K$2,2))</f>
        <v>#REF!</v>
      </c>
      <c r="L69" s="190" t="e">
        <f t="shared" ref="L69:L132" si="5">(ROUND($E69*$L$2,2))</f>
        <v>#REF!</v>
      </c>
      <c r="M69" s="190" t="e">
        <f t="shared" ref="M69:M132" si="6">(ROUND($E69*$M$2,2))</f>
        <v>#REF!</v>
      </c>
      <c r="N69" s="190" t="e">
        <f t="shared" ref="N69:N132" si="7">(ROUND($E69*$N$2,2))</f>
        <v>#REF!</v>
      </c>
      <c r="P69" s="190" t="e">
        <f>E69+K69</f>
        <v>#REF!</v>
      </c>
      <c r="Q69" s="190" t="e">
        <f>E69+L69</f>
        <v>#REF!</v>
      </c>
    </row>
    <row r="70" spans="1:17" hidden="1" x14ac:dyDescent="0.25">
      <c r="A70" s="450" t="s">
        <v>410</v>
      </c>
      <c r="B70" s="455" t="e">
        <f>VLOOKUP(A70,[3]Sheet1!$B$1:$D$1757,3,FALSE)</f>
        <v>#N/A</v>
      </c>
      <c r="C70" s="455" t="e">
        <f>VLOOKUP(A70,[3]Sheet1!$B$1:$R$1757,17,FALSE)</f>
        <v>#N/A</v>
      </c>
      <c r="D70" s="458">
        <v>101000</v>
      </c>
      <c r="E70" s="446">
        <v>0</v>
      </c>
      <c r="F70" s="447" t="e">
        <f>IF(D70&lt;60,0,ROUND(($D70*F$2)+VLOOKUP($C70,[2]CONFIG!$A$33:$C$43,3,FALSE),0))</f>
        <v>#REF!</v>
      </c>
      <c r="G70" s="447" t="e">
        <f>IF(D70&lt;60,0,ROUND(($D70*G$2)+VLOOKUP($C70,[2]CONFIG!$A$33:$C$43,3,FALSE),0))</f>
        <v>#REF!</v>
      </c>
      <c r="H70" s="447" t="e">
        <f>IF(D70&lt;60,0,ROUND(($D70*H$2)+VLOOKUP($C70,[2]CONFIG!$A$33:$C$43,3,FALSE),0))</f>
        <v>#REF!</v>
      </c>
      <c r="I70" s="447" t="e">
        <f>IF(D70&lt;60,0,ROUND(($D70*I$2)+VLOOKUP($C70,[2]CONFIG!$A$33:$C$43,3,FALSE),0))</f>
        <v>#REF!</v>
      </c>
      <c r="J70" s="456"/>
      <c r="K70" s="190" t="e">
        <f t="shared" si="4"/>
        <v>#REF!</v>
      </c>
      <c r="L70" s="190" t="e">
        <f t="shared" si="5"/>
        <v>#REF!</v>
      </c>
      <c r="M70" s="190" t="e">
        <f t="shared" si="6"/>
        <v>#REF!</v>
      </c>
      <c r="N70" s="190" t="e">
        <f t="shared" si="7"/>
        <v>#REF!</v>
      </c>
      <c r="P70" s="190">
        <v>0</v>
      </c>
      <c r="Q70" s="190">
        <v>0</v>
      </c>
    </row>
    <row r="71" spans="1:17" x14ac:dyDescent="0.25">
      <c r="A71" s="459" t="s">
        <v>411</v>
      </c>
      <c r="B71" s="455" t="e">
        <f>VLOOKUP(A71,[3]Sheet1!$B$1:$D$1757,3,FALSE)</f>
        <v>#N/A</v>
      </c>
      <c r="C71" s="455" t="e">
        <f>VLOOKUP(A71,[3]Sheet1!$B$1:$R$1757,17,FALSE)</f>
        <v>#N/A</v>
      </c>
      <c r="D71" s="458">
        <v>100521</v>
      </c>
      <c r="E71" s="446">
        <v>0</v>
      </c>
      <c r="F71" s="447" t="e">
        <f>IF(D71&lt;60,0,ROUND(($D71*F$2)+VLOOKUP($C71,[2]CONFIG!$A$33:$C$43,3,FALSE),0))</f>
        <v>#REF!</v>
      </c>
      <c r="G71" s="447" t="e">
        <f>IF(D71&lt;60,0,ROUND(($D71*G$2)+VLOOKUP($C71,[2]CONFIG!$A$33:$C$43,3,FALSE),0))</f>
        <v>#REF!</v>
      </c>
      <c r="H71" s="447" t="e">
        <f>IF(D71&lt;60,0,ROUND(($D71*H$2)+VLOOKUP($C71,[2]CONFIG!$A$33:$C$43,3,FALSE),0))</f>
        <v>#REF!</v>
      </c>
      <c r="I71" s="447" t="e">
        <f>IF(D71&lt;60,0,ROUND(($D71*I$2)+VLOOKUP($C71,[2]CONFIG!$A$33:$C$43,3,FALSE),0))</f>
        <v>#REF!</v>
      </c>
      <c r="J71" s="456"/>
      <c r="K71" s="190" t="e">
        <f t="shared" si="4"/>
        <v>#REF!</v>
      </c>
      <c r="L71" s="190" t="e">
        <f t="shared" si="5"/>
        <v>#REF!</v>
      </c>
      <c r="M71" s="190" t="e">
        <f t="shared" si="6"/>
        <v>#REF!</v>
      </c>
      <c r="N71" s="190" t="e">
        <f t="shared" si="7"/>
        <v>#REF!</v>
      </c>
      <c r="P71" s="190">
        <v>0</v>
      </c>
      <c r="Q71" s="190">
        <v>0</v>
      </c>
    </row>
    <row r="72" spans="1:17" hidden="1" x14ac:dyDescent="0.25">
      <c r="A72" s="450" t="s">
        <v>412</v>
      </c>
      <c r="B72" s="455" t="e">
        <f>VLOOKUP(A72,[3]Sheet1!$B$1:$D$1757,3,FALSE)</f>
        <v>#N/A</v>
      </c>
      <c r="C72" s="455" t="e">
        <f>VLOOKUP(A72,[3]Sheet1!$B$1:$R$1757,17,FALSE)</f>
        <v>#N/A</v>
      </c>
      <c r="D72" s="458">
        <v>100266</v>
      </c>
      <c r="E72" s="446">
        <v>0</v>
      </c>
      <c r="F72" s="447" t="e">
        <f>IF(D72&lt;60,0,ROUND(($D72*F$2)+VLOOKUP($C72,[2]CONFIG!$A$33:$C$43,3,FALSE),0))</f>
        <v>#REF!</v>
      </c>
      <c r="G72" s="447" t="e">
        <f>IF(D72&lt;60,0,ROUND(($D72*G$2)+VLOOKUP($C72,[2]CONFIG!$A$33:$C$43,3,FALSE),0))</f>
        <v>#REF!</v>
      </c>
      <c r="H72" s="447" t="e">
        <f>IF(D72&lt;60,0,ROUND(($D72*H$2)+VLOOKUP($C72,[2]CONFIG!$A$33:$C$43,3,FALSE),0))</f>
        <v>#REF!</v>
      </c>
      <c r="I72" s="447" t="e">
        <f>IF(D72&lt;60,0,ROUND(($D72*I$2)+VLOOKUP($C72,[2]CONFIG!$A$33:$C$43,3,FALSE),0))</f>
        <v>#REF!</v>
      </c>
      <c r="J72" s="456"/>
      <c r="K72" s="190" t="e">
        <f t="shared" si="4"/>
        <v>#REF!</v>
      </c>
      <c r="L72" s="190" t="e">
        <f t="shared" si="5"/>
        <v>#REF!</v>
      </c>
      <c r="M72" s="190" t="e">
        <f t="shared" si="6"/>
        <v>#REF!</v>
      </c>
      <c r="N72" s="190" t="e">
        <f t="shared" si="7"/>
        <v>#REF!</v>
      </c>
      <c r="P72" s="190" t="e">
        <f>E72+K72</f>
        <v>#REF!</v>
      </c>
      <c r="Q72" s="190" t="e">
        <f>E72+L72</f>
        <v>#REF!</v>
      </c>
    </row>
    <row r="73" spans="1:17" hidden="1" x14ac:dyDescent="0.25">
      <c r="A73" s="450" t="s">
        <v>413</v>
      </c>
      <c r="B73" s="455" t="e">
        <f>VLOOKUP(A73,[3]Sheet1!$B$1:$D$1757,3,FALSE)</f>
        <v>#N/A</v>
      </c>
      <c r="C73" s="455" t="e">
        <f>VLOOKUP(A73,[3]Sheet1!$B$1:$R$1757,17,FALSE)</f>
        <v>#N/A</v>
      </c>
      <c r="D73" s="458">
        <v>100266</v>
      </c>
      <c r="E73" s="446">
        <v>0</v>
      </c>
      <c r="F73" s="447" t="e">
        <f>IF(D73&lt;60,0,ROUND(($D73*F$2)+VLOOKUP($C73,[2]CONFIG!$A$33:$C$43,3,FALSE),0))</f>
        <v>#REF!</v>
      </c>
      <c r="G73" s="447" t="e">
        <f>IF(D73&lt;60,0,ROUND(($D73*G$2)+VLOOKUP($C73,[2]CONFIG!$A$33:$C$43,3,FALSE),0))</f>
        <v>#REF!</v>
      </c>
      <c r="H73" s="447" t="e">
        <f>IF(D73&lt;60,0,ROUND(($D73*H$2)+VLOOKUP($C73,[2]CONFIG!$A$33:$C$43,3,FALSE),0))</f>
        <v>#REF!</v>
      </c>
      <c r="I73" s="447" t="e">
        <f>IF(D73&lt;60,0,ROUND(($D73*I$2)+VLOOKUP($C73,[2]CONFIG!$A$33:$C$43,3,FALSE),0))</f>
        <v>#REF!</v>
      </c>
      <c r="J73" s="456"/>
      <c r="K73" s="190" t="e">
        <f t="shared" si="4"/>
        <v>#REF!</v>
      </c>
      <c r="L73" s="190" t="e">
        <f t="shared" si="5"/>
        <v>#REF!</v>
      </c>
      <c r="M73" s="190" t="e">
        <f t="shared" si="6"/>
        <v>#REF!</v>
      </c>
      <c r="N73" s="190" t="e">
        <f t="shared" si="7"/>
        <v>#REF!</v>
      </c>
      <c r="P73" s="190" t="e">
        <f>E73+K73</f>
        <v>#REF!</v>
      </c>
      <c r="Q73" s="190" t="e">
        <f>E73+L73</f>
        <v>#REF!</v>
      </c>
    </row>
    <row r="74" spans="1:17" hidden="1" x14ac:dyDescent="0.25">
      <c r="A74" s="450" t="s">
        <v>414</v>
      </c>
      <c r="B74" s="455" t="e">
        <f>VLOOKUP(A74,[3]Sheet1!$B$1:$D$1757,3,FALSE)</f>
        <v>#N/A</v>
      </c>
      <c r="C74" s="455" t="e">
        <f>VLOOKUP(A74,[3]Sheet1!$B$1:$R$1757,17,FALSE)</f>
        <v>#N/A</v>
      </c>
      <c r="D74" s="458">
        <v>100152</v>
      </c>
      <c r="E74" s="446">
        <v>0</v>
      </c>
      <c r="F74" s="447" t="e">
        <f>IF(D74&lt;60,0,ROUND(($D74*F$2)+VLOOKUP($C74,[2]CONFIG!$A$33:$C$43,3,FALSE),0))</f>
        <v>#REF!</v>
      </c>
      <c r="G74" s="447" t="e">
        <f>IF(D74&lt;60,0,ROUND(($D74*G$2)+VLOOKUP($C74,[2]CONFIG!$A$33:$C$43,3,FALSE),0))</f>
        <v>#REF!</v>
      </c>
      <c r="H74" s="447" t="e">
        <f>IF(D74&lt;60,0,ROUND(($D74*H$2)+VLOOKUP($C74,[2]CONFIG!$A$33:$C$43,3,FALSE),0))</f>
        <v>#REF!</v>
      </c>
      <c r="I74" s="447" t="e">
        <f>IF(D74&lt;60,0,ROUND(($D74*I$2)+VLOOKUP($C74,[2]CONFIG!$A$33:$C$43,3,FALSE),0))</f>
        <v>#REF!</v>
      </c>
      <c r="J74" s="456"/>
      <c r="K74" s="190" t="e">
        <f t="shared" si="4"/>
        <v>#REF!</v>
      </c>
      <c r="L74" s="190" t="e">
        <f t="shared" si="5"/>
        <v>#REF!</v>
      </c>
      <c r="M74" s="190" t="e">
        <f t="shared" si="6"/>
        <v>#REF!</v>
      </c>
      <c r="N74" s="190" t="e">
        <f t="shared" si="7"/>
        <v>#REF!</v>
      </c>
      <c r="P74" s="190">
        <v>0</v>
      </c>
      <c r="Q74" s="190">
        <v>0</v>
      </c>
    </row>
    <row r="75" spans="1:17" hidden="1" x14ac:dyDescent="0.25">
      <c r="A75" s="450" t="s">
        <v>415</v>
      </c>
      <c r="B75" s="455" t="e">
        <f>VLOOKUP(A75,[3]Sheet1!$B$1:$D$1757,3,FALSE)</f>
        <v>#N/A</v>
      </c>
      <c r="C75" s="455" t="e">
        <f>VLOOKUP(A75,[3]Sheet1!$B$1:$R$1757,17,FALSE)</f>
        <v>#N/A</v>
      </c>
      <c r="D75" s="458">
        <v>100144</v>
      </c>
      <c r="E75" s="446">
        <v>0</v>
      </c>
      <c r="F75" s="447" t="e">
        <f>IF(D75&lt;60,0,ROUND(($D75*F$2)+VLOOKUP($C75,[2]CONFIG!$A$33:$C$43,3,FALSE),0))</f>
        <v>#REF!</v>
      </c>
      <c r="G75" s="447" t="e">
        <f>IF(D75&lt;60,0,ROUND(($D75*G$2)+VLOOKUP($C75,[2]CONFIG!$A$33:$C$43,3,FALSE),0))</f>
        <v>#REF!</v>
      </c>
      <c r="H75" s="447" t="e">
        <f>IF(D75&lt;60,0,ROUND(($D75*H$2)+VLOOKUP($C75,[2]CONFIG!$A$33:$C$43,3,FALSE),0))</f>
        <v>#REF!</v>
      </c>
      <c r="I75" s="447" t="e">
        <f>IF(D75&lt;60,0,ROUND(($D75*I$2)+VLOOKUP($C75,[2]CONFIG!$A$33:$C$43,3,FALSE),0))</f>
        <v>#REF!</v>
      </c>
      <c r="J75" s="456"/>
      <c r="K75" s="190" t="e">
        <f t="shared" si="4"/>
        <v>#REF!</v>
      </c>
      <c r="L75" s="190" t="e">
        <f t="shared" si="5"/>
        <v>#REF!</v>
      </c>
      <c r="M75" s="190" t="e">
        <f t="shared" si="6"/>
        <v>#REF!</v>
      </c>
      <c r="N75" s="190" t="e">
        <f t="shared" si="7"/>
        <v>#REF!</v>
      </c>
      <c r="P75" s="190">
        <v>0</v>
      </c>
      <c r="Q75" s="190">
        <v>0</v>
      </c>
    </row>
    <row r="76" spans="1:17" hidden="1" x14ac:dyDescent="0.25">
      <c r="A76" s="450" t="s">
        <v>416</v>
      </c>
      <c r="B76" s="455" t="e">
        <f>VLOOKUP(A76,[3]Sheet1!$B$1:$D$1757,3,FALSE)</f>
        <v>#N/A</v>
      </c>
      <c r="C76" s="455" t="e">
        <f>VLOOKUP(A76,[3]Sheet1!$B$1:$R$1757,17,FALSE)</f>
        <v>#N/A</v>
      </c>
      <c r="D76" s="458">
        <v>98775</v>
      </c>
      <c r="E76" s="446">
        <v>0</v>
      </c>
      <c r="F76" s="447" t="e">
        <f>IF(D76&lt;60,0,ROUND(($D76*F$2)+VLOOKUP($C76,[2]CONFIG!$A$33:$C$43,3,FALSE),0))</f>
        <v>#REF!</v>
      </c>
      <c r="G76" s="447" t="e">
        <f>IF(D76&lt;60,0,ROUND(($D76*G$2)+VLOOKUP($C76,[2]CONFIG!$A$33:$C$43,3,FALSE),0))</f>
        <v>#REF!</v>
      </c>
      <c r="H76" s="447" t="e">
        <f>IF(D76&lt;60,0,ROUND(($D76*H$2)+VLOOKUP($C76,[2]CONFIG!$A$33:$C$43,3,FALSE),0))</f>
        <v>#REF!</v>
      </c>
      <c r="I76" s="447" t="e">
        <f>IF(D76&lt;60,0,ROUND(($D76*I$2)+VLOOKUP($C76,[2]CONFIG!$A$33:$C$43,3,FALSE),0))</f>
        <v>#REF!</v>
      </c>
      <c r="J76" s="456"/>
      <c r="K76" s="190" t="e">
        <f t="shared" si="4"/>
        <v>#REF!</v>
      </c>
      <c r="L76" s="190" t="e">
        <f t="shared" si="5"/>
        <v>#REF!</v>
      </c>
      <c r="M76" s="190" t="e">
        <f t="shared" si="6"/>
        <v>#REF!</v>
      </c>
      <c r="N76" s="190" t="e">
        <f t="shared" si="7"/>
        <v>#REF!</v>
      </c>
      <c r="P76" s="190" t="e">
        <f>E76+K76</f>
        <v>#REF!</v>
      </c>
      <c r="Q76" s="190" t="e">
        <f>E76+L76</f>
        <v>#REF!</v>
      </c>
    </row>
    <row r="77" spans="1:17" hidden="1" x14ac:dyDescent="0.25">
      <c r="A77" s="450" t="s">
        <v>417</v>
      </c>
      <c r="B77" s="455" t="e">
        <f>VLOOKUP(A77,[3]Sheet1!$B$1:$D$1757,3,FALSE)</f>
        <v>#N/A</v>
      </c>
      <c r="C77" s="455" t="e">
        <f>VLOOKUP(A77,[3]Sheet1!$B$1:$R$1757,17,FALSE)</f>
        <v>#N/A</v>
      </c>
      <c r="D77" s="458">
        <v>98600</v>
      </c>
      <c r="E77" s="446">
        <v>0</v>
      </c>
      <c r="F77" s="447" t="e">
        <f>IF(D77&lt;60,0,ROUND(($D77*F$2)+VLOOKUP($C77,[2]CONFIG!$A$33:$C$43,3,FALSE),0))</f>
        <v>#REF!</v>
      </c>
      <c r="G77" s="447" t="e">
        <f>IF(D77&lt;60,0,ROUND(($D77*G$2)+VLOOKUP($C77,[2]CONFIG!$A$33:$C$43,3,FALSE),0))</f>
        <v>#REF!</v>
      </c>
      <c r="H77" s="447" t="e">
        <f>IF(D77&lt;60,0,ROUND(($D77*H$2)+VLOOKUP($C77,[2]CONFIG!$A$33:$C$43,3,FALSE),0))</f>
        <v>#REF!</v>
      </c>
      <c r="I77" s="447" t="e">
        <f>IF(D77&lt;60,0,ROUND(($D77*I$2)+VLOOKUP($C77,[2]CONFIG!$A$33:$C$43,3,FALSE),0))</f>
        <v>#REF!</v>
      </c>
      <c r="J77" s="456"/>
      <c r="K77" s="190" t="e">
        <f t="shared" si="4"/>
        <v>#REF!</v>
      </c>
      <c r="L77" s="190" t="e">
        <f t="shared" si="5"/>
        <v>#REF!</v>
      </c>
      <c r="M77" s="190" t="e">
        <f t="shared" si="6"/>
        <v>#REF!</v>
      </c>
      <c r="N77" s="190" t="e">
        <f t="shared" si="7"/>
        <v>#REF!</v>
      </c>
      <c r="P77" s="190" t="e">
        <f>E77+K77</f>
        <v>#REF!</v>
      </c>
      <c r="Q77" s="190" t="e">
        <f>E77+L77</f>
        <v>#REF!</v>
      </c>
    </row>
    <row r="78" spans="1:17" x14ac:dyDescent="0.25">
      <c r="A78" s="450" t="s">
        <v>307</v>
      </c>
      <c r="B78" s="455" t="e">
        <f>VLOOKUP(A78,[3]Sheet1!$B$1:$D$1757,3,FALSE)</f>
        <v>#N/A</v>
      </c>
      <c r="C78" s="455" t="e">
        <f>VLOOKUP(A78,[3]Sheet1!$B$1:$R$1757,17,FALSE)</f>
        <v>#N/A</v>
      </c>
      <c r="D78" s="458">
        <v>98572</v>
      </c>
      <c r="E78" s="446">
        <v>0</v>
      </c>
      <c r="F78" s="447" t="e">
        <f>IF(D78&lt;60,0,ROUND(($D78*F$2)+VLOOKUP($C78,[2]CONFIG!$A$33:$C$43,3,FALSE),0))</f>
        <v>#REF!</v>
      </c>
      <c r="G78" s="447" t="e">
        <f>IF(D78&lt;60,0,ROUND(($D78*G$2)+VLOOKUP($C78,[2]CONFIG!$A$33:$C$43,3,FALSE),0))</f>
        <v>#REF!</v>
      </c>
      <c r="H78" s="447" t="e">
        <f>IF(D78&lt;60,0,ROUND(($D78*H$2)+VLOOKUP($C78,[2]CONFIG!$A$33:$C$43,3,FALSE),0))</f>
        <v>#REF!</v>
      </c>
      <c r="I78" s="447" t="e">
        <f>IF(D78&lt;60,0,ROUND(($D78*I$2)+VLOOKUP($C78,[2]CONFIG!$A$33:$C$43,3,FALSE),0))</f>
        <v>#REF!</v>
      </c>
      <c r="J78" s="456"/>
      <c r="K78" s="190" t="e">
        <f t="shared" si="4"/>
        <v>#REF!</v>
      </c>
      <c r="L78" s="190" t="e">
        <f t="shared" si="5"/>
        <v>#REF!</v>
      </c>
      <c r="M78" s="190" t="e">
        <f t="shared" si="6"/>
        <v>#REF!</v>
      </c>
      <c r="N78" s="190" t="e">
        <f t="shared" si="7"/>
        <v>#REF!</v>
      </c>
      <c r="P78" s="190">
        <v>0</v>
      </c>
      <c r="Q78" s="190">
        <v>0</v>
      </c>
    </row>
    <row r="79" spans="1:17" hidden="1" x14ac:dyDescent="0.25">
      <c r="A79" s="450" t="s">
        <v>418</v>
      </c>
      <c r="B79" s="455" t="e">
        <f>VLOOKUP(A79,[3]Sheet1!$B$1:$D$1757,3,FALSE)</f>
        <v>#N/A</v>
      </c>
      <c r="C79" s="455" t="e">
        <f>VLOOKUP(A79,[3]Sheet1!$B$1:$R$1757,17,FALSE)</f>
        <v>#N/A</v>
      </c>
      <c r="D79" s="458">
        <v>98205</v>
      </c>
      <c r="E79" s="446">
        <v>0</v>
      </c>
      <c r="F79" s="447" t="e">
        <f>IF(D79&lt;60,0,ROUND(($D79*F$2)+VLOOKUP($C79,[2]CONFIG!$A$33:$C$43,3,FALSE),0))</f>
        <v>#REF!</v>
      </c>
      <c r="G79" s="447" t="e">
        <f>IF(D79&lt;60,0,ROUND(($D79*G$2)+VLOOKUP($C79,[2]CONFIG!$A$33:$C$43,3,FALSE),0))</f>
        <v>#REF!</v>
      </c>
      <c r="H79" s="447" t="e">
        <f>IF(D79&lt;60,0,ROUND(($D79*H$2)+VLOOKUP($C79,[2]CONFIG!$A$33:$C$43,3,FALSE),0))</f>
        <v>#REF!</v>
      </c>
      <c r="I79" s="447" t="e">
        <f>IF(D79&lt;60,0,ROUND(($D79*I$2)+VLOOKUP($C79,[2]CONFIG!$A$33:$C$43,3,FALSE),0))</f>
        <v>#REF!</v>
      </c>
      <c r="J79" s="456"/>
      <c r="K79" s="190" t="e">
        <f t="shared" si="4"/>
        <v>#REF!</v>
      </c>
      <c r="L79" s="190" t="e">
        <f t="shared" si="5"/>
        <v>#REF!</v>
      </c>
      <c r="M79" s="190" t="e">
        <f t="shared" si="6"/>
        <v>#REF!</v>
      </c>
      <c r="N79" s="190" t="e">
        <f t="shared" si="7"/>
        <v>#REF!</v>
      </c>
      <c r="P79" s="190" t="e">
        <f>E79+K79</f>
        <v>#REF!</v>
      </c>
      <c r="Q79" s="190" t="e">
        <f>E79+L79</f>
        <v>#REF!</v>
      </c>
    </row>
    <row r="80" spans="1:17" hidden="1" x14ac:dyDescent="0.25">
      <c r="A80" s="450" t="s">
        <v>419</v>
      </c>
      <c r="B80" s="455" t="e">
        <f>VLOOKUP(A80,[3]Sheet1!$B$1:$D$1757,3,FALSE)</f>
        <v>#N/A</v>
      </c>
      <c r="C80" s="455" t="e">
        <f>VLOOKUP(A80,[3]Sheet1!$B$1:$R$1757,17,FALSE)</f>
        <v>#N/A</v>
      </c>
      <c r="D80" s="458">
        <v>97633</v>
      </c>
      <c r="E80" s="446">
        <v>0</v>
      </c>
      <c r="F80" s="447" t="e">
        <f>IF(D80&lt;60,0,ROUND(($D80*F$2)+VLOOKUP($C80,[2]CONFIG!$A$33:$C$43,3,FALSE),0))</f>
        <v>#REF!</v>
      </c>
      <c r="G80" s="447" t="e">
        <f>IF(D80&lt;60,0,ROUND(($D80*G$2)+VLOOKUP($C80,[2]CONFIG!$A$33:$C$43,3,FALSE),0))</f>
        <v>#REF!</v>
      </c>
      <c r="H80" s="447" t="e">
        <f>IF(D80&lt;60,0,ROUND(($D80*H$2)+VLOOKUP($C80,[2]CONFIG!$A$33:$C$43,3,FALSE),0))</f>
        <v>#REF!</v>
      </c>
      <c r="I80" s="447" t="e">
        <f>IF(D80&lt;60,0,ROUND(($D80*I$2)+VLOOKUP($C80,[2]CONFIG!$A$33:$C$43,3,FALSE),0))</f>
        <v>#REF!</v>
      </c>
      <c r="J80" s="456"/>
      <c r="K80" s="190" t="e">
        <f t="shared" si="4"/>
        <v>#REF!</v>
      </c>
      <c r="L80" s="190" t="e">
        <f t="shared" si="5"/>
        <v>#REF!</v>
      </c>
      <c r="M80" s="190" t="e">
        <f t="shared" si="6"/>
        <v>#REF!</v>
      </c>
      <c r="N80" s="190" t="e">
        <f t="shared" si="7"/>
        <v>#REF!</v>
      </c>
      <c r="P80" s="190">
        <v>0</v>
      </c>
      <c r="Q80" s="190">
        <v>0</v>
      </c>
    </row>
    <row r="81" spans="1:17" hidden="1" x14ac:dyDescent="0.25">
      <c r="A81" s="450" t="s">
        <v>420</v>
      </c>
      <c r="B81" s="455" t="e">
        <f>VLOOKUP(A81,[3]Sheet1!$B$1:$D$1757,3,FALSE)</f>
        <v>#N/A</v>
      </c>
      <c r="C81" s="455" t="e">
        <f>VLOOKUP(A81,[3]Sheet1!$B$1:$R$1757,17,FALSE)</f>
        <v>#N/A</v>
      </c>
      <c r="D81" s="458">
        <v>97046</v>
      </c>
      <c r="E81" s="446">
        <v>0</v>
      </c>
      <c r="F81" s="447" t="e">
        <f>IF(D81&lt;60,0,ROUND(($D81*F$2)+VLOOKUP($C81,[2]CONFIG!$A$33:$C$43,3,FALSE),0))</f>
        <v>#REF!</v>
      </c>
      <c r="G81" s="447" t="e">
        <f>IF(D81&lt;60,0,ROUND(($D81*G$2)+VLOOKUP($C81,[2]CONFIG!$A$33:$C$43,3,FALSE),0))</f>
        <v>#REF!</v>
      </c>
      <c r="H81" s="447" t="e">
        <f>IF(D81&lt;60,0,ROUND(($D81*H$2)+VLOOKUP($C81,[2]CONFIG!$A$33:$C$43,3,FALSE),0))</f>
        <v>#REF!</v>
      </c>
      <c r="I81" s="447" t="e">
        <f>IF(D81&lt;60,0,ROUND(($D81*I$2)+VLOOKUP($C81,[2]CONFIG!$A$33:$C$43,3,FALSE),0))</f>
        <v>#REF!</v>
      </c>
      <c r="J81" s="456"/>
      <c r="K81" s="190" t="e">
        <f t="shared" si="4"/>
        <v>#REF!</v>
      </c>
      <c r="L81" s="190" t="e">
        <f t="shared" si="5"/>
        <v>#REF!</v>
      </c>
      <c r="M81" s="190" t="e">
        <f t="shared" si="6"/>
        <v>#REF!</v>
      </c>
      <c r="N81" s="190" t="e">
        <f t="shared" si="7"/>
        <v>#REF!</v>
      </c>
      <c r="P81" s="190">
        <v>0</v>
      </c>
      <c r="Q81" s="190">
        <v>0</v>
      </c>
    </row>
    <row r="82" spans="1:17" hidden="1" x14ac:dyDescent="0.25">
      <c r="A82" s="450" t="s">
        <v>421</v>
      </c>
      <c r="B82" s="455" t="e">
        <f>VLOOKUP(A82,[3]Sheet1!$B$1:$D$1757,3,FALSE)</f>
        <v>#N/A</v>
      </c>
      <c r="C82" s="455" t="e">
        <f>VLOOKUP(A82,[3]Sheet1!$B$1:$R$1757,17,FALSE)</f>
        <v>#N/A</v>
      </c>
      <c r="D82" s="458">
        <v>96912</v>
      </c>
      <c r="E82" s="446">
        <v>0</v>
      </c>
      <c r="F82" s="447" t="e">
        <f>IF(D82&lt;60,0,ROUND(($D82*F$2)+VLOOKUP($C82,[2]CONFIG!$A$33:$C$43,3,FALSE),0))</f>
        <v>#REF!</v>
      </c>
      <c r="G82" s="447" t="e">
        <f>IF(D82&lt;60,0,ROUND(($D82*G$2)+VLOOKUP($C82,[2]CONFIG!$A$33:$C$43,3,FALSE),0))</f>
        <v>#REF!</v>
      </c>
      <c r="H82" s="447" t="e">
        <f>IF(D82&lt;60,0,ROUND(($D82*H$2)+VLOOKUP($C82,[2]CONFIG!$A$33:$C$43,3,FALSE),0))</f>
        <v>#REF!</v>
      </c>
      <c r="I82" s="447" t="e">
        <f>IF(D82&lt;60,0,ROUND(($D82*I$2)+VLOOKUP($C82,[2]CONFIG!$A$33:$C$43,3,FALSE),0))</f>
        <v>#REF!</v>
      </c>
      <c r="J82" s="456"/>
      <c r="K82" s="190" t="e">
        <f t="shared" si="4"/>
        <v>#REF!</v>
      </c>
      <c r="L82" s="190" t="e">
        <f t="shared" si="5"/>
        <v>#REF!</v>
      </c>
      <c r="M82" s="190" t="e">
        <f t="shared" si="6"/>
        <v>#REF!</v>
      </c>
      <c r="N82" s="190" t="e">
        <f t="shared" si="7"/>
        <v>#REF!</v>
      </c>
      <c r="P82" s="190" t="e">
        <f>E82+K82</f>
        <v>#REF!</v>
      </c>
      <c r="Q82" s="190" t="e">
        <f>E82+L82</f>
        <v>#REF!</v>
      </c>
    </row>
    <row r="83" spans="1:17" hidden="1" x14ac:dyDescent="0.25">
      <c r="A83" s="450" t="s">
        <v>422</v>
      </c>
      <c r="B83" s="455" t="e">
        <f>VLOOKUP(A83,[3]Sheet1!$B$1:$D$1757,3,FALSE)</f>
        <v>#N/A</v>
      </c>
      <c r="C83" s="455" t="e">
        <f>VLOOKUP(A83,[3]Sheet1!$B$1:$R$1757,17,FALSE)</f>
        <v>#N/A</v>
      </c>
      <c r="D83" s="458">
        <v>96753</v>
      </c>
      <c r="E83" s="446">
        <v>0</v>
      </c>
      <c r="F83" s="447" t="e">
        <f>IF(D83&lt;60,0,ROUND(($D83*F$2)+VLOOKUP($C83,[2]CONFIG!$A$33:$C$43,3,FALSE),0))</f>
        <v>#REF!</v>
      </c>
      <c r="G83" s="447" t="e">
        <f>IF(D83&lt;60,0,ROUND(($D83*G$2)+VLOOKUP($C83,[2]CONFIG!$A$33:$C$43,3,FALSE),0))</f>
        <v>#REF!</v>
      </c>
      <c r="H83" s="447" t="e">
        <f>IF(D83&lt;60,0,ROUND(($D83*H$2)+VLOOKUP($C83,[2]CONFIG!$A$33:$C$43,3,FALSE),0))</f>
        <v>#REF!</v>
      </c>
      <c r="I83" s="447" t="e">
        <f>IF(D83&lt;60,0,ROUND(($D83*I$2)+VLOOKUP($C83,[2]CONFIG!$A$33:$C$43,3,FALSE),0))</f>
        <v>#REF!</v>
      </c>
      <c r="J83" s="456"/>
      <c r="K83" s="190" t="e">
        <f t="shared" si="4"/>
        <v>#REF!</v>
      </c>
      <c r="L83" s="190" t="e">
        <f t="shared" si="5"/>
        <v>#REF!</v>
      </c>
      <c r="M83" s="190" t="e">
        <f t="shared" si="6"/>
        <v>#REF!</v>
      </c>
      <c r="N83" s="190" t="e">
        <f t="shared" si="7"/>
        <v>#REF!</v>
      </c>
      <c r="P83" s="190">
        <v>0</v>
      </c>
      <c r="Q83" s="190">
        <v>0</v>
      </c>
    </row>
    <row r="84" spans="1:17" hidden="1" x14ac:dyDescent="0.25">
      <c r="A84" s="450" t="s">
        <v>423</v>
      </c>
      <c r="B84" s="455" t="e">
        <f>VLOOKUP(A84,[3]Sheet1!$B$1:$D$1757,3,FALSE)</f>
        <v>#N/A</v>
      </c>
      <c r="C84" s="455" t="e">
        <f>VLOOKUP(A84,[3]Sheet1!$B$1:$R$1757,17,FALSE)</f>
        <v>#N/A</v>
      </c>
      <c r="D84" s="458">
        <v>96454</v>
      </c>
      <c r="E84" s="446">
        <v>0</v>
      </c>
      <c r="F84" s="447" t="e">
        <f>IF(D84&lt;60,0,ROUND(($D84*F$2)+VLOOKUP($C84,[2]CONFIG!$A$33:$C$43,3,FALSE),0))</f>
        <v>#REF!</v>
      </c>
      <c r="G84" s="447" t="e">
        <f>IF(D84&lt;60,0,ROUND(($D84*G$2)+VLOOKUP($C84,[2]CONFIG!$A$33:$C$43,3,FALSE),0))</f>
        <v>#REF!</v>
      </c>
      <c r="H84" s="447" t="e">
        <f>IF(D84&lt;60,0,ROUND(($D84*H$2)+VLOOKUP($C84,[2]CONFIG!$A$33:$C$43,3,FALSE),0))</f>
        <v>#REF!</v>
      </c>
      <c r="I84" s="447" t="e">
        <f>IF(D84&lt;60,0,ROUND(($D84*I$2)+VLOOKUP($C84,[2]CONFIG!$A$33:$C$43,3,FALSE),0))</f>
        <v>#REF!</v>
      </c>
      <c r="J84" s="456"/>
      <c r="K84" s="190" t="e">
        <f t="shared" si="4"/>
        <v>#REF!</v>
      </c>
      <c r="L84" s="190" t="e">
        <f t="shared" si="5"/>
        <v>#REF!</v>
      </c>
      <c r="M84" s="190" t="e">
        <f t="shared" si="6"/>
        <v>#REF!</v>
      </c>
      <c r="N84" s="190" t="e">
        <f t="shared" si="7"/>
        <v>#REF!</v>
      </c>
      <c r="P84" s="190">
        <v>0</v>
      </c>
      <c r="Q84" s="190">
        <v>0</v>
      </c>
    </row>
    <row r="85" spans="1:17" hidden="1" x14ac:dyDescent="0.25">
      <c r="A85" s="450" t="s">
        <v>424</v>
      </c>
      <c r="B85" s="455" t="e">
        <f>VLOOKUP(A85,[3]Sheet1!$B$1:$D$1757,3,FALSE)</f>
        <v>#N/A</v>
      </c>
      <c r="C85" s="455" t="e">
        <f>VLOOKUP(A85,[3]Sheet1!$B$1:$R$1757,17,FALSE)</f>
        <v>#N/A</v>
      </c>
      <c r="D85" s="458">
        <v>95750</v>
      </c>
      <c r="E85" s="446">
        <v>0</v>
      </c>
      <c r="F85" s="447" t="e">
        <f>IF(D85&lt;60,0,ROUND(($D85*F$2)+VLOOKUP($C85,[2]CONFIG!$A$33:$C$43,3,FALSE),0))</f>
        <v>#REF!</v>
      </c>
      <c r="G85" s="447" t="e">
        <f>IF(D85&lt;60,0,ROUND(($D85*G$2)+VLOOKUP($C85,[2]CONFIG!$A$33:$C$43,3,FALSE),0))</f>
        <v>#REF!</v>
      </c>
      <c r="H85" s="447" t="e">
        <f>IF(D85&lt;60,0,ROUND(($D85*H$2)+VLOOKUP($C85,[2]CONFIG!$A$33:$C$43,3,FALSE),0))</f>
        <v>#REF!</v>
      </c>
      <c r="I85" s="447" t="e">
        <f>IF(D85&lt;60,0,ROUND(($D85*I$2)+VLOOKUP($C85,[2]CONFIG!$A$33:$C$43,3,FALSE),0))</f>
        <v>#REF!</v>
      </c>
      <c r="J85" s="456"/>
      <c r="K85" s="190" t="e">
        <f t="shared" si="4"/>
        <v>#REF!</v>
      </c>
      <c r="L85" s="190" t="e">
        <f t="shared" si="5"/>
        <v>#REF!</v>
      </c>
      <c r="M85" s="190" t="e">
        <f t="shared" si="6"/>
        <v>#REF!</v>
      </c>
      <c r="N85" s="190" t="e">
        <f t="shared" si="7"/>
        <v>#REF!</v>
      </c>
      <c r="P85" s="190">
        <v>0</v>
      </c>
      <c r="Q85" s="190">
        <v>0</v>
      </c>
    </row>
    <row r="86" spans="1:17" x14ac:dyDescent="0.25">
      <c r="A86" s="450" t="s">
        <v>305</v>
      </c>
      <c r="B86" s="455" t="e">
        <f>VLOOKUP(A86,[3]Sheet1!$B$1:$D$1757,3,FALSE)</f>
        <v>#N/A</v>
      </c>
      <c r="C86" s="455" t="e">
        <f>VLOOKUP(A86,[3]Sheet1!$B$1:$R$1757,17,FALSE)</f>
        <v>#N/A</v>
      </c>
      <c r="D86" s="458">
        <v>95737</v>
      </c>
      <c r="E86" s="446">
        <v>0</v>
      </c>
      <c r="F86" s="447" t="e">
        <f>IF(D86&lt;60,0,ROUND(($D86*F$2)+VLOOKUP($C86,[2]CONFIG!$A$33:$C$43,3,FALSE),0))</f>
        <v>#REF!</v>
      </c>
      <c r="G86" s="447" t="e">
        <f>IF(D86&lt;60,0,ROUND(($D86*G$2)+VLOOKUP($C86,[2]CONFIG!$A$33:$C$43,3,FALSE),0))</f>
        <v>#REF!</v>
      </c>
      <c r="H86" s="447" t="e">
        <f>IF(D86&lt;60,0,ROUND(($D86*H$2)+VLOOKUP($C86,[2]CONFIG!$A$33:$C$43,3,FALSE),0))</f>
        <v>#REF!</v>
      </c>
      <c r="I86" s="447" t="e">
        <f>IF(D86&lt;60,0,ROUND(($D86*I$2)+VLOOKUP($C86,[2]CONFIG!$A$33:$C$43,3,FALSE),0))</f>
        <v>#REF!</v>
      </c>
      <c r="J86" s="456"/>
      <c r="K86" s="190" t="e">
        <f t="shared" si="4"/>
        <v>#REF!</v>
      </c>
      <c r="L86" s="190" t="e">
        <f t="shared" si="5"/>
        <v>#REF!</v>
      </c>
      <c r="M86" s="190" t="e">
        <f t="shared" si="6"/>
        <v>#REF!</v>
      </c>
      <c r="N86" s="190" t="e">
        <f t="shared" si="7"/>
        <v>#REF!</v>
      </c>
      <c r="P86" s="190">
        <v>0</v>
      </c>
      <c r="Q86" s="190">
        <v>0</v>
      </c>
    </row>
    <row r="87" spans="1:17" x14ac:dyDescent="0.25">
      <c r="A87" s="459" t="s">
        <v>425</v>
      </c>
      <c r="B87" s="455" t="e">
        <f>VLOOKUP(A87,[3]Sheet1!$B$1:$D$1757,3,FALSE)</f>
        <v>#N/A</v>
      </c>
      <c r="C87" s="455" t="e">
        <f>VLOOKUP(A87,[3]Sheet1!$B$1:$R$1757,17,FALSE)</f>
        <v>#N/A</v>
      </c>
      <c r="D87" s="458">
        <v>95071</v>
      </c>
      <c r="E87" s="446">
        <v>0</v>
      </c>
      <c r="F87" s="447" t="e">
        <f>IF(D87&lt;60,0,ROUND(($D87*F$2)+VLOOKUP($C87,[2]CONFIG!$A$33:$C$43,3,FALSE),0))</f>
        <v>#REF!</v>
      </c>
      <c r="G87" s="447" t="e">
        <f>IF(D87&lt;60,0,ROUND(($D87*G$2)+VLOOKUP($C87,[2]CONFIG!$A$33:$C$43,3,FALSE),0))</f>
        <v>#REF!</v>
      </c>
      <c r="H87" s="447" t="e">
        <f>IF(D87&lt;60,0,ROUND(($D87*H$2)+VLOOKUP($C87,[2]CONFIG!$A$33:$C$43,3,FALSE),0))</f>
        <v>#REF!</v>
      </c>
      <c r="I87" s="447" t="e">
        <f>IF(D87&lt;60,0,ROUND(($D87*I$2)+VLOOKUP($C87,[2]CONFIG!$A$33:$C$43,3,FALSE),0))</f>
        <v>#REF!</v>
      </c>
      <c r="J87" s="456"/>
      <c r="K87" s="190" t="e">
        <f t="shared" si="4"/>
        <v>#REF!</v>
      </c>
      <c r="L87" s="190" t="e">
        <f t="shared" si="5"/>
        <v>#REF!</v>
      </c>
      <c r="M87" s="190" t="e">
        <f t="shared" si="6"/>
        <v>#REF!</v>
      </c>
      <c r="N87" s="190" t="e">
        <f t="shared" si="7"/>
        <v>#REF!</v>
      </c>
      <c r="P87" s="190">
        <v>0</v>
      </c>
      <c r="Q87" s="190">
        <v>0</v>
      </c>
    </row>
    <row r="88" spans="1:17" hidden="1" x14ac:dyDescent="0.25">
      <c r="A88" s="450" t="s">
        <v>426</v>
      </c>
      <c r="B88" s="455" t="e">
        <f>VLOOKUP(A88,[3]Sheet1!$B$1:$D$1757,3,FALSE)</f>
        <v>#N/A</v>
      </c>
      <c r="C88" s="455" t="e">
        <f>VLOOKUP(A88,[3]Sheet1!$B$1:$R$1757,17,FALSE)</f>
        <v>#N/A</v>
      </c>
      <c r="D88" s="458">
        <v>94648</v>
      </c>
      <c r="E88" s="446">
        <v>0</v>
      </c>
      <c r="F88" s="447" t="e">
        <f>IF(D88&lt;60,0,ROUND(($D88*F$2)+VLOOKUP($C88,[2]CONFIG!$A$33:$C$43,3,FALSE),0))</f>
        <v>#REF!</v>
      </c>
      <c r="G88" s="447" t="e">
        <f>IF(D88&lt;60,0,ROUND(($D88*G$2)+VLOOKUP($C88,[2]CONFIG!$A$33:$C$43,3,FALSE),0))</f>
        <v>#REF!</v>
      </c>
      <c r="H88" s="447" t="e">
        <f>IF(D88&lt;60,0,ROUND(($D88*H$2)+VLOOKUP($C88,[2]CONFIG!$A$33:$C$43,3,FALSE),0))</f>
        <v>#REF!</v>
      </c>
      <c r="I88" s="447" t="e">
        <f>IF(D88&lt;60,0,ROUND(($D88*I$2)+VLOOKUP($C88,[2]CONFIG!$A$33:$C$43,3,FALSE),0))</f>
        <v>#REF!</v>
      </c>
      <c r="J88" s="456"/>
      <c r="K88" s="190" t="e">
        <f t="shared" si="4"/>
        <v>#REF!</v>
      </c>
      <c r="L88" s="190" t="e">
        <f t="shared" si="5"/>
        <v>#REF!</v>
      </c>
      <c r="M88" s="190" t="e">
        <f t="shared" si="6"/>
        <v>#REF!</v>
      </c>
      <c r="N88" s="190" t="e">
        <f t="shared" si="7"/>
        <v>#REF!</v>
      </c>
      <c r="P88" s="190">
        <v>0</v>
      </c>
      <c r="Q88" s="190">
        <v>0</v>
      </c>
    </row>
    <row r="89" spans="1:17" hidden="1" x14ac:dyDescent="0.25">
      <c r="A89" s="450" t="s">
        <v>427</v>
      </c>
      <c r="B89" s="455" t="e">
        <f>VLOOKUP(A89,[3]Sheet1!$B$1:$D$1757,3,FALSE)</f>
        <v>#N/A</v>
      </c>
      <c r="C89" s="455" t="e">
        <f>VLOOKUP(A89,[3]Sheet1!$B$1:$R$1757,17,FALSE)</f>
        <v>#N/A</v>
      </c>
      <c r="D89" s="458">
        <v>94290</v>
      </c>
      <c r="E89" s="446">
        <v>0</v>
      </c>
      <c r="F89" s="447" t="e">
        <f>IF(D89&lt;60,0,ROUND(($D89*F$2)+VLOOKUP($C89,[2]CONFIG!$A$33:$C$43,3,FALSE),0))</f>
        <v>#REF!</v>
      </c>
      <c r="G89" s="447" t="e">
        <f>IF(D89&lt;60,0,ROUND(($D89*G$2)+VLOOKUP($C89,[2]CONFIG!$A$33:$C$43,3,FALSE),0))</f>
        <v>#REF!</v>
      </c>
      <c r="H89" s="447" t="e">
        <f>IF(D89&lt;60,0,ROUND(($D89*H$2)+VLOOKUP($C89,[2]CONFIG!$A$33:$C$43,3,FALSE),0))</f>
        <v>#REF!</v>
      </c>
      <c r="I89" s="447" t="e">
        <f>IF(D89&lt;60,0,ROUND(($D89*I$2)+VLOOKUP($C89,[2]CONFIG!$A$33:$C$43,3,FALSE),0))</f>
        <v>#REF!</v>
      </c>
      <c r="J89" s="456"/>
      <c r="K89" s="190" t="e">
        <f t="shared" si="4"/>
        <v>#REF!</v>
      </c>
      <c r="L89" s="190" t="e">
        <f t="shared" si="5"/>
        <v>#REF!</v>
      </c>
      <c r="M89" s="190" t="e">
        <f t="shared" si="6"/>
        <v>#REF!</v>
      </c>
      <c r="N89" s="190" t="e">
        <f t="shared" si="7"/>
        <v>#REF!</v>
      </c>
      <c r="P89" s="190">
        <v>0</v>
      </c>
      <c r="Q89" s="190">
        <v>0</v>
      </c>
    </row>
    <row r="90" spans="1:17" hidden="1" x14ac:dyDescent="0.25">
      <c r="A90" s="450" t="s">
        <v>428</v>
      </c>
      <c r="B90" s="455" t="e">
        <f>VLOOKUP(A90,[3]Sheet1!$B$1:$D$1757,3,FALSE)</f>
        <v>#N/A</v>
      </c>
      <c r="C90" s="455" t="e">
        <f>VLOOKUP(A90,[3]Sheet1!$B$1:$R$1757,17,FALSE)</f>
        <v>#N/A</v>
      </c>
      <c r="D90" s="458">
        <v>94240</v>
      </c>
      <c r="E90" s="446">
        <v>0</v>
      </c>
      <c r="F90" s="447" t="e">
        <f>IF(D90&lt;60,0,ROUND(($D90*F$2)+VLOOKUP($C90,[2]CONFIG!$A$33:$C$43,3,FALSE),0))</f>
        <v>#REF!</v>
      </c>
      <c r="G90" s="447" t="e">
        <f>IF(D90&lt;60,0,ROUND(($D90*G$2)+VLOOKUP($C90,[2]CONFIG!$A$33:$C$43,3,FALSE),0))</f>
        <v>#REF!</v>
      </c>
      <c r="H90" s="447" t="e">
        <f>IF(D90&lt;60,0,ROUND(($D90*H$2)+VLOOKUP($C90,[2]CONFIG!$A$33:$C$43,3,FALSE),0))</f>
        <v>#REF!</v>
      </c>
      <c r="I90" s="447" t="e">
        <f>IF(D90&lt;60,0,ROUND(($D90*I$2)+VLOOKUP($C90,[2]CONFIG!$A$33:$C$43,3,FALSE),0))</f>
        <v>#REF!</v>
      </c>
      <c r="J90" s="456"/>
      <c r="K90" s="190" t="e">
        <f t="shared" si="4"/>
        <v>#REF!</v>
      </c>
      <c r="L90" s="190" t="e">
        <f t="shared" si="5"/>
        <v>#REF!</v>
      </c>
      <c r="M90" s="190" t="e">
        <f t="shared" si="6"/>
        <v>#REF!</v>
      </c>
      <c r="N90" s="190" t="e">
        <f t="shared" si="7"/>
        <v>#REF!</v>
      </c>
      <c r="P90" s="190" t="e">
        <f>E90+K90</f>
        <v>#REF!</v>
      </c>
      <c r="Q90" s="190" t="e">
        <f>E90+L90</f>
        <v>#REF!</v>
      </c>
    </row>
    <row r="91" spans="1:17" hidden="1" x14ac:dyDescent="0.25">
      <c r="A91" s="450" t="s">
        <v>429</v>
      </c>
      <c r="B91" s="455" t="e">
        <f>VLOOKUP(A91,[3]Sheet1!$B$1:$D$1757,3,FALSE)</f>
        <v>#N/A</v>
      </c>
      <c r="C91" s="455" t="e">
        <f>VLOOKUP(A91,[3]Sheet1!$B$1:$R$1757,17,FALSE)</f>
        <v>#N/A</v>
      </c>
      <c r="D91" s="458">
        <v>93930</v>
      </c>
      <c r="E91" s="446">
        <v>0</v>
      </c>
      <c r="F91" s="447" t="e">
        <f>IF(D91&lt;60,0,ROUND(($D91*F$2)+VLOOKUP($C91,[2]CONFIG!$A$33:$C$43,3,FALSE),0))</f>
        <v>#REF!</v>
      </c>
      <c r="G91" s="447" t="e">
        <f>IF(D91&lt;60,0,ROUND(($D91*G$2)+VLOOKUP($C91,[2]CONFIG!$A$33:$C$43,3,FALSE),0))</f>
        <v>#REF!</v>
      </c>
      <c r="H91" s="447" t="e">
        <f>IF(D91&lt;60,0,ROUND(($D91*H$2)+VLOOKUP($C91,[2]CONFIG!$A$33:$C$43,3,FALSE),0))</f>
        <v>#REF!</v>
      </c>
      <c r="I91" s="447" t="e">
        <f>IF(D91&lt;60,0,ROUND(($D91*I$2)+VLOOKUP($C91,[2]CONFIG!$A$33:$C$43,3,FALSE),0))</f>
        <v>#REF!</v>
      </c>
      <c r="J91" s="456"/>
      <c r="K91" s="190" t="e">
        <f t="shared" si="4"/>
        <v>#REF!</v>
      </c>
      <c r="L91" s="190" t="e">
        <f t="shared" si="5"/>
        <v>#REF!</v>
      </c>
      <c r="M91" s="190" t="e">
        <f t="shared" si="6"/>
        <v>#REF!</v>
      </c>
      <c r="N91" s="190" t="e">
        <f t="shared" si="7"/>
        <v>#REF!</v>
      </c>
      <c r="P91" s="190">
        <v>0</v>
      </c>
      <c r="Q91" s="190">
        <v>0</v>
      </c>
    </row>
    <row r="92" spans="1:17" hidden="1" x14ac:dyDescent="0.25">
      <c r="A92" s="450" t="s">
        <v>430</v>
      </c>
      <c r="B92" s="455" t="e">
        <f>VLOOKUP(A92,[3]Sheet1!$B$1:$D$1757,3,FALSE)</f>
        <v>#N/A</v>
      </c>
      <c r="C92" s="455" t="e">
        <f>VLOOKUP(A92,[3]Sheet1!$B$1:$R$1757,17,FALSE)</f>
        <v>#N/A</v>
      </c>
      <c r="D92" s="458">
        <v>93765</v>
      </c>
      <c r="E92" s="446">
        <v>0</v>
      </c>
      <c r="F92" s="447" t="e">
        <f>IF(D92&lt;60,0,ROUND(($D92*F$2)+VLOOKUP($C92,[2]CONFIG!$A$33:$C$43,3,FALSE),0))</f>
        <v>#REF!</v>
      </c>
      <c r="G92" s="447" t="e">
        <f>IF(D92&lt;60,0,ROUND(($D92*G$2)+VLOOKUP($C92,[2]CONFIG!$A$33:$C$43,3,FALSE),0))</f>
        <v>#REF!</v>
      </c>
      <c r="H92" s="447" t="e">
        <f>IF(D92&lt;60,0,ROUND(($D92*H$2)+VLOOKUP($C92,[2]CONFIG!$A$33:$C$43,3,FALSE),0))</f>
        <v>#REF!</v>
      </c>
      <c r="I92" s="447" t="e">
        <f>IF(D92&lt;60,0,ROUND(($D92*I$2)+VLOOKUP($C92,[2]CONFIG!$A$33:$C$43,3,FALSE),0))</f>
        <v>#REF!</v>
      </c>
      <c r="J92" s="456"/>
      <c r="K92" s="190" t="e">
        <f t="shared" si="4"/>
        <v>#REF!</v>
      </c>
      <c r="L92" s="190" t="e">
        <f t="shared" si="5"/>
        <v>#REF!</v>
      </c>
      <c r="M92" s="190" t="e">
        <f t="shared" si="6"/>
        <v>#REF!</v>
      </c>
      <c r="N92" s="190" t="e">
        <f t="shared" si="7"/>
        <v>#REF!</v>
      </c>
      <c r="P92" s="190">
        <v>0</v>
      </c>
      <c r="Q92" s="190">
        <v>0</v>
      </c>
    </row>
    <row r="93" spans="1:17" hidden="1" x14ac:dyDescent="0.25">
      <c r="A93" s="450" t="s">
        <v>431</v>
      </c>
      <c r="B93" s="455" t="e">
        <f>VLOOKUP(A93,[3]Sheet1!$B$1:$D$1757,3,FALSE)</f>
        <v>#N/A</v>
      </c>
      <c r="C93" s="455" t="e">
        <f>VLOOKUP(A93,[3]Sheet1!$B$1:$R$1757,17,FALSE)</f>
        <v>#N/A</v>
      </c>
      <c r="D93" s="458">
        <v>93748</v>
      </c>
      <c r="E93" s="446">
        <v>0</v>
      </c>
      <c r="F93" s="447" t="e">
        <f>IF(D93&lt;60,0,ROUND(($D93*F$2)+VLOOKUP($C93,[2]CONFIG!$A$33:$C$43,3,FALSE),0))</f>
        <v>#REF!</v>
      </c>
      <c r="G93" s="447" t="e">
        <f>IF(D93&lt;60,0,ROUND(($D93*G$2)+VLOOKUP($C93,[2]CONFIG!$A$33:$C$43,3,FALSE),0))</f>
        <v>#REF!</v>
      </c>
      <c r="H93" s="447" t="e">
        <f>IF(D93&lt;60,0,ROUND(($D93*H$2)+VLOOKUP($C93,[2]CONFIG!$A$33:$C$43,3,FALSE),0))</f>
        <v>#REF!</v>
      </c>
      <c r="I93" s="447" t="e">
        <f>IF(D93&lt;60,0,ROUND(($D93*I$2)+VLOOKUP($C93,[2]CONFIG!$A$33:$C$43,3,FALSE),0))</f>
        <v>#REF!</v>
      </c>
      <c r="J93" s="456"/>
      <c r="K93" s="190" t="e">
        <f t="shared" si="4"/>
        <v>#REF!</v>
      </c>
      <c r="L93" s="190" t="e">
        <f t="shared" si="5"/>
        <v>#REF!</v>
      </c>
      <c r="M93" s="190" t="e">
        <f t="shared" si="6"/>
        <v>#REF!</v>
      </c>
      <c r="N93" s="190" t="e">
        <f t="shared" si="7"/>
        <v>#REF!</v>
      </c>
      <c r="P93" s="190">
        <v>0</v>
      </c>
      <c r="Q93" s="190">
        <v>0</v>
      </c>
    </row>
    <row r="94" spans="1:17" hidden="1" x14ac:dyDescent="0.25">
      <c r="A94" s="450" t="s">
        <v>432</v>
      </c>
      <c r="B94" s="455" t="e">
        <f>VLOOKUP(A94,[3]Sheet1!$B$1:$D$1757,3,FALSE)</f>
        <v>#N/A</v>
      </c>
      <c r="C94" s="455" t="e">
        <f>VLOOKUP(A94,[3]Sheet1!$B$1:$R$1757,17,FALSE)</f>
        <v>#N/A</v>
      </c>
      <c r="D94" s="458">
        <v>93000</v>
      </c>
      <c r="E94" s="446">
        <v>0</v>
      </c>
      <c r="F94" s="447" t="e">
        <f>IF(D94&lt;60,0,ROUND(($D94*F$2)+VLOOKUP($C94,[2]CONFIG!$A$33:$C$43,3,FALSE),0))</f>
        <v>#REF!</v>
      </c>
      <c r="G94" s="447" t="e">
        <f>IF(D94&lt;60,0,ROUND(($D94*G$2)+VLOOKUP($C94,[2]CONFIG!$A$33:$C$43,3,FALSE),0))</f>
        <v>#REF!</v>
      </c>
      <c r="H94" s="447" t="e">
        <f>IF(D94&lt;60,0,ROUND(($D94*H$2)+VLOOKUP($C94,[2]CONFIG!$A$33:$C$43,3,FALSE),0))</f>
        <v>#REF!</v>
      </c>
      <c r="I94" s="447" t="e">
        <f>IF(D94&lt;60,0,ROUND(($D94*I$2)+VLOOKUP($C94,[2]CONFIG!$A$33:$C$43,3,FALSE),0))</f>
        <v>#REF!</v>
      </c>
      <c r="J94" s="456"/>
      <c r="K94" s="190" t="e">
        <f t="shared" si="4"/>
        <v>#REF!</v>
      </c>
      <c r="L94" s="190" t="e">
        <f t="shared" si="5"/>
        <v>#REF!</v>
      </c>
      <c r="M94" s="190" t="e">
        <f t="shared" si="6"/>
        <v>#REF!</v>
      </c>
      <c r="N94" s="190" t="e">
        <f t="shared" si="7"/>
        <v>#REF!</v>
      </c>
      <c r="P94" s="190" t="e">
        <f>E94+K94</f>
        <v>#REF!</v>
      </c>
      <c r="Q94" s="190" t="e">
        <f>E94+L94</f>
        <v>#REF!</v>
      </c>
    </row>
    <row r="95" spans="1:17" hidden="1" x14ac:dyDescent="0.25">
      <c r="A95" s="450" t="s">
        <v>433</v>
      </c>
      <c r="B95" s="455" t="e">
        <f>VLOOKUP(A95,[3]Sheet1!$B$1:$D$1757,3,FALSE)</f>
        <v>#N/A</v>
      </c>
      <c r="C95" s="455" t="e">
        <f>VLOOKUP(A95,[3]Sheet1!$B$1:$R$1757,17,FALSE)</f>
        <v>#N/A</v>
      </c>
      <c r="D95" s="458">
        <v>92700</v>
      </c>
      <c r="E95" s="446">
        <v>0</v>
      </c>
      <c r="F95" s="447" t="e">
        <f>IF(D95&lt;60,0,ROUND(($D95*F$2)+VLOOKUP($C95,[2]CONFIG!$A$33:$C$43,3,FALSE),0))</f>
        <v>#REF!</v>
      </c>
      <c r="G95" s="447" t="e">
        <f>IF(D95&lt;60,0,ROUND(($D95*G$2)+VLOOKUP($C95,[2]CONFIG!$A$33:$C$43,3,FALSE),0))</f>
        <v>#REF!</v>
      </c>
      <c r="H95" s="447" t="e">
        <f>IF(D95&lt;60,0,ROUND(($D95*H$2)+VLOOKUP($C95,[2]CONFIG!$A$33:$C$43,3,FALSE),0))</f>
        <v>#REF!</v>
      </c>
      <c r="I95" s="447" t="e">
        <f>IF(D95&lt;60,0,ROUND(($D95*I$2)+VLOOKUP($C95,[2]CONFIG!$A$33:$C$43,3,FALSE),0))</f>
        <v>#REF!</v>
      </c>
      <c r="J95" s="456"/>
      <c r="K95" s="190" t="e">
        <f t="shared" si="4"/>
        <v>#REF!</v>
      </c>
      <c r="L95" s="190" t="e">
        <f t="shared" si="5"/>
        <v>#REF!</v>
      </c>
      <c r="M95" s="190" t="e">
        <f t="shared" si="6"/>
        <v>#REF!</v>
      </c>
      <c r="N95" s="190" t="e">
        <f t="shared" si="7"/>
        <v>#REF!</v>
      </c>
      <c r="P95" s="190">
        <v>0</v>
      </c>
      <c r="Q95" s="190">
        <v>0</v>
      </c>
    </row>
    <row r="96" spans="1:17" hidden="1" x14ac:dyDescent="0.25">
      <c r="A96" s="450" t="s">
        <v>434</v>
      </c>
      <c r="B96" s="455" t="e">
        <f>VLOOKUP(A96,[3]Sheet1!$B$1:$D$1757,3,FALSE)</f>
        <v>#N/A</v>
      </c>
      <c r="C96" s="455" t="e">
        <f>VLOOKUP(A96,[3]Sheet1!$B$1:$R$1757,17,FALSE)</f>
        <v>#N/A</v>
      </c>
      <c r="D96" s="458">
        <v>92673</v>
      </c>
      <c r="E96" s="446">
        <v>0</v>
      </c>
      <c r="F96" s="447" t="e">
        <f>IF(D96&lt;60,0,ROUND(($D96*F$2)+VLOOKUP($C96,[2]CONFIG!$A$33:$C$43,3,FALSE),0))</f>
        <v>#REF!</v>
      </c>
      <c r="G96" s="447" t="e">
        <f>IF(D96&lt;60,0,ROUND(($D96*G$2)+VLOOKUP($C96,[2]CONFIG!$A$33:$C$43,3,FALSE),0))</f>
        <v>#REF!</v>
      </c>
      <c r="H96" s="447" t="e">
        <f>IF(D96&lt;60,0,ROUND(($D96*H$2)+VLOOKUP($C96,[2]CONFIG!$A$33:$C$43,3,FALSE),0))</f>
        <v>#REF!</v>
      </c>
      <c r="I96" s="447" t="e">
        <f>IF(D96&lt;60,0,ROUND(($D96*I$2)+VLOOKUP($C96,[2]CONFIG!$A$33:$C$43,3,FALSE),0))</f>
        <v>#REF!</v>
      </c>
      <c r="J96" s="456"/>
      <c r="K96" s="190" t="e">
        <f t="shared" si="4"/>
        <v>#REF!</v>
      </c>
      <c r="L96" s="190" t="e">
        <f t="shared" si="5"/>
        <v>#REF!</v>
      </c>
      <c r="M96" s="190" t="e">
        <f t="shared" si="6"/>
        <v>#REF!</v>
      </c>
      <c r="N96" s="190" t="e">
        <f t="shared" si="7"/>
        <v>#REF!</v>
      </c>
      <c r="P96" s="190">
        <v>0</v>
      </c>
      <c r="Q96" s="190">
        <v>0</v>
      </c>
    </row>
    <row r="97" spans="1:17" hidden="1" x14ac:dyDescent="0.25">
      <c r="A97" s="450" t="s">
        <v>435</v>
      </c>
      <c r="B97" s="455" t="e">
        <f>VLOOKUP(A97,[3]Sheet1!$B$1:$D$1757,3,FALSE)</f>
        <v>#N/A</v>
      </c>
      <c r="C97" s="455" t="e">
        <f>VLOOKUP(A97,[3]Sheet1!$B$1:$R$1757,17,FALSE)</f>
        <v>#N/A</v>
      </c>
      <c r="D97" s="458">
        <v>92029</v>
      </c>
      <c r="E97" s="446">
        <v>0</v>
      </c>
      <c r="F97" s="447" t="e">
        <f>IF(D97&lt;60,0,ROUND(($D97*F$2)+VLOOKUP($C97,[2]CONFIG!$A$33:$C$43,3,FALSE),0))</f>
        <v>#REF!</v>
      </c>
      <c r="G97" s="447" t="e">
        <f>IF(D97&lt;60,0,ROUND(($D97*G$2)+VLOOKUP($C97,[2]CONFIG!$A$33:$C$43,3,FALSE),0))</f>
        <v>#REF!</v>
      </c>
      <c r="H97" s="447" t="e">
        <f>IF(D97&lt;60,0,ROUND(($D97*H$2)+VLOOKUP($C97,[2]CONFIG!$A$33:$C$43,3,FALSE),0))</f>
        <v>#REF!</v>
      </c>
      <c r="I97" s="447" t="e">
        <f>IF(D97&lt;60,0,ROUND(($D97*I$2)+VLOOKUP($C97,[2]CONFIG!$A$33:$C$43,3,FALSE),0))</f>
        <v>#REF!</v>
      </c>
      <c r="J97" s="456"/>
      <c r="K97" s="190" t="e">
        <f t="shared" si="4"/>
        <v>#REF!</v>
      </c>
      <c r="L97" s="190" t="e">
        <f t="shared" si="5"/>
        <v>#REF!</v>
      </c>
      <c r="M97" s="190" t="e">
        <f t="shared" si="6"/>
        <v>#REF!</v>
      </c>
      <c r="N97" s="190" t="e">
        <f t="shared" si="7"/>
        <v>#REF!</v>
      </c>
      <c r="P97" s="190">
        <v>0</v>
      </c>
      <c r="Q97" s="190">
        <v>0</v>
      </c>
    </row>
    <row r="98" spans="1:17" hidden="1" x14ac:dyDescent="0.25">
      <c r="A98" s="450" t="s">
        <v>436</v>
      </c>
      <c r="B98" s="455" t="e">
        <f>VLOOKUP(A98,[3]Sheet1!$B$1:$D$1757,3,FALSE)</f>
        <v>#N/A</v>
      </c>
      <c r="C98" s="455" t="e">
        <f>VLOOKUP(A98,[3]Sheet1!$B$1:$R$1757,17,FALSE)</f>
        <v>#N/A</v>
      </c>
      <c r="D98" s="458">
        <v>90565</v>
      </c>
      <c r="E98" s="446">
        <v>0</v>
      </c>
      <c r="F98" s="447" t="e">
        <f>IF(D98&lt;60,0,ROUND(($D98*F$2)+VLOOKUP($C98,[2]CONFIG!$A$33:$C$43,3,FALSE),0))</f>
        <v>#REF!</v>
      </c>
      <c r="G98" s="447" t="e">
        <f>IF(D98&lt;60,0,ROUND(($D98*G$2)+VLOOKUP($C98,[2]CONFIG!$A$33:$C$43,3,FALSE),0))</f>
        <v>#REF!</v>
      </c>
      <c r="H98" s="447" t="e">
        <f>IF(D98&lt;60,0,ROUND(($D98*H$2)+VLOOKUP($C98,[2]CONFIG!$A$33:$C$43,3,FALSE),0))</f>
        <v>#REF!</v>
      </c>
      <c r="I98" s="447" t="e">
        <f>IF(D98&lt;60,0,ROUND(($D98*I$2)+VLOOKUP($C98,[2]CONFIG!$A$33:$C$43,3,FALSE),0))</f>
        <v>#REF!</v>
      </c>
      <c r="J98" s="456"/>
      <c r="K98" s="190" t="e">
        <f t="shared" si="4"/>
        <v>#REF!</v>
      </c>
      <c r="L98" s="190" t="e">
        <f t="shared" si="5"/>
        <v>#REF!</v>
      </c>
      <c r="M98" s="190" t="e">
        <f t="shared" si="6"/>
        <v>#REF!</v>
      </c>
      <c r="N98" s="190" t="e">
        <f t="shared" si="7"/>
        <v>#REF!</v>
      </c>
      <c r="P98" s="190">
        <v>0</v>
      </c>
      <c r="Q98" s="190">
        <v>0</v>
      </c>
    </row>
    <row r="99" spans="1:17" hidden="1" x14ac:dyDescent="0.25">
      <c r="A99" s="450" t="s">
        <v>437</v>
      </c>
      <c r="B99" s="455" t="e">
        <f>VLOOKUP(A99,[3]Sheet1!$B$1:$D$1757,3,FALSE)</f>
        <v>#N/A</v>
      </c>
      <c r="C99" s="455" t="e">
        <f>VLOOKUP(A99,[3]Sheet1!$B$1:$R$1757,17,FALSE)</f>
        <v>#N/A</v>
      </c>
      <c r="D99" s="458">
        <v>90526</v>
      </c>
      <c r="E99" s="446">
        <v>0</v>
      </c>
      <c r="F99" s="447" t="e">
        <f>IF(D99&lt;60,0,ROUND(($D99*F$2)+VLOOKUP($C99,[2]CONFIG!$A$33:$C$43,3,FALSE),0))</f>
        <v>#REF!</v>
      </c>
      <c r="G99" s="447" t="e">
        <f>IF(D99&lt;60,0,ROUND(($D99*G$2)+VLOOKUP($C99,[2]CONFIG!$A$33:$C$43,3,FALSE),0))</f>
        <v>#REF!</v>
      </c>
      <c r="H99" s="447" t="e">
        <f>IF(D99&lt;60,0,ROUND(($D99*H$2)+VLOOKUP($C99,[2]CONFIG!$A$33:$C$43,3,FALSE),0))</f>
        <v>#REF!</v>
      </c>
      <c r="I99" s="447" t="e">
        <f>IF(D99&lt;60,0,ROUND(($D99*I$2)+VLOOKUP($C99,[2]CONFIG!$A$33:$C$43,3,FALSE),0))</f>
        <v>#REF!</v>
      </c>
      <c r="J99" s="456"/>
      <c r="K99" s="190" t="e">
        <f t="shared" si="4"/>
        <v>#REF!</v>
      </c>
      <c r="L99" s="190" t="e">
        <f t="shared" si="5"/>
        <v>#REF!</v>
      </c>
      <c r="M99" s="190" t="e">
        <f t="shared" si="6"/>
        <v>#REF!</v>
      </c>
      <c r="N99" s="190" t="e">
        <f t="shared" si="7"/>
        <v>#REF!</v>
      </c>
      <c r="P99" s="190" t="e">
        <f>E99+K99</f>
        <v>#REF!</v>
      </c>
      <c r="Q99" s="190" t="e">
        <f>E99+L99</f>
        <v>#REF!</v>
      </c>
    </row>
    <row r="100" spans="1:17" hidden="1" x14ac:dyDescent="0.25">
      <c r="A100" s="450" t="s">
        <v>438</v>
      </c>
      <c r="B100" s="455" t="e">
        <f>VLOOKUP(A100,[3]Sheet1!$B$1:$D$1757,3,FALSE)</f>
        <v>#N/A</v>
      </c>
      <c r="C100" s="455" t="e">
        <f>VLOOKUP(A100,[3]Sheet1!$B$1:$R$1757,17,FALSE)</f>
        <v>#N/A</v>
      </c>
      <c r="D100" s="458">
        <v>90000</v>
      </c>
      <c r="E100" s="446">
        <v>0</v>
      </c>
      <c r="F100" s="447" t="e">
        <f>IF(D100&lt;60,0,ROUND(($D100*F$2)+VLOOKUP($C100,[2]CONFIG!$A$33:$C$43,3,FALSE),0))</f>
        <v>#REF!</v>
      </c>
      <c r="G100" s="447" t="e">
        <f>IF(D100&lt;60,0,ROUND(($D100*G$2)+VLOOKUP($C100,[2]CONFIG!$A$33:$C$43,3,FALSE),0))</f>
        <v>#REF!</v>
      </c>
      <c r="H100" s="447" t="e">
        <f>IF(D100&lt;60,0,ROUND(($D100*H$2)+VLOOKUP($C100,[2]CONFIG!$A$33:$C$43,3,FALSE),0))</f>
        <v>#REF!</v>
      </c>
      <c r="I100" s="447" t="e">
        <f>IF(D100&lt;60,0,ROUND(($D100*I$2)+VLOOKUP($C100,[2]CONFIG!$A$33:$C$43,3,FALSE),0))</f>
        <v>#REF!</v>
      </c>
      <c r="J100" s="456"/>
      <c r="K100" s="190" t="e">
        <f t="shared" si="4"/>
        <v>#REF!</v>
      </c>
      <c r="L100" s="190" t="e">
        <f t="shared" si="5"/>
        <v>#REF!</v>
      </c>
      <c r="M100" s="190" t="e">
        <f t="shared" si="6"/>
        <v>#REF!</v>
      </c>
      <c r="N100" s="190" t="e">
        <f t="shared" si="7"/>
        <v>#REF!</v>
      </c>
      <c r="P100" s="190">
        <v>0</v>
      </c>
      <c r="Q100" s="190">
        <v>0</v>
      </c>
    </row>
    <row r="101" spans="1:17" hidden="1" x14ac:dyDescent="0.25">
      <c r="A101" s="450" t="s">
        <v>439</v>
      </c>
      <c r="B101" s="455" t="e">
        <f>VLOOKUP(A101,[3]Sheet1!$B$1:$D$1757,3,FALSE)</f>
        <v>#N/A</v>
      </c>
      <c r="C101" s="455" t="e">
        <f>VLOOKUP(A101,[3]Sheet1!$B$1:$R$1757,17,FALSE)</f>
        <v>#N/A</v>
      </c>
      <c r="D101" s="458">
        <v>89924</v>
      </c>
      <c r="E101" s="446">
        <v>0</v>
      </c>
      <c r="F101" s="447" t="e">
        <f>IF(D101&lt;60,0,ROUND(($D101*F$2)+VLOOKUP($C101,[2]CONFIG!$A$33:$C$43,3,FALSE),0))</f>
        <v>#REF!</v>
      </c>
      <c r="G101" s="447" t="e">
        <f>IF(D101&lt;60,0,ROUND(($D101*G$2)+VLOOKUP($C101,[2]CONFIG!$A$33:$C$43,3,FALSE),0))</f>
        <v>#REF!</v>
      </c>
      <c r="H101" s="447" t="e">
        <f>IF(D101&lt;60,0,ROUND(($D101*H$2)+VLOOKUP($C101,[2]CONFIG!$A$33:$C$43,3,FALSE),0))</f>
        <v>#REF!</v>
      </c>
      <c r="I101" s="447" t="e">
        <f>IF(D101&lt;60,0,ROUND(($D101*I$2)+VLOOKUP($C101,[2]CONFIG!$A$33:$C$43,3,FALSE),0))</f>
        <v>#REF!</v>
      </c>
      <c r="J101" s="456"/>
      <c r="K101" s="190" t="e">
        <f t="shared" si="4"/>
        <v>#REF!</v>
      </c>
      <c r="L101" s="190" t="e">
        <f t="shared" si="5"/>
        <v>#REF!</v>
      </c>
      <c r="M101" s="190" t="e">
        <f t="shared" si="6"/>
        <v>#REF!</v>
      </c>
      <c r="N101" s="190" t="e">
        <f t="shared" si="7"/>
        <v>#REF!</v>
      </c>
      <c r="P101" s="190">
        <v>0</v>
      </c>
      <c r="Q101" s="190">
        <v>0</v>
      </c>
    </row>
    <row r="102" spans="1:17" hidden="1" x14ac:dyDescent="0.25">
      <c r="A102" s="450" t="s">
        <v>440</v>
      </c>
      <c r="B102" s="455" t="e">
        <f>VLOOKUP(A102,[3]Sheet1!$B$1:$D$1757,3,FALSE)</f>
        <v>#N/A</v>
      </c>
      <c r="C102" s="455" t="e">
        <f>VLOOKUP(A102,[3]Sheet1!$B$1:$R$1757,17,FALSE)</f>
        <v>#N/A</v>
      </c>
      <c r="D102" s="458">
        <v>89404</v>
      </c>
      <c r="E102" s="446">
        <v>0</v>
      </c>
      <c r="F102" s="447" t="e">
        <f>IF(D102&lt;60,0,ROUND(($D102*F$2)+VLOOKUP($C102,[2]CONFIG!$A$33:$C$43,3,FALSE),0))</f>
        <v>#REF!</v>
      </c>
      <c r="G102" s="447" t="e">
        <f>IF(D102&lt;60,0,ROUND(($D102*G$2)+VLOOKUP($C102,[2]CONFIG!$A$33:$C$43,3,FALSE),0))</f>
        <v>#REF!</v>
      </c>
      <c r="H102" s="447" t="e">
        <f>IF(D102&lt;60,0,ROUND(($D102*H$2)+VLOOKUP($C102,[2]CONFIG!$A$33:$C$43,3,FALSE),0))</f>
        <v>#REF!</v>
      </c>
      <c r="I102" s="447" t="e">
        <f>IF(D102&lt;60,0,ROUND(($D102*I$2)+VLOOKUP($C102,[2]CONFIG!$A$33:$C$43,3,FALSE),0))</f>
        <v>#REF!</v>
      </c>
      <c r="J102" s="456"/>
      <c r="K102" s="190" t="e">
        <f t="shared" si="4"/>
        <v>#REF!</v>
      </c>
      <c r="L102" s="190" t="e">
        <f t="shared" si="5"/>
        <v>#REF!</v>
      </c>
      <c r="M102" s="190" t="e">
        <f t="shared" si="6"/>
        <v>#REF!</v>
      </c>
      <c r="N102" s="190" t="e">
        <f t="shared" si="7"/>
        <v>#REF!</v>
      </c>
      <c r="P102" s="190">
        <v>0</v>
      </c>
      <c r="Q102" s="190">
        <v>0</v>
      </c>
    </row>
    <row r="103" spans="1:17" hidden="1" x14ac:dyDescent="0.25">
      <c r="A103" s="450" t="s">
        <v>441</v>
      </c>
      <c r="B103" s="455" t="e">
        <f>VLOOKUP(A103,[3]Sheet1!$B$1:$D$1757,3,FALSE)</f>
        <v>#N/A</v>
      </c>
      <c r="C103" s="455" t="e">
        <f>VLOOKUP(A103,[3]Sheet1!$B$1:$R$1757,17,FALSE)</f>
        <v>#N/A</v>
      </c>
      <c r="D103" s="458">
        <v>89259</v>
      </c>
      <c r="E103" s="446">
        <v>0</v>
      </c>
      <c r="F103" s="447" t="e">
        <f>IF(D103&lt;60,0,ROUND(($D103*F$2)+VLOOKUP($C103,[2]CONFIG!$A$33:$C$43,3,FALSE),0))</f>
        <v>#REF!</v>
      </c>
      <c r="G103" s="447" t="e">
        <f>IF(D103&lt;60,0,ROUND(($D103*G$2)+VLOOKUP($C103,[2]CONFIG!$A$33:$C$43,3,FALSE),0))</f>
        <v>#REF!</v>
      </c>
      <c r="H103" s="447" t="e">
        <f>IF(D103&lt;60,0,ROUND(($D103*H$2)+VLOOKUP($C103,[2]CONFIG!$A$33:$C$43,3,FALSE),0))</f>
        <v>#REF!</v>
      </c>
      <c r="I103" s="447" t="e">
        <f>IF(D103&lt;60,0,ROUND(($D103*I$2)+VLOOKUP($C103,[2]CONFIG!$A$33:$C$43,3,FALSE),0))</f>
        <v>#REF!</v>
      </c>
      <c r="J103" s="456"/>
      <c r="K103" s="190" t="e">
        <f t="shared" si="4"/>
        <v>#REF!</v>
      </c>
      <c r="L103" s="190" t="e">
        <f t="shared" si="5"/>
        <v>#REF!</v>
      </c>
      <c r="M103" s="190" t="e">
        <f t="shared" si="6"/>
        <v>#REF!</v>
      </c>
      <c r="N103" s="190" t="e">
        <f t="shared" si="7"/>
        <v>#REF!</v>
      </c>
      <c r="P103" s="190">
        <v>0</v>
      </c>
      <c r="Q103" s="190">
        <v>0</v>
      </c>
    </row>
    <row r="104" spans="1:17" hidden="1" x14ac:dyDescent="0.25">
      <c r="A104" s="450" t="s">
        <v>442</v>
      </c>
      <c r="B104" s="455" t="e">
        <f>VLOOKUP(A104,[3]Sheet1!$B$1:$D$1757,3,FALSE)</f>
        <v>#N/A</v>
      </c>
      <c r="C104" s="455" t="e">
        <f>VLOOKUP(A104,[3]Sheet1!$B$1:$R$1757,17,FALSE)</f>
        <v>#N/A</v>
      </c>
      <c r="D104" s="458">
        <v>89194</v>
      </c>
      <c r="E104" s="446">
        <v>0</v>
      </c>
      <c r="F104" s="447" t="e">
        <f>IF(D104&lt;60,0,ROUND(($D104*F$2)+VLOOKUP($C104,[2]CONFIG!$A$33:$C$43,3,FALSE),0))</f>
        <v>#REF!</v>
      </c>
      <c r="G104" s="447" t="e">
        <f>IF(D104&lt;60,0,ROUND(($D104*G$2)+VLOOKUP($C104,[2]CONFIG!$A$33:$C$43,3,FALSE),0))</f>
        <v>#REF!</v>
      </c>
      <c r="H104" s="447" t="e">
        <f>IF(D104&lt;60,0,ROUND(($D104*H$2)+VLOOKUP($C104,[2]CONFIG!$A$33:$C$43,3,FALSE),0))</f>
        <v>#REF!</v>
      </c>
      <c r="I104" s="447" t="e">
        <f>IF(D104&lt;60,0,ROUND(($D104*I$2)+VLOOKUP($C104,[2]CONFIG!$A$33:$C$43,3,FALSE),0))</f>
        <v>#REF!</v>
      </c>
      <c r="J104" s="456"/>
      <c r="K104" s="190" t="e">
        <f t="shared" si="4"/>
        <v>#REF!</v>
      </c>
      <c r="L104" s="190" t="e">
        <f t="shared" si="5"/>
        <v>#REF!</v>
      </c>
      <c r="M104" s="190" t="e">
        <f t="shared" si="6"/>
        <v>#REF!</v>
      </c>
      <c r="N104" s="190" t="e">
        <f t="shared" si="7"/>
        <v>#REF!</v>
      </c>
      <c r="P104" s="190">
        <v>0</v>
      </c>
      <c r="Q104" s="190">
        <v>0</v>
      </c>
    </row>
    <row r="105" spans="1:17" x14ac:dyDescent="0.25">
      <c r="A105" s="459" t="s">
        <v>300</v>
      </c>
      <c r="B105" s="455" t="e">
        <f>VLOOKUP(A105,[3]Sheet1!$B$1:$D$1757,3,FALSE)</f>
        <v>#N/A</v>
      </c>
      <c r="C105" s="455" t="e">
        <f>VLOOKUP(A105,[3]Sheet1!$B$1:$R$1757,17,FALSE)</f>
        <v>#N/A</v>
      </c>
      <c r="D105" s="458">
        <v>88893</v>
      </c>
      <c r="E105" s="446">
        <v>0</v>
      </c>
      <c r="F105" s="447" t="e">
        <f>IF(D105&lt;60,0,ROUND(($D105*F$2)+VLOOKUP($C105,[2]CONFIG!$A$33:$C$43,3,FALSE),0))</f>
        <v>#REF!</v>
      </c>
      <c r="G105" s="447" t="e">
        <f>IF(D105&lt;60,0,ROUND(($D105*G$2)+VLOOKUP($C105,[2]CONFIG!$A$33:$C$43,3,FALSE),0))</f>
        <v>#REF!</v>
      </c>
      <c r="H105" s="447" t="e">
        <f>IF(D105&lt;60,0,ROUND(($D105*H$2)+VLOOKUP($C105,[2]CONFIG!$A$33:$C$43,3,FALSE),0))</f>
        <v>#REF!</v>
      </c>
      <c r="I105" s="447" t="e">
        <f>IF(D105&lt;60,0,ROUND(($D105*I$2)+VLOOKUP($C105,[2]CONFIG!$A$33:$C$43,3,FALSE),0))</f>
        <v>#REF!</v>
      </c>
      <c r="J105" s="456"/>
      <c r="K105" s="190" t="e">
        <f t="shared" si="4"/>
        <v>#REF!</v>
      </c>
      <c r="L105" s="190" t="e">
        <f t="shared" si="5"/>
        <v>#REF!</v>
      </c>
      <c r="M105" s="190" t="e">
        <f t="shared" si="6"/>
        <v>#REF!</v>
      </c>
      <c r="N105" s="190" t="e">
        <f t="shared" si="7"/>
        <v>#REF!</v>
      </c>
      <c r="P105" s="190">
        <v>0</v>
      </c>
      <c r="Q105" s="190">
        <v>0</v>
      </c>
    </row>
    <row r="106" spans="1:17" hidden="1" x14ac:dyDescent="0.25">
      <c r="A106" s="450" t="s">
        <v>443</v>
      </c>
      <c r="B106" s="455" t="e">
        <f>VLOOKUP(A106,[3]Sheet1!$B$1:$D$1757,3,FALSE)</f>
        <v>#N/A</v>
      </c>
      <c r="C106" s="455" t="e">
        <f>VLOOKUP(A106,[3]Sheet1!$B$1:$R$1757,17,FALSE)</f>
        <v>#N/A</v>
      </c>
      <c r="D106" s="458">
        <v>88823</v>
      </c>
      <c r="E106" s="446">
        <v>0</v>
      </c>
      <c r="F106" s="447" t="e">
        <f>IF(D106&lt;60,0,ROUND(($D106*F$2)+VLOOKUP($C106,[2]CONFIG!$A$33:$C$43,3,FALSE),0))</f>
        <v>#REF!</v>
      </c>
      <c r="G106" s="447" t="e">
        <f>IF(D106&lt;60,0,ROUND(($D106*G$2)+VLOOKUP($C106,[2]CONFIG!$A$33:$C$43,3,FALSE),0))</f>
        <v>#REF!</v>
      </c>
      <c r="H106" s="447" t="e">
        <f>IF(D106&lt;60,0,ROUND(($D106*H$2)+VLOOKUP($C106,[2]CONFIG!$A$33:$C$43,3,FALSE),0))</f>
        <v>#REF!</v>
      </c>
      <c r="I106" s="447" t="e">
        <f>IF(D106&lt;60,0,ROUND(($D106*I$2)+VLOOKUP($C106,[2]CONFIG!$A$33:$C$43,3,FALSE),0))</f>
        <v>#REF!</v>
      </c>
      <c r="J106" s="456"/>
      <c r="K106" s="190" t="e">
        <f t="shared" si="4"/>
        <v>#REF!</v>
      </c>
      <c r="L106" s="190" t="e">
        <f t="shared" si="5"/>
        <v>#REF!</v>
      </c>
      <c r="M106" s="190" t="e">
        <f t="shared" si="6"/>
        <v>#REF!</v>
      </c>
      <c r="N106" s="190" t="e">
        <f t="shared" si="7"/>
        <v>#REF!</v>
      </c>
      <c r="P106" s="190">
        <v>0</v>
      </c>
      <c r="Q106" s="190">
        <v>0</v>
      </c>
    </row>
    <row r="107" spans="1:17" hidden="1" x14ac:dyDescent="0.25">
      <c r="A107" s="450" t="s">
        <v>444</v>
      </c>
      <c r="B107" s="455" t="e">
        <f>VLOOKUP(A107,[3]Sheet1!$B$1:$D$1757,3,FALSE)</f>
        <v>#N/A</v>
      </c>
      <c r="C107" s="455" t="e">
        <f>VLOOKUP(A107,[3]Sheet1!$B$1:$R$1757,17,FALSE)</f>
        <v>#N/A</v>
      </c>
      <c r="D107" s="458">
        <v>88753</v>
      </c>
      <c r="E107" s="446">
        <v>0</v>
      </c>
      <c r="F107" s="447" t="e">
        <f>IF(D107&lt;60,0,ROUND(($D107*F$2)+VLOOKUP($C107,[2]CONFIG!$A$33:$C$43,3,FALSE),0))</f>
        <v>#REF!</v>
      </c>
      <c r="G107" s="447" t="e">
        <f>IF(D107&lt;60,0,ROUND(($D107*G$2)+VLOOKUP($C107,[2]CONFIG!$A$33:$C$43,3,FALSE),0))</f>
        <v>#REF!</v>
      </c>
      <c r="H107" s="447" t="e">
        <f>IF(D107&lt;60,0,ROUND(($D107*H$2)+VLOOKUP($C107,[2]CONFIG!$A$33:$C$43,3,FALSE),0))</f>
        <v>#REF!</v>
      </c>
      <c r="I107" s="447" t="e">
        <f>IF(D107&lt;60,0,ROUND(($D107*I$2)+VLOOKUP($C107,[2]CONFIG!$A$33:$C$43,3,FALSE),0))</f>
        <v>#REF!</v>
      </c>
      <c r="J107" s="456"/>
      <c r="K107" s="190" t="e">
        <f t="shared" si="4"/>
        <v>#REF!</v>
      </c>
      <c r="L107" s="190" t="e">
        <f t="shared" si="5"/>
        <v>#REF!</v>
      </c>
      <c r="M107" s="190" t="e">
        <f t="shared" si="6"/>
        <v>#REF!</v>
      </c>
      <c r="N107" s="190" t="e">
        <f t="shared" si="7"/>
        <v>#REF!</v>
      </c>
      <c r="P107" s="190">
        <v>0</v>
      </c>
      <c r="Q107" s="190">
        <v>0</v>
      </c>
    </row>
    <row r="108" spans="1:17" hidden="1" x14ac:dyDescent="0.25">
      <c r="A108" s="450" t="s">
        <v>445</v>
      </c>
      <c r="B108" s="455" t="e">
        <f>VLOOKUP(A108,[3]Sheet1!$B$1:$D$1757,3,FALSE)</f>
        <v>#N/A</v>
      </c>
      <c r="C108" s="455" t="e">
        <f>VLOOKUP(A108,[3]Sheet1!$B$1:$R$1757,17,FALSE)</f>
        <v>#N/A</v>
      </c>
      <c r="D108" s="458">
        <v>88335</v>
      </c>
      <c r="E108" s="446">
        <v>0</v>
      </c>
      <c r="F108" s="447" t="e">
        <f>IF(D108&lt;60,0,ROUND(($D108*F$2)+VLOOKUP($C108,[2]CONFIG!$A$33:$C$43,3,FALSE),0))</f>
        <v>#REF!</v>
      </c>
      <c r="G108" s="447" t="e">
        <f>IF(D108&lt;60,0,ROUND(($D108*G$2)+VLOOKUP($C108,[2]CONFIG!$A$33:$C$43,3,FALSE),0))</f>
        <v>#REF!</v>
      </c>
      <c r="H108" s="447" t="e">
        <f>IF(D108&lt;60,0,ROUND(($D108*H$2)+VLOOKUP($C108,[2]CONFIG!$A$33:$C$43,3,FALSE),0))</f>
        <v>#REF!</v>
      </c>
      <c r="I108" s="447" t="e">
        <f>IF(D108&lt;60,0,ROUND(($D108*I$2)+VLOOKUP($C108,[2]CONFIG!$A$33:$C$43,3,FALSE),0))</f>
        <v>#REF!</v>
      </c>
      <c r="J108" s="456"/>
      <c r="K108" s="190" t="e">
        <f t="shared" si="4"/>
        <v>#REF!</v>
      </c>
      <c r="L108" s="190" t="e">
        <f t="shared" si="5"/>
        <v>#REF!</v>
      </c>
      <c r="M108" s="190" t="e">
        <f t="shared" si="6"/>
        <v>#REF!</v>
      </c>
      <c r="N108" s="190" t="e">
        <f t="shared" si="7"/>
        <v>#REF!</v>
      </c>
      <c r="P108" s="190" t="e">
        <f>E108+K108</f>
        <v>#REF!</v>
      </c>
      <c r="Q108" s="190" t="e">
        <f>E108+L108</f>
        <v>#REF!</v>
      </c>
    </row>
    <row r="109" spans="1:17" hidden="1" x14ac:dyDescent="0.25">
      <c r="A109" s="450" t="s">
        <v>446</v>
      </c>
      <c r="B109" s="455" t="e">
        <f>VLOOKUP(A109,[3]Sheet1!$B$1:$D$1757,3,FALSE)</f>
        <v>#N/A</v>
      </c>
      <c r="C109" s="455" t="e">
        <f>VLOOKUP(A109,[3]Sheet1!$B$1:$R$1757,17,FALSE)</f>
        <v>#N/A</v>
      </c>
      <c r="D109" s="458">
        <v>88335</v>
      </c>
      <c r="E109" s="446">
        <v>0</v>
      </c>
      <c r="F109" s="447" t="e">
        <f>IF(D109&lt;60,0,ROUND(($D109*F$2)+VLOOKUP($C109,[2]CONFIG!$A$33:$C$43,3,FALSE),0))</f>
        <v>#REF!</v>
      </c>
      <c r="G109" s="447" t="e">
        <f>IF(D109&lt;60,0,ROUND(($D109*G$2)+VLOOKUP($C109,[2]CONFIG!$A$33:$C$43,3,FALSE),0))</f>
        <v>#REF!</v>
      </c>
      <c r="H109" s="447" t="e">
        <f>IF(D109&lt;60,0,ROUND(($D109*H$2)+VLOOKUP($C109,[2]CONFIG!$A$33:$C$43,3,FALSE),0))</f>
        <v>#REF!</v>
      </c>
      <c r="I109" s="447" t="e">
        <f>IF(D109&lt;60,0,ROUND(($D109*I$2)+VLOOKUP($C109,[2]CONFIG!$A$33:$C$43,3,FALSE),0))</f>
        <v>#REF!</v>
      </c>
      <c r="J109" s="456"/>
      <c r="K109" s="190" t="e">
        <f t="shared" si="4"/>
        <v>#REF!</v>
      </c>
      <c r="L109" s="190" t="e">
        <f t="shared" si="5"/>
        <v>#REF!</v>
      </c>
      <c r="M109" s="190" t="e">
        <f t="shared" si="6"/>
        <v>#REF!</v>
      </c>
      <c r="N109" s="190" t="e">
        <f t="shared" si="7"/>
        <v>#REF!</v>
      </c>
      <c r="P109" s="190">
        <v>0</v>
      </c>
      <c r="Q109" s="190">
        <v>0</v>
      </c>
    </row>
    <row r="110" spans="1:17" hidden="1" x14ac:dyDescent="0.25">
      <c r="A110" s="450" t="s">
        <v>447</v>
      </c>
      <c r="B110" s="455" t="e">
        <f>VLOOKUP(A110,[3]Sheet1!$B$1:$D$1757,3,FALSE)</f>
        <v>#N/A</v>
      </c>
      <c r="C110" s="455" t="e">
        <f>VLOOKUP(A110,[3]Sheet1!$B$1:$R$1757,17,FALSE)</f>
        <v>#N/A</v>
      </c>
      <c r="D110" s="458">
        <v>88317</v>
      </c>
      <c r="E110" s="446">
        <v>0</v>
      </c>
      <c r="F110" s="447" t="e">
        <f>IF(D110&lt;60,0,ROUND(($D110*F$2)+VLOOKUP($C110,[2]CONFIG!$A$33:$C$43,3,FALSE),0))</f>
        <v>#REF!</v>
      </c>
      <c r="G110" s="447" t="e">
        <f>IF(D110&lt;60,0,ROUND(($D110*G$2)+VLOOKUP($C110,[2]CONFIG!$A$33:$C$43,3,FALSE),0))</f>
        <v>#REF!</v>
      </c>
      <c r="H110" s="447" t="e">
        <f>IF(D110&lt;60,0,ROUND(($D110*H$2)+VLOOKUP($C110,[2]CONFIG!$A$33:$C$43,3,FALSE),0))</f>
        <v>#REF!</v>
      </c>
      <c r="I110" s="447" t="e">
        <f>IF(D110&lt;60,0,ROUND(($D110*I$2)+VLOOKUP($C110,[2]CONFIG!$A$33:$C$43,3,FALSE),0))</f>
        <v>#REF!</v>
      </c>
      <c r="J110" s="456"/>
      <c r="K110" s="190" t="e">
        <f t="shared" si="4"/>
        <v>#REF!</v>
      </c>
      <c r="L110" s="190" t="e">
        <f t="shared" si="5"/>
        <v>#REF!</v>
      </c>
      <c r="M110" s="190" t="e">
        <f t="shared" si="6"/>
        <v>#REF!</v>
      </c>
      <c r="N110" s="190" t="e">
        <f t="shared" si="7"/>
        <v>#REF!</v>
      </c>
      <c r="P110" s="190" t="e">
        <f>E110+K110</f>
        <v>#REF!</v>
      </c>
      <c r="Q110" s="190" t="e">
        <f>E110+L110</f>
        <v>#REF!</v>
      </c>
    </row>
    <row r="111" spans="1:17" hidden="1" x14ac:dyDescent="0.25">
      <c r="A111" s="450" t="s">
        <v>448</v>
      </c>
      <c r="B111" s="455" t="e">
        <f>VLOOKUP(A111,[3]Sheet1!$B$1:$D$1757,3,FALSE)</f>
        <v>#N/A</v>
      </c>
      <c r="C111" s="455" t="e">
        <f>VLOOKUP(A111,[3]Sheet1!$B$1:$R$1757,17,FALSE)</f>
        <v>#N/A</v>
      </c>
      <c r="D111" s="458">
        <v>88000</v>
      </c>
      <c r="E111" s="446">
        <v>0</v>
      </c>
      <c r="F111" s="447" t="e">
        <f>IF(D111&lt;60,0,ROUND(($D111*F$2)+VLOOKUP($C111,[2]CONFIG!$A$33:$C$43,3,FALSE),0))</f>
        <v>#REF!</v>
      </c>
      <c r="G111" s="447" t="e">
        <f>IF(D111&lt;60,0,ROUND(($D111*G$2)+VLOOKUP($C111,[2]CONFIG!$A$33:$C$43,3,FALSE),0))</f>
        <v>#REF!</v>
      </c>
      <c r="H111" s="447" t="e">
        <f>IF(D111&lt;60,0,ROUND(($D111*H$2)+VLOOKUP($C111,[2]CONFIG!$A$33:$C$43,3,FALSE),0))</f>
        <v>#REF!</v>
      </c>
      <c r="I111" s="447" t="e">
        <f>IF(D111&lt;60,0,ROUND(($D111*I$2)+VLOOKUP($C111,[2]CONFIG!$A$33:$C$43,3,FALSE),0))</f>
        <v>#REF!</v>
      </c>
      <c r="J111" s="456"/>
      <c r="K111" s="190" t="e">
        <f t="shared" si="4"/>
        <v>#REF!</v>
      </c>
      <c r="L111" s="190" t="e">
        <f t="shared" si="5"/>
        <v>#REF!</v>
      </c>
      <c r="M111" s="190" t="e">
        <f t="shared" si="6"/>
        <v>#REF!</v>
      </c>
      <c r="N111" s="190" t="e">
        <f t="shared" si="7"/>
        <v>#REF!</v>
      </c>
      <c r="P111" s="190">
        <v>0</v>
      </c>
      <c r="Q111" s="190">
        <v>0</v>
      </c>
    </row>
    <row r="112" spans="1:17" hidden="1" x14ac:dyDescent="0.25">
      <c r="A112" s="450" t="s">
        <v>449</v>
      </c>
      <c r="B112" s="455" t="e">
        <f>VLOOKUP(A112,[3]Sheet1!$B$1:$D$1757,3,FALSE)</f>
        <v>#N/A</v>
      </c>
      <c r="C112" s="455" t="e">
        <f>VLOOKUP(A112,[3]Sheet1!$B$1:$R$1757,17,FALSE)</f>
        <v>#N/A</v>
      </c>
      <c r="D112" s="458">
        <v>87752</v>
      </c>
      <c r="E112" s="446">
        <v>0</v>
      </c>
      <c r="F112" s="447" t="e">
        <f>IF(D112&lt;60,0,ROUND(($D112*F$2)+VLOOKUP($C112,[2]CONFIG!$A$33:$C$43,3,FALSE),0))</f>
        <v>#REF!</v>
      </c>
      <c r="G112" s="447" t="e">
        <f>IF(D112&lt;60,0,ROUND(($D112*G$2)+VLOOKUP($C112,[2]CONFIG!$A$33:$C$43,3,FALSE),0))</f>
        <v>#REF!</v>
      </c>
      <c r="H112" s="447" t="e">
        <f>IF(D112&lt;60,0,ROUND(($D112*H$2)+VLOOKUP($C112,[2]CONFIG!$A$33:$C$43,3,FALSE),0))</f>
        <v>#REF!</v>
      </c>
      <c r="I112" s="447" t="e">
        <f>IF(D112&lt;60,0,ROUND(($D112*I$2)+VLOOKUP($C112,[2]CONFIG!$A$33:$C$43,3,FALSE),0))</f>
        <v>#REF!</v>
      </c>
      <c r="J112" s="456"/>
      <c r="K112" s="190" t="e">
        <f t="shared" si="4"/>
        <v>#REF!</v>
      </c>
      <c r="L112" s="190" t="e">
        <f t="shared" si="5"/>
        <v>#REF!</v>
      </c>
      <c r="M112" s="190" t="e">
        <f t="shared" si="6"/>
        <v>#REF!</v>
      </c>
      <c r="N112" s="190" t="e">
        <f t="shared" si="7"/>
        <v>#REF!</v>
      </c>
      <c r="P112" s="190">
        <v>0</v>
      </c>
      <c r="Q112" s="190">
        <v>0</v>
      </c>
    </row>
    <row r="113" spans="1:17" hidden="1" x14ac:dyDescent="0.25">
      <c r="A113" s="450" t="s">
        <v>450</v>
      </c>
      <c r="B113" s="455" t="e">
        <f>VLOOKUP(A113,[3]Sheet1!$B$1:$D$1757,3,FALSE)</f>
        <v>#N/A</v>
      </c>
      <c r="C113" s="455" t="e">
        <f>VLOOKUP(A113,[3]Sheet1!$B$1:$R$1757,17,FALSE)</f>
        <v>#N/A</v>
      </c>
      <c r="D113" s="458">
        <v>87550</v>
      </c>
      <c r="E113" s="446">
        <v>0</v>
      </c>
      <c r="F113" s="447" t="e">
        <f>IF(D113&lt;60,0,ROUND(($D113*F$2)+VLOOKUP($C113,[2]CONFIG!$A$33:$C$43,3,FALSE),0))</f>
        <v>#REF!</v>
      </c>
      <c r="G113" s="447" t="e">
        <f>IF(D113&lt;60,0,ROUND(($D113*G$2)+VLOOKUP($C113,[2]CONFIG!$A$33:$C$43,3,FALSE),0))</f>
        <v>#REF!</v>
      </c>
      <c r="H113" s="447" t="e">
        <f>IF(D113&lt;60,0,ROUND(($D113*H$2)+VLOOKUP($C113,[2]CONFIG!$A$33:$C$43,3,FALSE),0))</f>
        <v>#REF!</v>
      </c>
      <c r="I113" s="447" t="e">
        <f>IF(D113&lt;60,0,ROUND(($D113*I$2)+VLOOKUP($C113,[2]CONFIG!$A$33:$C$43,3,FALSE),0))</f>
        <v>#REF!</v>
      </c>
      <c r="J113" s="456"/>
      <c r="K113" s="190" t="e">
        <f t="shared" si="4"/>
        <v>#REF!</v>
      </c>
      <c r="L113" s="190" t="e">
        <f t="shared" si="5"/>
        <v>#REF!</v>
      </c>
      <c r="M113" s="190" t="e">
        <f t="shared" si="6"/>
        <v>#REF!</v>
      </c>
      <c r="N113" s="190" t="e">
        <f t="shared" si="7"/>
        <v>#REF!</v>
      </c>
      <c r="P113" s="190">
        <v>0</v>
      </c>
      <c r="Q113" s="190">
        <v>0</v>
      </c>
    </row>
    <row r="114" spans="1:17" hidden="1" x14ac:dyDescent="0.25">
      <c r="A114" s="450" t="s">
        <v>451</v>
      </c>
      <c r="B114" s="455" t="e">
        <f>VLOOKUP(A114,[3]Sheet1!$B$1:$D$1757,3,FALSE)</f>
        <v>#N/A</v>
      </c>
      <c r="C114" s="455" t="e">
        <f>VLOOKUP(A114,[3]Sheet1!$B$1:$R$1757,17,FALSE)</f>
        <v>#N/A</v>
      </c>
      <c r="D114" s="458">
        <v>87517</v>
      </c>
      <c r="E114" s="446">
        <v>0</v>
      </c>
      <c r="F114" s="447" t="e">
        <f>IF(D114&lt;60,0,ROUND(($D114*F$2)+VLOOKUP($C114,[2]CONFIG!$A$33:$C$43,3,FALSE),0))</f>
        <v>#REF!</v>
      </c>
      <c r="G114" s="447" t="e">
        <f>IF(D114&lt;60,0,ROUND(($D114*G$2)+VLOOKUP($C114,[2]CONFIG!$A$33:$C$43,3,FALSE),0))</f>
        <v>#REF!</v>
      </c>
      <c r="H114" s="447" t="e">
        <f>IF(D114&lt;60,0,ROUND(($D114*H$2)+VLOOKUP($C114,[2]CONFIG!$A$33:$C$43,3,FALSE),0))</f>
        <v>#REF!</v>
      </c>
      <c r="I114" s="447" t="e">
        <f>IF(D114&lt;60,0,ROUND(($D114*I$2)+VLOOKUP($C114,[2]CONFIG!$A$33:$C$43,3,FALSE),0))</f>
        <v>#REF!</v>
      </c>
      <c r="J114" s="456"/>
      <c r="K114" s="190" t="e">
        <f t="shared" si="4"/>
        <v>#REF!</v>
      </c>
      <c r="L114" s="190" t="e">
        <f t="shared" si="5"/>
        <v>#REF!</v>
      </c>
      <c r="M114" s="190" t="e">
        <f t="shared" si="6"/>
        <v>#REF!</v>
      </c>
      <c r="N114" s="190" t="e">
        <f t="shared" si="7"/>
        <v>#REF!</v>
      </c>
      <c r="P114" s="190" t="e">
        <f>E114+K114</f>
        <v>#REF!</v>
      </c>
      <c r="Q114" s="190" t="e">
        <f>E114+L114</f>
        <v>#REF!</v>
      </c>
    </row>
    <row r="115" spans="1:17" hidden="1" x14ac:dyDescent="0.25">
      <c r="A115" s="450" t="s">
        <v>452</v>
      </c>
      <c r="B115" s="455" t="e">
        <f>VLOOKUP(A115,[3]Sheet1!$B$1:$D$1757,3,FALSE)</f>
        <v>#N/A</v>
      </c>
      <c r="C115" s="455" t="e">
        <f>VLOOKUP(A115,[3]Sheet1!$B$1:$R$1757,17,FALSE)</f>
        <v>#N/A</v>
      </c>
      <c r="D115" s="458">
        <v>86500</v>
      </c>
      <c r="E115" s="446">
        <v>0</v>
      </c>
      <c r="F115" s="447" t="e">
        <f>IF(D115&lt;60,0,ROUND(($D115*F$2)+VLOOKUP($C115,[2]CONFIG!$A$33:$C$43,3,FALSE),0))</f>
        <v>#REF!</v>
      </c>
      <c r="G115" s="447" t="e">
        <f>IF(D115&lt;60,0,ROUND(($D115*G$2)+VLOOKUP($C115,[2]CONFIG!$A$33:$C$43,3,FALSE),0))</f>
        <v>#REF!</v>
      </c>
      <c r="H115" s="447" t="e">
        <f>IF(D115&lt;60,0,ROUND(($D115*H$2)+VLOOKUP($C115,[2]CONFIG!$A$33:$C$43,3,FALSE),0))</f>
        <v>#REF!</v>
      </c>
      <c r="I115" s="447" t="e">
        <f>IF(D115&lt;60,0,ROUND(($D115*I$2)+VLOOKUP($C115,[2]CONFIG!$A$33:$C$43,3,FALSE),0))</f>
        <v>#REF!</v>
      </c>
      <c r="J115" s="456"/>
      <c r="K115" s="190" t="e">
        <f t="shared" si="4"/>
        <v>#REF!</v>
      </c>
      <c r="L115" s="190" t="e">
        <f t="shared" si="5"/>
        <v>#REF!</v>
      </c>
      <c r="M115" s="190" t="e">
        <f t="shared" si="6"/>
        <v>#REF!</v>
      </c>
      <c r="N115" s="190" t="e">
        <f t="shared" si="7"/>
        <v>#REF!</v>
      </c>
      <c r="P115" s="190">
        <v>0</v>
      </c>
      <c r="Q115" s="190">
        <v>0</v>
      </c>
    </row>
    <row r="116" spans="1:17" hidden="1" x14ac:dyDescent="0.25">
      <c r="A116" s="450" t="s">
        <v>453</v>
      </c>
      <c r="B116" s="455" t="e">
        <f>VLOOKUP(A116,[3]Sheet1!$B$1:$D$1757,3,FALSE)</f>
        <v>#N/A</v>
      </c>
      <c r="C116" s="455" t="e">
        <f>VLOOKUP(A116,[3]Sheet1!$B$1:$R$1757,17,FALSE)</f>
        <v>#N/A</v>
      </c>
      <c r="D116" s="458">
        <v>86439</v>
      </c>
      <c r="E116" s="446">
        <v>0</v>
      </c>
      <c r="F116" s="447" t="e">
        <f>IF(D116&lt;60,0,ROUND(($D116*F$2)+VLOOKUP($C116,[2]CONFIG!$A$33:$C$43,3,FALSE),0))</f>
        <v>#REF!</v>
      </c>
      <c r="G116" s="447" t="e">
        <f>IF(D116&lt;60,0,ROUND(($D116*G$2)+VLOOKUP($C116,[2]CONFIG!$A$33:$C$43,3,FALSE),0))</f>
        <v>#REF!</v>
      </c>
      <c r="H116" s="447" t="e">
        <f>IF(D116&lt;60,0,ROUND(($D116*H$2)+VLOOKUP($C116,[2]CONFIG!$A$33:$C$43,3,FALSE),0))</f>
        <v>#REF!</v>
      </c>
      <c r="I116" s="447" t="e">
        <f>IF(D116&lt;60,0,ROUND(($D116*I$2)+VLOOKUP($C116,[2]CONFIG!$A$33:$C$43,3,FALSE),0))</f>
        <v>#REF!</v>
      </c>
      <c r="J116" s="456"/>
      <c r="K116" s="190" t="e">
        <f t="shared" si="4"/>
        <v>#REF!</v>
      </c>
      <c r="L116" s="190" t="e">
        <f t="shared" si="5"/>
        <v>#REF!</v>
      </c>
      <c r="M116" s="190" t="e">
        <f t="shared" si="6"/>
        <v>#REF!</v>
      </c>
      <c r="N116" s="190" t="e">
        <f t="shared" si="7"/>
        <v>#REF!</v>
      </c>
      <c r="P116" s="190" t="e">
        <f>E116+K116</f>
        <v>#REF!</v>
      </c>
      <c r="Q116" s="190" t="e">
        <f>E116+L116</f>
        <v>#REF!</v>
      </c>
    </row>
    <row r="117" spans="1:17" hidden="1" x14ac:dyDescent="0.25">
      <c r="A117" s="450" t="s">
        <v>454</v>
      </c>
      <c r="B117" s="455" t="e">
        <f>VLOOKUP(A117,[3]Sheet1!$B$1:$D$1757,3,FALSE)</f>
        <v>#N/A</v>
      </c>
      <c r="C117" s="455" t="e">
        <f>VLOOKUP(A117,[3]Sheet1!$B$1:$R$1757,17,FALSE)</f>
        <v>#N/A</v>
      </c>
      <c r="D117" s="458">
        <v>86377</v>
      </c>
      <c r="E117" s="446">
        <v>0</v>
      </c>
      <c r="F117" s="447" t="e">
        <f>IF(D117&lt;60,0,ROUND(($D117*F$2)+VLOOKUP($C117,[2]CONFIG!$A$33:$C$43,3,FALSE),0))</f>
        <v>#REF!</v>
      </c>
      <c r="G117" s="447" t="e">
        <f>IF(D117&lt;60,0,ROUND(($D117*G$2)+VLOOKUP($C117,[2]CONFIG!$A$33:$C$43,3,FALSE),0))</f>
        <v>#REF!</v>
      </c>
      <c r="H117" s="447" t="e">
        <f>IF(D117&lt;60,0,ROUND(($D117*H$2)+VLOOKUP($C117,[2]CONFIG!$A$33:$C$43,3,FALSE),0))</f>
        <v>#REF!</v>
      </c>
      <c r="I117" s="447" t="e">
        <f>IF(D117&lt;60,0,ROUND(($D117*I$2)+VLOOKUP($C117,[2]CONFIG!$A$33:$C$43,3,FALSE),0))</f>
        <v>#REF!</v>
      </c>
      <c r="J117" s="456"/>
      <c r="K117" s="190" t="e">
        <f t="shared" si="4"/>
        <v>#REF!</v>
      </c>
      <c r="L117" s="190" t="e">
        <f t="shared" si="5"/>
        <v>#REF!</v>
      </c>
      <c r="M117" s="190" t="e">
        <f t="shared" si="6"/>
        <v>#REF!</v>
      </c>
      <c r="N117" s="190" t="e">
        <f t="shared" si="7"/>
        <v>#REF!</v>
      </c>
      <c r="P117" s="190" t="e">
        <f>E117+K117</f>
        <v>#REF!</v>
      </c>
      <c r="Q117" s="190" t="e">
        <f>E117+L117</f>
        <v>#REF!</v>
      </c>
    </row>
    <row r="118" spans="1:17" hidden="1" x14ac:dyDescent="0.25">
      <c r="A118" s="450" t="s">
        <v>455</v>
      </c>
      <c r="B118" s="455" t="e">
        <f>VLOOKUP(A118,[3]Sheet1!$B$1:$D$1757,3,FALSE)</f>
        <v>#N/A</v>
      </c>
      <c r="C118" s="455" t="e">
        <f>VLOOKUP(A118,[3]Sheet1!$B$1:$R$1757,17,FALSE)</f>
        <v>#N/A</v>
      </c>
      <c r="D118" s="458">
        <v>86091</v>
      </c>
      <c r="E118" s="446">
        <v>0</v>
      </c>
      <c r="F118" s="447" t="e">
        <f>IF(D118&lt;60,0,ROUND(($D118*F$2)+VLOOKUP($C118,[2]CONFIG!$A$33:$C$43,3,FALSE),0))</f>
        <v>#REF!</v>
      </c>
      <c r="G118" s="447" t="e">
        <f>IF(D118&lt;60,0,ROUND(($D118*G$2)+VLOOKUP($C118,[2]CONFIG!$A$33:$C$43,3,FALSE),0))</f>
        <v>#REF!</v>
      </c>
      <c r="H118" s="447" t="e">
        <f>IF(D118&lt;60,0,ROUND(($D118*H$2)+VLOOKUP($C118,[2]CONFIG!$A$33:$C$43,3,FALSE),0))</f>
        <v>#REF!</v>
      </c>
      <c r="I118" s="447" t="e">
        <f>IF(D118&lt;60,0,ROUND(($D118*I$2)+VLOOKUP($C118,[2]CONFIG!$A$33:$C$43,3,FALSE),0))</f>
        <v>#REF!</v>
      </c>
      <c r="J118" s="456"/>
      <c r="K118" s="190" t="e">
        <f t="shared" si="4"/>
        <v>#REF!</v>
      </c>
      <c r="L118" s="190" t="e">
        <f t="shared" si="5"/>
        <v>#REF!</v>
      </c>
      <c r="M118" s="190" t="e">
        <f t="shared" si="6"/>
        <v>#REF!</v>
      </c>
      <c r="N118" s="190" t="e">
        <f t="shared" si="7"/>
        <v>#REF!</v>
      </c>
      <c r="P118" s="190">
        <v>0</v>
      </c>
      <c r="Q118" s="190">
        <v>0</v>
      </c>
    </row>
    <row r="119" spans="1:17" hidden="1" x14ac:dyDescent="0.25">
      <c r="A119" s="450" t="s">
        <v>456</v>
      </c>
      <c r="B119" s="455" t="e">
        <f>VLOOKUP(A119,[3]Sheet1!$B$1:$D$1757,3,FALSE)</f>
        <v>#N/A</v>
      </c>
      <c r="C119" s="455" t="e">
        <f>VLOOKUP(A119,[3]Sheet1!$B$1:$R$1757,17,FALSE)</f>
        <v>#N/A</v>
      </c>
      <c r="D119" s="458">
        <v>85472</v>
      </c>
      <c r="E119" s="446">
        <v>0</v>
      </c>
      <c r="F119" s="447" t="e">
        <f>IF(D119&lt;60,0,ROUND(($D119*F$2)+VLOOKUP($C119,[2]CONFIG!$A$33:$C$43,3,FALSE),0))</f>
        <v>#REF!</v>
      </c>
      <c r="G119" s="447" t="e">
        <f>IF(D119&lt;60,0,ROUND(($D119*G$2)+VLOOKUP($C119,[2]CONFIG!$A$33:$C$43,3,FALSE),0))</f>
        <v>#REF!</v>
      </c>
      <c r="H119" s="447" t="e">
        <f>IF(D119&lt;60,0,ROUND(($D119*H$2)+VLOOKUP($C119,[2]CONFIG!$A$33:$C$43,3,FALSE),0))</f>
        <v>#REF!</v>
      </c>
      <c r="I119" s="447" t="e">
        <f>IF(D119&lt;60,0,ROUND(($D119*I$2)+VLOOKUP($C119,[2]CONFIG!$A$33:$C$43,3,FALSE),0))</f>
        <v>#REF!</v>
      </c>
      <c r="J119" s="456"/>
      <c r="K119" s="190" t="e">
        <f t="shared" si="4"/>
        <v>#REF!</v>
      </c>
      <c r="L119" s="190" t="e">
        <f t="shared" si="5"/>
        <v>#REF!</v>
      </c>
      <c r="M119" s="190" t="e">
        <f t="shared" si="6"/>
        <v>#REF!</v>
      </c>
      <c r="N119" s="190" t="e">
        <f t="shared" si="7"/>
        <v>#REF!</v>
      </c>
      <c r="P119" s="190" t="e">
        <f>E119+K119</f>
        <v>#REF!</v>
      </c>
      <c r="Q119" s="190" t="e">
        <f>E119+L119</f>
        <v>#REF!</v>
      </c>
    </row>
    <row r="120" spans="1:17" hidden="1" x14ac:dyDescent="0.25">
      <c r="A120" s="450" t="s">
        <v>457</v>
      </c>
      <c r="B120" s="455" t="e">
        <f>VLOOKUP(A120,[3]Sheet1!$B$1:$D$1757,3,FALSE)</f>
        <v>#N/A</v>
      </c>
      <c r="C120" s="455" t="e">
        <f>VLOOKUP(A120,[3]Sheet1!$B$1:$R$1757,17,FALSE)</f>
        <v>#N/A</v>
      </c>
      <c r="D120" s="458">
        <v>84886</v>
      </c>
      <c r="E120" s="446">
        <v>0</v>
      </c>
      <c r="F120" s="447" t="e">
        <f>IF(D120&lt;60,0,ROUND(($D120*F$2)+VLOOKUP($C120,[2]CONFIG!$A$33:$C$43,3,FALSE),0))</f>
        <v>#REF!</v>
      </c>
      <c r="G120" s="447" t="e">
        <f>IF(D120&lt;60,0,ROUND(($D120*G$2)+VLOOKUP($C120,[2]CONFIG!$A$33:$C$43,3,FALSE),0))</f>
        <v>#REF!</v>
      </c>
      <c r="H120" s="447" t="e">
        <f>IF(D120&lt;60,0,ROUND(($D120*H$2)+VLOOKUP($C120,[2]CONFIG!$A$33:$C$43,3,FALSE),0))</f>
        <v>#REF!</v>
      </c>
      <c r="I120" s="447" t="e">
        <f>IF(D120&lt;60,0,ROUND(($D120*I$2)+VLOOKUP($C120,[2]CONFIG!$A$33:$C$43,3,FALSE),0))</f>
        <v>#REF!</v>
      </c>
      <c r="J120" s="456"/>
      <c r="K120" s="190" t="e">
        <f t="shared" si="4"/>
        <v>#REF!</v>
      </c>
      <c r="L120" s="190" t="e">
        <f t="shared" si="5"/>
        <v>#REF!</v>
      </c>
      <c r="M120" s="190" t="e">
        <f t="shared" si="6"/>
        <v>#REF!</v>
      </c>
      <c r="N120" s="190" t="e">
        <f t="shared" si="7"/>
        <v>#REF!</v>
      </c>
      <c r="P120" s="190" t="e">
        <f>E120+K120</f>
        <v>#REF!</v>
      </c>
      <c r="Q120" s="190" t="e">
        <f>E120+L120</f>
        <v>#REF!</v>
      </c>
    </row>
    <row r="121" spans="1:17" hidden="1" x14ac:dyDescent="0.25">
      <c r="A121" s="459" t="s">
        <v>458</v>
      </c>
      <c r="B121" s="455" t="e">
        <f>VLOOKUP(A121,[3]Sheet1!$B$1:$D$1757,3,FALSE)</f>
        <v>#N/A</v>
      </c>
      <c r="C121" s="455" t="e">
        <f>VLOOKUP(A121,[3]Sheet1!$B$1:$R$1757,17,FALSE)</f>
        <v>#N/A</v>
      </c>
      <c r="D121" s="458">
        <v>84457</v>
      </c>
      <c r="E121" s="446">
        <v>0</v>
      </c>
      <c r="F121" s="447" t="e">
        <f>IF(D121&lt;60,0,ROUND(($D121*F$2)+VLOOKUP($C121,[2]CONFIG!$A$33:$C$43,3,FALSE),0))</f>
        <v>#REF!</v>
      </c>
      <c r="G121" s="447" t="e">
        <f>IF(D121&lt;60,0,ROUND(($D121*G$2)+VLOOKUP($C121,[2]CONFIG!$A$33:$C$43,3,FALSE),0))</f>
        <v>#REF!</v>
      </c>
      <c r="H121" s="447" t="e">
        <f>IF(D121&lt;60,0,ROUND(($D121*H$2)+VLOOKUP($C121,[2]CONFIG!$A$33:$C$43,3,FALSE),0))</f>
        <v>#REF!</v>
      </c>
      <c r="I121" s="447" t="e">
        <f>IF(D121&lt;60,0,ROUND(($D121*I$2)+VLOOKUP($C121,[2]CONFIG!$A$33:$C$43,3,FALSE),0))</f>
        <v>#REF!</v>
      </c>
      <c r="J121" s="456"/>
      <c r="K121" s="190" t="e">
        <f t="shared" si="4"/>
        <v>#REF!</v>
      </c>
      <c r="L121" s="190" t="e">
        <f t="shared" si="5"/>
        <v>#REF!</v>
      </c>
      <c r="M121" s="190" t="e">
        <f t="shared" si="6"/>
        <v>#REF!</v>
      </c>
      <c r="N121" s="190" t="e">
        <f t="shared" si="7"/>
        <v>#REF!</v>
      </c>
      <c r="P121" s="190">
        <v>0</v>
      </c>
      <c r="Q121" s="190">
        <v>0</v>
      </c>
    </row>
    <row r="122" spans="1:17" hidden="1" x14ac:dyDescent="0.25">
      <c r="A122" s="450" t="s">
        <v>459</v>
      </c>
      <c r="B122" s="455" t="e">
        <f>VLOOKUP(A122,[3]Sheet1!$B$1:$D$1757,3,FALSE)</f>
        <v>#N/A</v>
      </c>
      <c r="C122" s="455" t="e">
        <f>VLOOKUP(A122,[3]Sheet1!$B$1:$R$1757,17,FALSE)</f>
        <v>#N/A</v>
      </c>
      <c r="D122" s="458">
        <v>84248</v>
      </c>
      <c r="E122" s="446">
        <v>0</v>
      </c>
      <c r="F122" s="447" t="e">
        <f>IF(D122&lt;60,0,ROUND(($D122*F$2)+VLOOKUP($C122,[2]CONFIG!$A$33:$C$43,3,FALSE),0))</f>
        <v>#REF!</v>
      </c>
      <c r="G122" s="447" t="e">
        <f>IF(D122&lt;60,0,ROUND(($D122*G$2)+VLOOKUP($C122,[2]CONFIG!$A$33:$C$43,3,FALSE),0))</f>
        <v>#REF!</v>
      </c>
      <c r="H122" s="447" t="e">
        <f>IF(D122&lt;60,0,ROUND(($D122*H$2)+VLOOKUP($C122,[2]CONFIG!$A$33:$C$43,3,FALSE),0))</f>
        <v>#REF!</v>
      </c>
      <c r="I122" s="447" t="e">
        <f>IF(D122&lt;60,0,ROUND(($D122*I$2)+VLOOKUP($C122,[2]CONFIG!$A$33:$C$43,3,FALSE),0))</f>
        <v>#REF!</v>
      </c>
      <c r="J122" s="456"/>
      <c r="K122" s="190" t="e">
        <f t="shared" si="4"/>
        <v>#REF!</v>
      </c>
      <c r="L122" s="190" t="e">
        <f t="shared" si="5"/>
        <v>#REF!</v>
      </c>
      <c r="M122" s="190" t="e">
        <f t="shared" si="6"/>
        <v>#REF!</v>
      </c>
      <c r="N122" s="190" t="e">
        <f t="shared" si="7"/>
        <v>#REF!</v>
      </c>
      <c r="P122" s="190">
        <v>0</v>
      </c>
      <c r="Q122" s="190">
        <v>0</v>
      </c>
    </row>
    <row r="123" spans="1:17" hidden="1" x14ac:dyDescent="0.25">
      <c r="A123" s="450" t="s">
        <v>460</v>
      </c>
      <c r="B123" s="455" t="e">
        <f>VLOOKUP(A123,[3]Sheet1!$B$1:$D$1757,3,FALSE)</f>
        <v>#N/A</v>
      </c>
      <c r="C123" s="455" t="e">
        <f>VLOOKUP(A123,[3]Sheet1!$B$1:$R$1757,17,FALSE)</f>
        <v>#N/A</v>
      </c>
      <c r="D123" s="458">
        <v>84248</v>
      </c>
      <c r="E123" s="446">
        <v>0</v>
      </c>
      <c r="F123" s="447" t="e">
        <f>IF(D123&lt;60,0,ROUND(($D123*F$2)+VLOOKUP($C123,[2]CONFIG!$A$33:$C$43,3,FALSE),0))</f>
        <v>#REF!</v>
      </c>
      <c r="G123" s="447" t="e">
        <f>IF(D123&lt;60,0,ROUND(($D123*G$2)+VLOOKUP($C123,[2]CONFIG!$A$33:$C$43,3,FALSE),0))</f>
        <v>#REF!</v>
      </c>
      <c r="H123" s="447" t="e">
        <f>IF(D123&lt;60,0,ROUND(($D123*H$2)+VLOOKUP($C123,[2]CONFIG!$A$33:$C$43,3,FALSE),0))</f>
        <v>#REF!</v>
      </c>
      <c r="I123" s="447" t="e">
        <f>IF(D123&lt;60,0,ROUND(($D123*I$2)+VLOOKUP($C123,[2]CONFIG!$A$33:$C$43,3,FALSE),0))</f>
        <v>#REF!</v>
      </c>
      <c r="J123" s="456"/>
      <c r="K123" s="190" t="e">
        <f t="shared" si="4"/>
        <v>#REF!</v>
      </c>
      <c r="L123" s="190" t="e">
        <f t="shared" si="5"/>
        <v>#REF!</v>
      </c>
      <c r="M123" s="190" t="e">
        <f t="shared" si="6"/>
        <v>#REF!</v>
      </c>
      <c r="N123" s="190" t="e">
        <f t="shared" si="7"/>
        <v>#REF!</v>
      </c>
      <c r="P123" s="190">
        <v>0</v>
      </c>
      <c r="Q123" s="190">
        <v>0</v>
      </c>
    </row>
    <row r="124" spans="1:17" hidden="1" x14ac:dyDescent="0.25">
      <c r="A124" s="450" t="s">
        <v>461</v>
      </c>
      <c r="B124" s="455" t="e">
        <f>VLOOKUP(A124,[3]Sheet1!$B$1:$D$1757,3,FALSE)</f>
        <v>#N/A</v>
      </c>
      <c r="C124" s="455" t="e">
        <f>VLOOKUP(A124,[3]Sheet1!$B$1:$R$1757,17,FALSE)</f>
        <v>#N/A</v>
      </c>
      <c r="D124" s="458">
        <v>84205</v>
      </c>
      <c r="E124" s="446">
        <v>0</v>
      </c>
      <c r="F124" s="447" t="e">
        <f>IF(D124&lt;60,0,ROUND(($D124*F$2)+VLOOKUP($C124,[2]CONFIG!$A$33:$C$43,3,FALSE),0))</f>
        <v>#REF!</v>
      </c>
      <c r="G124" s="447" t="e">
        <f>IF(D124&lt;60,0,ROUND(($D124*G$2)+VLOOKUP($C124,[2]CONFIG!$A$33:$C$43,3,FALSE),0))</f>
        <v>#REF!</v>
      </c>
      <c r="H124" s="447" t="e">
        <f>IF(D124&lt;60,0,ROUND(($D124*H$2)+VLOOKUP($C124,[2]CONFIG!$A$33:$C$43,3,FALSE),0))</f>
        <v>#REF!</v>
      </c>
      <c r="I124" s="447" t="e">
        <f>IF(D124&lt;60,0,ROUND(($D124*I$2)+VLOOKUP($C124,[2]CONFIG!$A$33:$C$43,3,FALSE),0))</f>
        <v>#REF!</v>
      </c>
      <c r="J124" s="456"/>
      <c r="K124" s="190" t="e">
        <f t="shared" si="4"/>
        <v>#REF!</v>
      </c>
      <c r="L124" s="190" t="e">
        <f t="shared" si="5"/>
        <v>#REF!</v>
      </c>
      <c r="M124" s="190" t="e">
        <f t="shared" si="6"/>
        <v>#REF!</v>
      </c>
      <c r="N124" s="190" t="e">
        <f t="shared" si="7"/>
        <v>#REF!</v>
      </c>
      <c r="P124" s="190">
        <v>0</v>
      </c>
      <c r="Q124" s="190">
        <v>0</v>
      </c>
    </row>
    <row r="125" spans="1:17" x14ac:dyDescent="0.25">
      <c r="A125" s="450" t="s">
        <v>312</v>
      </c>
      <c r="B125" s="455" t="e">
        <f>VLOOKUP(A125,[3]Sheet1!$B$1:$D$1757,3,FALSE)</f>
        <v>#N/A</v>
      </c>
      <c r="C125" s="455" t="e">
        <f>VLOOKUP(A125,[3]Sheet1!$B$1:$R$1757,17,FALSE)</f>
        <v>#N/A</v>
      </c>
      <c r="D125" s="458">
        <v>83881</v>
      </c>
      <c r="E125" s="446">
        <v>0</v>
      </c>
      <c r="F125" s="447" t="e">
        <f>IF(D125&lt;60,0,ROUND(($D125*F$2)+VLOOKUP($C125,[2]CONFIG!$A$33:$C$43,3,FALSE),0))</f>
        <v>#REF!</v>
      </c>
      <c r="G125" s="447" t="e">
        <f>IF(D125&lt;60,0,ROUND(($D125*G$2)+VLOOKUP($C125,[2]CONFIG!$A$33:$C$43,3,FALSE),0))</f>
        <v>#REF!</v>
      </c>
      <c r="H125" s="447" t="e">
        <f>IF(D125&lt;60,0,ROUND(($D125*H$2)+VLOOKUP($C125,[2]CONFIG!$A$33:$C$43,3,FALSE),0))</f>
        <v>#REF!</v>
      </c>
      <c r="I125" s="447" t="e">
        <f>IF(D125&lt;60,0,ROUND(($D125*I$2)+VLOOKUP($C125,[2]CONFIG!$A$33:$C$43,3,FALSE),0))</f>
        <v>#REF!</v>
      </c>
      <c r="J125" s="456"/>
      <c r="K125" s="190" t="e">
        <f t="shared" si="4"/>
        <v>#REF!</v>
      </c>
      <c r="L125" s="190" t="e">
        <f t="shared" si="5"/>
        <v>#REF!</v>
      </c>
      <c r="M125" s="190" t="e">
        <f t="shared" si="6"/>
        <v>#REF!</v>
      </c>
      <c r="N125" s="190" t="e">
        <f t="shared" si="7"/>
        <v>#REF!</v>
      </c>
      <c r="P125" s="190">
        <v>0</v>
      </c>
      <c r="Q125" s="190">
        <v>0</v>
      </c>
    </row>
    <row r="126" spans="1:17" hidden="1" x14ac:dyDescent="0.25">
      <c r="A126" s="450" t="s">
        <v>462</v>
      </c>
      <c r="B126" s="455" t="e">
        <f>VLOOKUP(A126,[3]Sheet1!$B$1:$D$1757,3,FALSE)</f>
        <v>#N/A</v>
      </c>
      <c r="C126" s="455" t="e">
        <f>VLOOKUP(A126,[3]Sheet1!$B$1:$R$1757,17,FALSE)</f>
        <v>#N/A</v>
      </c>
      <c r="D126" s="458">
        <v>83830</v>
      </c>
      <c r="E126" s="446">
        <v>0</v>
      </c>
      <c r="F126" s="447" t="e">
        <f>IF(D126&lt;60,0,ROUND(($D126*F$2)+VLOOKUP($C126,[2]CONFIG!$A$33:$C$43,3,FALSE),0))</f>
        <v>#REF!</v>
      </c>
      <c r="G126" s="447" t="e">
        <f>IF(D126&lt;60,0,ROUND(($D126*G$2)+VLOOKUP($C126,[2]CONFIG!$A$33:$C$43,3,FALSE),0))</f>
        <v>#REF!</v>
      </c>
      <c r="H126" s="447" t="e">
        <f>IF(D126&lt;60,0,ROUND(($D126*H$2)+VLOOKUP($C126,[2]CONFIG!$A$33:$C$43,3,FALSE),0))</f>
        <v>#REF!</v>
      </c>
      <c r="I126" s="447" t="e">
        <f>IF(D126&lt;60,0,ROUND(($D126*I$2)+VLOOKUP($C126,[2]CONFIG!$A$33:$C$43,3,FALSE),0))</f>
        <v>#REF!</v>
      </c>
      <c r="J126" s="456"/>
      <c r="K126" s="190" t="e">
        <f t="shared" si="4"/>
        <v>#REF!</v>
      </c>
      <c r="L126" s="190" t="e">
        <f t="shared" si="5"/>
        <v>#REF!</v>
      </c>
      <c r="M126" s="190" t="e">
        <f t="shared" si="6"/>
        <v>#REF!</v>
      </c>
      <c r="N126" s="190" t="e">
        <f t="shared" si="7"/>
        <v>#REF!</v>
      </c>
      <c r="P126" s="190">
        <v>0</v>
      </c>
      <c r="Q126" s="190">
        <v>0</v>
      </c>
    </row>
    <row r="127" spans="1:17" hidden="1" x14ac:dyDescent="0.25">
      <c r="A127" s="450" t="s">
        <v>463</v>
      </c>
      <c r="B127" s="455" t="e">
        <f>VLOOKUP(A127,[3]Sheet1!$B$1:$D$1757,3,FALSE)</f>
        <v>#N/A</v>
      </c>
      <c r="C127" s="455" t="e">
        <f>VLOOKUP(A127,[3]Sheet1!$B$1:$R$1757,17,FALSE)</f>
        <v>#N/A</v>
      </c>
      <c r="D127" s="458">
        <v>83719</v>
      </c>
      <c r="E127" s="446">
        <v>0</v>
      </c>
      <c r="F127" s="447" t="e">
        <f>IF(D127&lt;60,0,ROUND(($D127*F$2)+VLOOKUP($C127,[2]CONFIG!$A$33:$C$43,3,FALSE),0))</f>
        <v>#REF!</v>
      </c>
      <c r="G127" s="447" t="e">
        <f>IF(D127&lt;60,0,ROUND(($D127*G$2)+VLOOKUP($C127,[2]CONFIG!$A$33:$C$43,3,FALSE),0))</f>
        <v>#REF!</v>
      </c>
      <c r="H127" s="447" t="e">
        <f>IF(D127&lt;60,0,ROUND(($D127*H$2)+VLOOKUP($C127,[2]CONFIG!$A$33:$C$43,3,FALSE),0))</f>
        <v>#REF!</v>
      </c>
      <c r="I127" s="447" t="e">
        <f>IF(D127&lt;60,0,ROUND(($D127*I$2)+VLOOKUP($C127,[2]CONFIG!$A$33:$C$43,3,FALSE),0))</f>
        <v>#REF!</v>
      </c>
      <c r="J127" s="456"/>
      <c r="K127" s="190" t="e">
        <f t="shared" si="4"/>
        <v>#REF!</v>
      </c>
      <c r="L127" s="190" t="e">
        <f t="shared" si="5"/>
        <v>#REF!</v>
      </c>
      <c r="M127" s="190" t="e">
        <f t="shared" si="6"/>
        <v>#REF!</v>
      </c>
      <c r="N127" s="190" t="e">
        <f t="shared" si="7"/>
        <v>#REF!</v>
      </c>
      <c r="P127" s="190">
        <v>0</v>
      </c>
      <c r="Q127" s="190">
        <v>0</v>
      </c>
    </row>
    <row r="128" spans="1:17" hidden="1" x14ac:dyDescent="0.25">
      <c r="A128" s="450" t="s">
        <v>464</v>
      </c>
      <c r="B128" s="455" t="e">
        <f>VLOOKUP(A128,[3]Sheet1!$B$1:$D$1757,3,FALSE)</f>
        <v>#N/A</v>
      </c>
      <c r="C128" s="455" t="e">
        <f>VLOOKUP(A128,[3]Sheet1!$B$1:$R$1757,17,FALSE)</f>
        <v>#N/A</v>
      </c>
      <c r="D128" s="458">
        <v>83427</v>
      </c>
      <c r="E128" s="446">
        <v>0</v>
      </c>
      <c r="F128" s="447" t="e">
        <f>IF(D128&lt;60,0,ROUND(($D128*F$2)+VLOOKUP($C128,[2]CONFIG!$A$33:$C$43,3,FALSE),0))</f>
        <v>#REF!</v>
      </c>
      <c r="G128" s="447" t="e">
        <f>IF(D128&lt;60,0,ROUND(($D128*G$2)+VLOOKUP($C128,[2]CONFIG!$A$33:$C$43,3,FALSE),0))</f>
        <v>#REF!</v>
      </c>
      <c r="H128" s="447" t="e">
        <f>IF(D128&lt;60,0,ROUND(($D128*H$2)+VLOOKUP($C128,[2]CONFIG!$A$33:$C$43,3,FALSE),0))</f>
        <v>#REF!</v>
      </c>
      <c r="I128" s="447" t="e">
        <f>IF(D128&lt;60,0,ROUND(($D128*I$2)+VLOOKUP($C128,[2]CONFIG!$A$33:$C$43,3,FALSE),0))</f>
        <v>#REF!</v>
      </c>
      <c r="J128" s="456"/>
      <c r="K128" s="190" t="e">
        <f t="shared" si="4"/>
        <v>#REF!</v>
      </c>
      <c r="L128" s="190" t="e">
        <f t="shared" si="5"/>
        <v>#REF!</v>
      </c>
      <c r="M128" s="190" t="e">
        <f t="shared" si="6"/>
        <v>#REF!</v>
      </c>
      <c r="N128" s="190" t="e">
        <f t="shared" si="7"/>
        <v>#REF!</v>
      </c>
      <c r="P128" s="190" t="e">
        <f>E128+K128</f>
        <v>#REF!</v>
      </c>
      <c r="Q128" s="190" t="e">
        <f>E128+L128</f>
        <v>#REF!</v>
      </c>
    </row>
    <row r="129" spans="1:17" hidden="1" x14ac:dyDescent="0.25">
      <c r="A129" s="450" t="s">
        <v>465</v>
      </c>
      <c r="B129" s="455" t="e">
        <f>VLOOKUP(A129,[3]Sheet1!$B$1:$D$1757,3,FALSE)</f>
        <v>#N/A</v>
      </c>
      <c r="C129" s="455" t="e">
        <f>VLOOKUP(A129,[3]Sheet1!$B$1:$R$1757,17,FALSE)</f>
        <v>#N/A</v>
      </c>
      <c r="D129" s="458">
        <v>82748</v>
      </c>
      <c r="E129" s="446">
        <v>0</v>
      </c>
      <c r="F129" s="447" t="e">
        <f>IF(D129&lt;60,0,ROUND(($D129*F$2)+VLOOKUP($C129,[2]CONFIG!$A$33:$C$43,3,FALSE),0))</f>
        <v>#REF!</v>
      </c>
      <c r="G129" s="447" t="e">
        <f>IF(D129&lt;60,0,ROUND(($D129*G$2)+VLOOKUP($C129,[2]CONFIG!$A$33:$C$43,3,FALSE),0))</f>
        <v>#REF!</v>
      </c>
      <c r="H129" s="447" t="e">
        <f>IF(D129&lt;60,0,ROUND(($D129*H$2)+VLOOKUP($C129,[2]CONFIG!$A$33:$C$43,3,FALSE),0))</f>
        <v>#REF!</v>
      </c>
      <c r="I129" s="447" t="e">
        <f>IF(D129&lt;60,0,ROUND(($D129*I$2)+VLOOKUP($C129,[2]CONFIG!$A$33:$C$43,3,FALSE),0))</f>
        <v>#REF!</v>
      </c>
      <c r="J129" s="456"/>
      <c r="K129" s="190" t="e">
        <f t="shared" si="4"/>
        <v>#REF!</v>
      </c>
      <c r="L129" s="190" t="e">
        <f t="shared" si="5"/>
        <v>#REF!</v>
      </c>
      <c r="M129" s="190" t="e">
        <f t="shared" si="6"/>
        <v>#REF!</v>
      </c>
      <c r="N129" s="190" t="e">
        <f t="shared" si="7"/>
        <v>#REF!</v>
      </c>
      <c r="P129" s="190">
        <v>0</v>
      </c>
      <c r="Q129" s="190">
        <v>0</v>
      </c>
    </row>
    <row r="130" spans="1:17" hidden="1" x14ac:dyDescent="0.25">
      <c r="A130" s="450" t="s">
        <v>466</v>
      </c>
      <c r="B130" s="455" t="e">
        <f>VLOOKUP(A130,[3]Sheet1!$B$1:$D$1757,3,FALSE)</f>
        <v>#N/A</v>
      </c>
      <c r="C130" s="455" t="e">
        <f>VLOOKUP(A130,[3]Sheet1!$B$1:$R$1757,17,FALSE)</f>
        <v>#N/A</v>
      </c>
      <c r="D130" s="458">
        <v>81888</v>
      </c>
      <c r="E130" s="446">
        <v>0</v>
      </c>
      <c r="F130" s="447" t="e">
        <f>IF(D130&lt;60,0,ROUND(($D130*F$2)+VLOOKUP($C130,[2]CONFIG!$A$33:$C$43,3,FALSE),0))</f>
        <v>#REF!</v>
      </c>
      <c r="G130" s="447" t="e">
        <f>IF(D130&lt;60,0,ROUND(($D130*G$2)+VLOOKUP($C130,[2]CONFIG!$A$33:$C$43,3,FALSE),0))</f>
        <v>#REF!</v>
      </c>
      <c r="H130" s="447" t="e">
        <f>IF(D130&lt;60,0,ROUND(($D130*H$2)+VLOOKUP($C130,[2]CONFIG!$A$33:$C$43,3,FALSE),0))</f>
        <v>#REF!</v>
      </c>
      <c r="I130" s="447" t="e">
        <f>IF(D130&lt;60,0,ROUND(($D130*I$2)+VLOOKUP($C130,[2]CONFIG!$A$33:$C$43,3,FALSE),0))</f>
        <v>#REF!</v>
      </c>
      <c r="J130" s="456"/>
      <c r="K130" s="190" t="e">
        <f t="shared" si="4"/>
        <v>#REF!</v>
      </c>
      <c r="L130" s="190" t="e">
        <f t="shared" si="5"/>
        <v>#REF!</v>
      </c>
      <c r="M130" s="190" t="e">
        <f t="shared" si="6"/>
        <v>#REF!</v>
      </c>
      <c r="N130" s="190" t="e">
        <f t="shared" si="7"/>
        <v>#REF!</v>
      </c>
      <c r="P130" s="190">
        <v>0</v>
      </c>
      <c r="Q130" s="190">
        <v>0</v>
      </c>
    </row>
    <row r="131" spans="1:17" hidden="1" x14ac:dyDescent="0.25">
      <c r="A131" s="450" t="s">
        <v>467</v>
      </c>
      <c r="B131" s="455" t="e">
        <f>VLOOKUP(A131,[3]Sheet1!$B$1:$D$1757,3,FALSE)</f>
        <v>#N/A</v>
      </c>
      <c r="C131" s="455" t="e">
        <f>VLOOKUP(A131,[3]Sheet1!$B$1:$R$1757,17,FALSE)</f>
        <v>#N/A</v>
      </c>
      <c r="D131" s="458">
        <v>82500</v>
      </c>
      <c r="E131" s="446">
        <v>0</v>
      </c>
      <c r="F131" s="447" t="e">
        <f>IF(D131&lt;60,0,ROUND(($D131*F$2)+VLOOKUP($C131,[2]CONFIG!$A$33:$C$43,3,FALSE),0))</f>
        <v>#REF!</v>
      </c>
      <c r="G131" s="447" t="e">
        <f>IF(D131&lt;60,0,ROUND(($D131*G$2)+VLOOKUP($C131,[2]CONFIG!$A$33:$C$43,3,FALSE),0))</f>
        <v>#REF!</v>
      </c>
      <c r="H131" s="447" t="e">
        <f>IF(D131&lt;60,0,ROUND(($D131*H$2)+VLOOKUP($C131,[2]CONFIG!$A$33:$C$43,3,FALSE),0))</f>
        <v>#REF!</v>
      </c>
      <c r="I131" s="447" t="e">
        <f>IF(D131&lt;60,0,ROUND(($D131*I$2)+VLOOKUP($C131,[2]CONFIG!$A$33:$C$43,3,FALSE),0))</f>
        <v>#REF!</v>
      </c>
      <c r="J131" s="456"/>
      <c r="K131" s="190" t="e">
        <f t="shared" si="4"/>
        <v>#REF!</v>
      </c>
      <c r="L131" s="190" t="e">
        <f t="shared" si="5"/>
        <v>#REF!</v>
      </c>
      <c r="M131" s="190" t="e">
        <f t="shared" si="6"/>
        <v>#REF!</v>
      </c>
      <c r="N131" s="190" t="e">
        <f t="shared" si="7"/>
        <v>#REF!</v>
      </c>
      <c r="P131" s="190">
        <v>0</v>
      </c>
      <c r="Q131" s="190">
        <v>0</v>
      </c>
    </row>
    <row r="132" spans="1:17" hidden="1" x14ac:dyDescent="0.25">
      <c r="A132" s="450" t="s">
        <v>468</v>
      </c>
      <c r="B132" s="455" t="e">
        <f>VLOOKUP(A132,[3]Sheet1!$B$1:$D$1757,3,FALSE)</f>
        <v>#N/A</v>
      </c>
      <c r="C132" s="455" t="e">
        <f>VLOOKUP(A132,[3]Sheet1!$B$1:$R$1757,17,FALSE)</f>
        <v>#N/A</v>
      </c>
      <c r="D132" s="458">
        <v>82221</v>
      </c>
      <c r="E132" s="446">
        <v>0</v>
      </c>
      <c r="F132" s="447" t="e">
        <f>IF(D132&lt;60,0,ROUND(($D132*F$2)+VLOOKUP($C132,[2]CONFIG!$A$33:$C$43,3,FALSE),0))</f>
        <v>#REF!</v>
      </c>
      <c r="G132" s="447" t="e">
        <f>IF(D132&lt;60,0,ROUND(($D132*G$2)+VLOOKUP($C132,[2]CONFIG!$A$33:$C$43,3,FALSE),0))</f>
        <v>#REF!</v>
      </c>
      <c r="H132" s="447" t="e">
        <f>IF(D132&lt;60,0,ROUND(($D132*H$2)+VLOOKUP($C132,[2]CONFIG!$A$33:$C$43,3,FALSE),0))</f>
        <v>#REF!</v>
      </c>
      <c r="I132" s="447" t="e">
        <f>IF(D132&lt;60,0,ROUND(($D132*I$2)+VLOOKUP($C132,[2]CONFIG!$A$33:$C$43,3,FALSE),0))</f>
        <v>#REF!</v>
      </c>
      <c r="J132" s="456"/>
      <c r="K132" s="190" t="e">
        <f t="shared" si="4"/>
        <v>#REF!</v>
      </c>
      <c r="L132" s="190" t="e">
        <f t="shared" si="5"/>
        <v>#REF!</v>
      </c>
      <c r="M132" s="190" t="e">
        <f t="shared" si="6"/>
        <v>#REF!</v>
      </c>
      <c r="N132" s="190" t="e">
        <f t="shared" si="7"/>
        <v>#REF!</v>
      </c>
      <c r="P132" s="190">
        <v>0</v>
      </c>
      <c r="Q132" s="190">
        <v>0</v>
      </c>
    </row>
    <row r="133" spans="1:17" hidden="1" x14ac:dyDescent="0.25">
      <c r="A133" s="450" t="s">
        <v>469</v>
      </c>
      <c r="B133" s="455" t="e">
        <f>VLOOKUP(A133,[3]Sheet1!$B$1:$D$1757,3,FALSE)</f>
        <v>#N/A</v>
      </c>
      <c r="C133" s="455" t="e">
        <f>VLOOKUP(A133,[3]Sheet1!$B$1:$R$1757,17,FALSE)</f>
        <v>#N/A</v>
      </c>
      <c r="D133" s="458">
        <v>82064</v>
      </c>
      <c r="E133" s="446">
        <v>0</v>
      </c>
      <c r="F133" s="447" t="e">
        <f>IF(D133&lt;60,0,ROUND(($D133*F$2)+VLOOKUP($C133,[2]CONFIG!$A$33:$C$43,3,FALSE),0))</f>
        <v>#REF!</v>
      </c>
      <c r="G133" s="447" t="e">
        <f>IF(D133&lt;60,0,ROUND(($D133*G$2)+VLOOKUP($C133,[2]CONFIG!$A$33:$C$43,3,FALSE),0))</f>
        <v>#REF!</v>
      </c>
      <c r="H133" s="447" t="e">
        <f>IF(D133&lt;60,0,ROUND(($D133*H$2)+VLOOKUP($C133,[2]CONFIG!$A$33:$C$43,3,FALSE),0))</f>
        <v>#REF!</v>
      </c>
      <c r="I133" s="447" t="e">
        <f>IF(D133&lt;60,0,ROUND(($D133*I$2)+VLOOKUP($C133,[2]CONFIG!$A$33:$C$43,3,FALSE),0))</f>
        <v>#REF!</v>
      </c>
      <c r="J133" s="456"/>
      <c r="K133" s="190" t="e">
        <f t="shared" ref="K133:K196" si="8">(ROUND($E133*$K$2,2))</f>
        <v>#REF!</v>
      </c>
      <c r="L133" s="190" t="e">
        <f t="shared" ref="L133:L196" si="9">(ROUND($E133*$L$2,2))</f>
        <v>#REF!</v>
      </c>
      <c r="M133" s="190" t="e">
        <f t="shared" ref="M133:M196" si="10">(ROUND($E133*$M$2,2))</f>
        <v>#REF!</v>
      </c>
      <c r="N133" s="190" t="e">
        <f t="shared" ref="N133:N196" si="11">(ROUND($E133*$N$2,2))</f>
        <v>#REF!</v>
      </c>
      <c r="P133" s="190">
        <v>0</v>
      </c>
      <c r="Q133" s="190">
        <v>0</v>
      </c>
    </row>
    <row r="134" spans="1:17" hidden="1" x14ac:dyDescent="0.25">
      <c r="A134" s="450" t="s">
        <v>470</v>
      </c>
      <c r="B134" s="455" t="e">
        <f>VLOOKUP(A134,[3]Sheet1!$B$1:$D$1757,3,FALSE)</f>
        <v>#N/A</v>
      </c>
      <c r="C134" s="455" t="e">
        <f>VLOOKUP(A134,[3]Sheet1!$B$1:$R$1757,17,FALSE)</f>
        <v>#N/A</v>
      </c>
      <c r="D134" s="458">
        <v>81462</v>
      </c>
      <c r="E134" s="446">
        <v>0</v>
      </c>
      <c r="F134" s="447" t="e">
        <f>IF(D134&lt;60,0,ROUND(($D134*F$2)+VLOOKUP($C134,[2]CONFIG!$A$33:$C$43,3,FALSE),0))</f>
        <v>#REF!</v>
      </c>
      <c r="G134" s="447" t="e">
        <f>IF(D134&lt;60,0,ROUND(($D134*G$2)+VLOOKUP($C134,[2]CONFIG!$A$33:$C$43,3,FALSE),0))</f>
        <v>#REF!</v>
      </c>
      <c r="H134" s="447" t="e">
        <f>IF(D134&lt;60,0,ROUND(($D134*H$2)+VLOOKUP($C134,[2]CONFIG!$A$33:$C$43,3,FALSE),0))</f>
        <v>#REF!</v>
      </c>
      <c r="I134" s="447" t="e">
        <f>IF(D134&lt;60,0,ROUND(($D134*I$2)+VLOOKUP($C134,[2]CONFIG!$A$33:$C$43,3,FALSE),0))</f>
        <v>#REF!</v>
      </c>
      <c r="J134" s="456"/>
      <c r="K134" s="190" t="e">
        <f t="shared" si="8"/>
        <v>#REF!</v>
      </c>
      <c r="L134" s="190" t="e">
        <f t="shared" si="9"/>
        <v>#REF!</v>
      </c>
      <c r="M134" s="190" t="e">
        <f t="shared" si="10"/>
        <v>#REF!</v>
      </c>
      <c r="N134" s="190" t="e">
        <f t="shared" si="11"/>
        <v>#REF!</v>
      </c>
      <c r="P134" s="190">
        <v>0</v>
      </c>
      <c r="Q134" s="190">
        <v>0</v>
      </c>
    </row>
    <row r="135" spans="1:17" hidden="1" x14ac:dyDescent="0.25">
      <c r="A135" s="450" t="s">
        <v>471</v>
      </c>
      <c r="B135" s="455" t="e">
        <f>VLOOKUP(A135,[3]Sheet1!$B$1:$D$1757,3,FALSE)</f>
        <v>#N/A</v>
      </c>
      <c r="C135" s="455" t="e">
        <f>VLOOKUP(A135,[3]Sheet1!$B$1:$R$1757,17,FALSE)</f>
        <v>#N/A</v>
      </c>
      <c r="D135" s="458">
        <v>81141</v>
      </c>
      <c r="E135" s="446">
        <v>0</v>
      </c>
      <c r="F135" s="447" t="e">
        <f>IF(D135&lt;60,0,ROUND(($D135*F$2)+VLOOKUP($C135,[2]CONFIG!$A$33:$C$43,3,FALSE),0))</f>
        <v>#REF!</v>
      </c>
      <c r="G135" s="447" t="e">
        <f>IF(D135&lt;60,0,ROUND(($D135*G$2)+VLOOKUP($C135,[2]CONFIG!$A$33:$C$43,3,FALSE),0))</f>
        <v>#REF!</v>
      </c>
      <c r="H135" s="447" t="e">
        <f>IF(D135&lt;60,0,ROUND(($D135*H$2)+VLOOKUP($C135,[2]CONFIG!$A$33:$C$43,3,FALSE),0))</f>
        <v>#REF!</v>
      </c>
      <c r="I135" s="447" t="e">
        <f>IF(D135&lt;60,0,ROUND(($D135*I$2)+VLOOKUP($C135,[2]CONFIG!$A$33:$C$43,3,FALSE),0))</f>
        <v>#REF!</v>
      </c>
      <c r="J135" s="456"/>
      <c r="K135" s="190" t="e">
        <f t="shared" si="8"/>
        <v>#REF!</v>
      </c>
      <c r="L135" s="190" t="e">
        <f t="shared" si="9"/>
        <v>#REF!</v>
      </c>
      <c r="M135" s="190" t="e">
        <f t="shared" si="10"/>
        <v>#REF!</v>
      </c>
      <c r="N135" s="190" t="e">
        <f t="shared" si="11"/>
        <v>#REF!</v>
      </c>
      <c r="P135" s="190">
        <v>0</v>
      </c>
      <c r="Q135" s="190">
        <v>0</v>
      </c>
    </row>
    <row r="136" spans="1:17" hidden="1" x14ac:dyDescent="0.25">
      <c r="A136" s="450" t="s">
        <v>472</v>
      </c>
      <c r="B136" s="455" t="e">
        <f>VLOOKUP(A136,[3]Sheet1!$B$1:$D$1757,3,FALSE)</f>
        <v>#N/A</v>
      </c>
      <c r="C136" s="455" t="e">
        <f>VLOOKUP(A136,[3]Sheet1!$B$1:$R$1757,17,FALSE)</f>
        <v>#N/A</v>
      </c>
      <c r="D136" s="458">
        <v>81035</v>
      </c>
      <c r="E136" s="446">
        <v>0</v>
      </c>
      <c r="F136" s="447" t="e">
        <f>IF(D136&lt;60,0,ROUND(($D136*F$2)+VLOOKUP($C136,[2]CONFIG!$A$33:$C$43,3,FALSE),0))</f>
        <v>#REF!</v>
      </c>
      <c r="G136" s="447" t="e">
        <f>IF(D136&lt;60,0,ROUND(($D136*G$2)+VLOOKUP($C136,[2]CONFIG!$A$33:$C$43,3,FALSE),0))</f>
        <v>#REF!</v>
      </c>
      <c r="H136" s="447" t="e">
        <f>IF(D136&lt;60,0,ROUND(($D136*H$2)+VLOOKUP($C136,[2]CONFIG!$A$33:$C$43,3,FALSE),0))</f>
        <v>#REF!</v>
      </c>
      <c r="I136" s="447" t="e">
        <f>IF(D136&lt;60,0,ROUND(($D136*I$2)+VLOOKUP($C136,[2]CONFIG!$A$33:$C$43,3,FALSE),0))</f>
        <v>#REF!</v>
      </c>
      <c r="J136" s="456"/>
      <c r="K136" s="190" t="e">
        <f t="shared" si="8"/>
        <v>#REF!</v>
      </c>
      <c r="L136" s="190" t="e">
        <f t="shared" si="9"/>
        <v>#REF!</v>
      </c>
      <c r="M136" s="190" t="e">
        <f t="shared" si="10"/>
        <v>#REF!</v>
      </c>
      <c r="N136" s="190" t="e">
        <f t="shared" si="11"/>
        <v>#REF!</v>
      </c>
      <c r="P136" s="190">
        <v>0</v>
      </c>
      <c r="Q136" s="190">
        <v>0</v>
      </c>
    </row>
    <row r="137" spans="1:17" hidden="1" x14ac:dyDescent="0.25">
      <c r="A137" s="450" t="s">
        <v>473</v>
      </c>
      <c r="B137" s="455" t="e">
        <f>VLOOKUP(A137,[3]Sheet1!$B$1:$D$1757,3,FALSE)</f>
        <v>#N/A</v>
      </c>
      <c r="C137" s="455" t="e">
        <f>VLOOKUP(A137,[3]Sheet1!$B$1:$R$1757,17,FALSE)</f>
        <v>#N/A</v>
      </c>
      <c r="D137" s="458">
        <v>80100</v>
      </c>
      <c r="E137" s="446">
        <v>0</v>
      </c>
      <c r="F137" s="447" t="e">
        <f>IF(D137&lt;60,0,ROUND(($D137*F$2)+VLOOKUP($C137,[2]CONFIG!$A$33:$C$43,3,FALSE),0))</f>
        <v>#REF!</v>
      </c>
      <c r="G137" s="447" t="e">
        <f>IF(D137&lt;60,0,ROUND(($D137*G$2)+VLOOKUP($C137,[2]CONFIG!$A$33:$C$43,3,FALSE),0))</f>
        <v>#REF!</v>
      </c>
      <c r="H137" s="447" t="e">
        <f>IF(D137&lt;60,0,ROUND(($D137*H$2)+VLOOKUP($C137,[2]CONFIG!$A$33:$C$43,3,FALSE),0))</f>
        <v>#REF!</v>
      </c>
      <c r="I137" s="447" t="e">
        <f>IF(D137&lt;60,0,ROUND(($D137*I$2)+VLOOKUP($C137,[2]CONFIG!$A$33:$C$43,3,FALSE),0))</f>
        <v>#REF!</v>
      </c>
      <c r="J137" s="456"/>
      <c r="K137" s="190" t="e">
        <f t="shared" si="8"/>
        <v>#REF!</v>
      </c>
      <c r="L137" s="190" t="e">
        <f t="shared" si="9"/>
        <v>#REF!</v>
      </c>
      <c r="M137" s="190" t="e">
        <f t="shared" si="10"/>
        <v>#REF!</v>
      </c>
      <c r="N137" s="190" t="e">
        <f t="shared" si="11"/>
        <v>#REF!</v>
      </c>
      <c r="P137" s="190">
        <v>0</v>
      </c>
      <c r="Q137" s="190">
        <v>0</v>
      </c>
    </row>
    <row r="138" spans="1:17" hidden="1" x14ac:dyDescent="0.25">
      <c r="A138" s="450" t="s">
        <v>474</v>
      </c>
      <c r="B138" s="455" t="e">
        <f>VLOOKUP(A138,[3]Sheet1!$B$1:$D$1757,3,FALSE)</f>
        <v>#N/A</v>
      </c>
      <c r="C138" s="455" t="e">
        <f>VLOOKUP(A138,[3]Sheet1!$B$1:$R$1757,17,FALSE)</f>
        <v>#N/A</v>
      </c>
      <c r="D138" s="458">
        <v>80000</v>
      </c>
      <c r="E138" s="446">
        <v>0</v>
      </c>
      <c r="F138" s="447" t="e">
        <f>IF(D138&lt;60,0,ROUND(($D138*F$2)+VLOOKUP($C138,[2]CONFIG!$A$33:$C$43,3,FALSE),0))</f>
        <v>#REF!</v>
      </c>
      <c r="G138" s="447" t="e">
        <f>IF(D138&lt;60,0,ROUND(($D138*G$2)+VLOOKUP($C138,[2]CONFIG!$A$33:$C$43,3,FALSE),0))</f>
        <v>#REF!</v>
      </c>
      <c r="H138" s="447" t="e">
        <f>IF(D138&lt;60,0,ROUND(($D138*H$2)+VLOOKUP($C138,[2]CONFIG!$A$33:$C$43,3,FALSE),0))</f>
        <v>#REF!</v>
      </c>
      <c r="I138" s="447" t="e">
        <f>IF(D138&lt;60,0,ROUND(($D138*I$2)+VLOOKUP($C138,[2]CONFIG!$A$33:$C$43,3,FALSE),0))</f>
        <v>#REF!</v>
      </c>
      <c r="J138" s="456"/>
      <c r="K138" s="190" t="e">
        <f t="shared" si="8"/>
        <v>#REF!</v>
      </c>
      <c r="L138" s="190" t="e">
        <f t="shared" si="9"/>
        <v>#REF!</v>
      </c>
      <c r="M138" s="190" t="e">
        <f t="shared" si="10"/>
        <v>#REF!</v>
      </c>
      <c r="N138" s="190" t="e">
        <f t="shared" si="11"/>
        <v>#REF!</v>
      </c>
      <c r="P138" s="190">
        <v>0</v>
      </c>
      <c r="Q138" s="190">
        <v>0</v>
      </c>
    </row>
    <row r="139" spans="1:17" hidden="1" x14ac:dyDescent="0.25">
      <c r="A139" s="450" t="s">
        <v>475</v>
      </c>
      <c r="B139" s="455" t="e">
        <f>VLOOKUP(A139,[3]Sheet1!$B$1:$D$1757,3,FALSE)</f>
        <v>#N/A</v>
      </c>
      <c r="C139" s="455" t="e">
        <f>VLOOKUP(A139,[3]Sheet1!$B$1:$R$1757,17,FALSE)</f>
        <v>#N/A</v>
      </c>
      <c r="D139" s="458">
        <v>80000</v>
      </c>
      <c r="E139" s="446">
        <v>0</v>
      </c>
      <c r="F139" s="447" t="e">
        <f>IF(D139&lt;60,0,ROUND(($D139*F$2)+VLOOKUP($C139,[2]CONFIG!$A$33:$C$43,3,FALSE),0))</f>
        <v>#REF!</v>
      </c>
      <c r="G139" s="447" t="e">
        <f>IF(D139&lt;60,0,ROUND(($D139*G$2)+VLOOKUP($C139,[2]CONFIG!$A$33:$C$43,3,FALSE),0))</f>
        <v>#REF!</v>
      </c>
      <c r="H139" s="447" t="e">
        <f>IF(D139&lt;60,0,ROUND(($D139*H$2)+VLOOKUP($C139,[2]CONFIG!$A$33:$C$43,3,FALSE),0))</f>
        <v>#REF!</v>
      </c>
      <c r="I139" s="447" t="e">
        <f>IF(D139&lt;60,0,ROUND(($D139*I$2)+VLOOKUP($C139,[2]CONFIG!$A$33:$C$43,3,FALSE),0))</f>
        <v>#REF!</v>
      </c>
      <c r="J139" s="456"/>
      <c r="K139" s="190" t="e">
        <f t="shared" si="8"/>
        <v>#REF!</v>
      </c>
      <c r="L139" s="190" t="e">
        <f t="shared" si="9"/>
        <v>#REF!</v>
      </c>
      <c r="M139" s="190" t="e">
        <f t="shared" si="10"/>
        <v>#REF!</v>
      </c>
      <c r="N139" s="190" t="e">
        <f t="shared" si="11"/>
        <v>#REF!</v>
      </c>
      <c r="P139" s="190">
        <v>0</v>
      </c>
      <c r="Q139" s="190">
        <v>0</v>
      </c>
    </row>
    <row r="140" spans="1:17" hidden="1" x14ac:dyDescent="0.25">
      <c r="A140" s="450" t="s">
        <v>476</v>
      </c>
      <c r="B140" s="455" t="e">
        <f>VLOOKUP(A140,[3]Sheet1!$B$1:$D$1757,3,FALSE)</f>
        <v>#N/A</v>
      </c>
      <c r="C140" s="455" t="e">
        <f>VLOOKUP(A140,[3]Sheet1!$B$1:$R$1757,17,FALSE)</f>
        <v>#N/A</v>
      </c>
      <c r="D140" s="458">
        <v>80000</v>
      </c>
      <c r="E140" s="446">
        <v>0</v>
      </c>
      <c r="F140" s="447" t="e">
        <f>IF(D140&lt;60,0,ROUND(($D140*F$2)+VLOOKUP($C140,[2]CONFIG!$A$33:$C$43,3,FALSE),0))</f>
        <v>#REF!</v>
      </c>
      <c r="G140" s="447" t="e">
        <f>IF(D140&lt;60,0,ROUND(($D140*G$2)+VLOOKUP($C140,[2]CONFIG!$A$33:$C$43,3,FALSE),0))</f>
        <v>#REF!</v>
      </c>
      <c r="H140" s="447" t="e">
        <f>IF(D140&lt;60,0,ROUND(($D140*H$2)+VLOOKUP($C140,[2]CONFIG!$A$33:$C$43,3,FALSE),0))</f>
        <v>#REF!</v>
      </c>
      <c r="I140" s="447" t="e">
        <f>IF(D140&lt;60,0,ROUND(($D140*I$2)+VLOOKUP($C140,[2]CONFIG!$A$33:$C$43,3,FALSE),0))</f>
        <v>#REF!</v>
      </c>
      <c r="J140" s="456"/>
      <c r="K140" s="190" t="e">
        <f t="shared" si="8"/>
        <v>#REF!</v>
      </c>
      <c r="L140" s="190" t="e">
        <f t="shared" si="9"/>
        <v>#REF!</v>
      </c>
      <c r="M140" s="190" t="e">
        <f t="shared" si="10"/>
        <v>#REF!</v>
      </c>
      <c r="N140" s="190" t="e">
        <f t="shared" si="11"/>
        <v>#REF!</v>
      </c>
      <c r="P140" s="190">
        <v>0</v>
      </c>
      <c r="Q140" s="190">
        <v>0</v>
      </c>
    </row>
    <row r="141" spans="1:17" hidden="1" x14ac:dyDescent="0.25">
      <c r="A141" s="450" t="s">
        <v>477</v>
      </c>
      <c r="B141" s="455" t="e">
        <f>VLOOKUP(A141,[3]Sheet1!$B$1:$D$1757,3,FALSE)</f>
        <v>#N/A</v>
      </c>
      <c r="C141" s="455" t="e">
        <f>VLOOKUP(A141,[3]Sheet1!$B$1:$R$1757,17,FALSE)</f>
        <v>#N/A</v>
      </c>
      <c r="D141" s="458">
        <v>79826</v>
      </c>
      <c r="E141" s="446">
        <v>0</v>
      </c>
      <c r="F141" s="447" t="e">
        <f>IF(D141&lt;60,0,ROUND(($D141*F$2)+VLOOKUP($C141,[2]CONFIG!$A$33:$C$43,3,FALSE),0))</f>
        <v>#REF!</v>
      </c>
      <c r="G141" s="447" t="e">
        <f>IF(D141&lt;60,0,ROUND(($D141*G$2)+VLOOKUP($C141,[2]CONFIG!$A$33:$C$43,3,FALSE),0))</f>
        <v>#REF!</v>
      </c>
      <c r="H141" s="447" t="e">
        <f>IF(D141&lt;60,0,ROUND(($D141*H$2)+VLOOKUP($C141,[2]CONFIG!$A$33:$C$43,3,FALSE),0))</f>
        <v>#REF!</v>
      </c>
      <c r="I141" s="447" t="e">
        <f>IF(D141&lt;60,0,ROUND(($D141*I$2)+VLOOKUP($C141,[2]CONFIG!$A$33:$C$43,3,FALSE),0))</f>
        <v>#REF!</v>
      </c>
      <c r="J141" s="456"/>
      <c r="K141" s="190" t="e">
        <f t="shared" si="8"/>
        <v>#REF!</v>
      </c>
      <c r="L141" s="190" t="e">
        <f t="shared" si="9"/>
        <v>#REF!</v>
      </c>
      <c r="M141" s="190" t="e">
        <f t="shared" si="10"/>
        <v>#REF!</v>
      </c>
      <c r="N141" s="190" t="e">
        <f t="shared" si="11"/>
        <v>#REF!</v>
      </c>
      <c r="P141" s="190" t="e">
        <f>E141+K141</f>
        <v>#REF!</v>
      </c>
      <c r="Q141" s="190" t="e">
        <f>E141+L141</f>
        <v>#REF!</v>
      </c>
    </row>
    <row r="142" spans="1:17" hidden="1" x14ac:dyDescent="0.25">
      <c r="A142" s="450" t="s">
        <v>478</v>
      </c>
      <c r="B142" s="455" t="e">
        <f>VLOOKUP(A142,[3]Sheet1!$B$1:$D$1757,3,FALSE)</f>
        <v>#N/A</v>
      </c>
      <c r="C142" s="455" t="e">
        <f>VLOOKUP(A142,[3]Sheet1!$B$1:$R$1757,17,FALSE)</f>
        <v>#N/A</v>
      </c>
      <c r="D142" s="458">
        <v>79704</v>
      </c>
      <c r="E142" s="446">
        <v>0</v>
      </c>
      <c r="F142" s="447" t="e">
        <f>IF(D142&lt;60,0,ROUND(($D142*F$2)+VLOOKUP($C142,[2]CONFIG!$A$33:$C$43,3,FALSE),0))</f>
        <v>#REF!</v>
      </c>
      <c r="G142" s="447" t="e">
        <f>IF(D142&lt;60,0,ROUND(($D142*G$2)+VLOOKUP($C142,[2]CONFIG!$A$33:$C$43,3,FALSE),0))</f>
        <v>#REF!</v>
      </c>
      <c r="H142" s="447" t="e">
        <f>IF(D142&lt;60,0,ROUND(($D142*H$2)+VLOOKUP($C142,[2]CONFIG!$A$33:$C$43,3,FALSE),0))</f>
        <v>#REF!</v>
      </c>
      <c r="I142" s="447" t="e">
        <f>IF(D142&lt;60,0,ROUND(($D142*I$2)+VLOOKUP($C142,[2]CONFIG!$A$33:$C$43,3,FALSE),0))</f>
        <v>#REF!</v>
      </c>
      <c r="J142" s="456"/>
      <c r="K142" s="190" t="e">
        <f t="shared" si="8"/>
        <v>#REF!</v>
      </c>
      <c r="L142" s="190" t="e">
        <f t="shared" si="9"/>
        <v>#REF!</v>
      </c>
      <c r="M142" s="190" t="e">
        <f t="shared" si="10"/>
        <v>#REF!</v>
      </c>
      <c r="N142" s="190" t="e">
        <f t="shared" si="11"/>
        <v>#REF!</v>
      </c>
      <c r="P142" s="190">
        <v>0</v>
      </c>
      <c r="Q142" s="190">
        <v>0</v>
      </c>
    </row>
    <row r="143" spans="1:17" hidden="1" x14ac:dyDescent="0.25">
      <c r="A143" s="450" t="s">
        <v>479</v>
      </c>
      <c r="B143" s="455" t="e">
        <f>VLOOKUP(A143,[3]Sheet1!$B$1:$D$1757,3,FALSE)</f>
        <v>#N/A</v>
      </c>
      <c r="C143" s="455" t="e">
        <f>VLOOKUP(A143,[3]Sheet1!$B$1:$R$1757,17,FALSE)</f>
        <v>#N/A</v>
      </c>
      <c r="D143" s="458">
        <v>79000</v>
      </c>
      <c r="E143" s="446">
        <v>0</v>
      </c>
      <c r="F143" s="447" t="e">
        <f>IF(D143&lt;60,0,ROUND(($D143*F$2)+VLOOKUP($C143,[2]CONFIG!$A$33:$C$43,3,FALSE),0))</f>
        <v>#REF!</v>
      </c>
      <c r="G143" s="447" t="e">
        <f>IF(D143&lt;60,0,ROUND(($D143*G$2)+VLOOKUP($C143,[2]CONFIG!$A$33:$C$43,3,FALSE),0))</f>
        <v>#REF!</v>
      </c>
      <c r="H143" s="447" t="e">
        <f>IF(D143&lt;60,0,ROUND(($D143*H$2)+VLOOKUP($C143,[2]CONFIG!$A$33:$C$43,3,FALSE),0))</f>
        <v>#REF!</v>
      </c>
      <c r="I143" s="447" t="e">
        <f>IF(D143&lt;60,0,ROUND(($D143*I$2)+VLOOKUP($C143,[2]CONFIG!$A$33:$C$43,3,FALSE),0))</f>
        <v>#REF!</v>
      </c>
      <c r="J143" s="456"/>
      <c r="K143" s="190" t="e">
        <f t="shared" si="8"/>
        <v>#REF!</v>
      </c>
      <c r="L143" s="190" t="e">
        <f t="shared" si="9"/>
        <v>#REF!</v>
      </c>
      <c r="M143" s="190" t="e">
        <f t="shared" si="10"/>
        <v>#REF!</v>
      </c>
      <c r="N143" s="190" t="e">
        <f t="shared" si="11"/>
        <v>#REF!</v>
      </c>
      <c r="P143" s="190">
        <v>0</v>
      </c>
      <c r="Q143" s="190">
        <v>0</v>
      </c>
    </row>
    <row r="144" spans="1:17" hidden="1" x14ac:dyDescent="0.25">
      <c r="A144" s="450" t="s">
        <v>480</v>
      </c>
      <c r="B144" s="455" t="e">
        <f>VLOOKUP(A144,[3]Sheet1!$B$1:$D$1757,3,FALSE)</f>
        <v>#N/A</v>
      </c>
      <c r="C144" s="455" t="e">
        <f>VLOOKUP(A144,[3]Sheet1!$B$1:$R$1757,17,FALSE)</f>
        <v>#N/A</v>
      </c>
      <c r="D144" s="458">
        <v>78723</v>
      </c>
      <c r="E144" s="446">
        <v>0</v>
      </c>
      <c r="F144" s="447" t="e">
        <f>IF(D144&lt;60,0,ROUND(($D144*F$2)+VLOOKUP($C144,[2]CONFIG!$A$33:$C$43,3,FALSE),0))</f>
        <v>#REF!</v>
      </c>
      <c r="G144" s="447" t="e">
        <f>IF(D144&lt;60,0,ROUND(($D144*G$2)+VLOOKUP($C144,[2]CONFIG!$A$33:$C$43,3,FALSE),0))</f>
        <v>#REF!</v>
      </c>
      <c r="H144" s="447" t="e">
        <f>IF(D144&lt;60,0,ROUND(($D144*H$2)+VLOOKUP($C144,[2]CONFIG!$A$33:$C$43,3,FALSE),0))</f>
        <v>#REF!</v>
      </c>
      <c r="I144" s="447" t="e">
        <f>IF(D144&lt;60,0,ROUND(($D144*I$2)+VLOOKUP($C144,[2]CONFIG!$A$33:$C$43,3,FALSE),0))</f>
        <v>#REF!</v>
      </c>
      <c r="J144" s="456"/>
      <c r="K144" s="190" t="e">
        <f t="shared" si="8"/>
        <v>#REF!</v>
      </c>
      <c r="L144" s="190" t="e">
        <f t="shared" si="9"/>
        <v>#REF!</v>
      </c>
      <c r="M144" s="190" t="e">
        <f t="shared" si="10"/>
        <v>#REF!</v>
      </c>
      <c r="N144" s="190" t="e">
        <f t="shared" si="11"/>
        <v>#REF!</v>
      </c>
      <c r="P144" s="190">
        <v>0</v>
      </c>
      <c r="Q144" s="190">
        <v>0</v>
      </c>
    </row>
    <row r="145" spans="1:17" hidden="1" x14ac:dyDescent="0.25">
      <c r="A145" s="450" t="s">
        <v>481</v>
      </c>
      <c r="B145" s="455" t="e">
        <f>VLOOKUP(A145,[3]Sheet1!$B$1:$D$1757,3,FALSE)</f>
        <v>#N/A</v>
      </c>
      <c r="C145" s="455" t="e">
        <f>VLOOKUP(A145,[3]Sheet1!$B$1:$R$1757,17,FALSE)</f>
        <v>#N/A</v>
      </c>
      <c r="D145" s="458">
        <v>78519</v>
      </c>
      <c r="E145" s="446">
        <v>0</v>
      </c>
      <c r="F145" s="447" t="e">
        <f>IF(D145&lt;60,0,ROUND(($D145*F$2)+VLOOKUP($C145,[2]CONFIG!$A$33:$C$43,3,FALSE),0))</f>
        <v>#REF!</v>
      </c>
      <c r="G145" s="447" t="e">
        <f>IF(D145&lt;60,0,ROUND(($D145*G$2)+VLOOKUP($C145,[2]CONFIG!$A$33:$C$43,3,FALSE),0))</f>
        <v>#REF!</v>
      </c>
      <c r="H145" s="447" t="e">
        <f>IF(D145&lt;60,0,ROUND(($D145*H$2)+VLOOKUP($C145,[2]CONFIG!$A$33:$C$43,3,FALSE),0))</f>
        <v>#REF!</v>
      </c>
      <c r="I145" s="447" t="e">
        <f>IF(D145&lt;60,0,ROUND(($D145*I$2)+VLOOKUP($C145,[2]CONFIG!$A$33:$C$43,3,FALSE),0))</f>
        <v>#REF!</v>
      </c>
      <c r="J145" s="456"/>
      <c r="K145" s="190" t="e">
        <f t="shared" si="8"/>
        <v>#REF!</v>
      </c>
      <c r="L145" s="190" t="e">
        <f t="shared" si="9"/>
        <v>#REF!</v>
      </c>
      <c r="M145" s="190" t="e">
        <f t="shared" si="10"/>
        <v>#REF!</v>
      </c>
      <c r="N145" s="190" t="e">
        <f t="shared" si="11"/>
        <v>#REF!</v>
      </c>
      <c r="P145" s="190" t="e">
        <f>E145+K145</f>
        <v>#REF!</v>
      </c>
      <c r="Q145" s="190" t="e">
        <f>E145+L145</f>
        <v>#REF!</v>
      </c>
    </row>
    <row r="146" spans="1:17" hidden="1" x14ac:dyDescent="0.25">
      <c r="A146" s="450" t="s">
        <v>482</v>
      </c>
      <c r="B146" s="455" t="e">
        <f>VLOOKUP(A146,[3]Sheet1!$B$1:$D$1757,3,FALSE)</f>
        <v>#N/A</v>
      </c>
      <c r="C146" s="455" t="e">
        <f>VLOOKUP(A146,[3]Sheet1!$B$1:$R$1757,17,FALSE)</f>
        <v>#N/A</v>
      </c>
      <c r="D146" s="458">
        <v>78203</v>
      </c>
      <c r="E146" s="446">
        <v>0</v>
      </c>
      <c r="F146" s="447" t="e">
        <f>IF(D146&lt;60,0,ROUND(($D146*F$2)+VLOOKUP($C146,[2]CONFIG!$A$33:$C$43,3,FALSE),0))</f>
        <v>#REF!</v>
      </c>
      <c r="G146" s="447" t="e">
        <f>IF(D146&lt;60,0,ROUND(($D146*G$2)+VLOOKUP($C146,[2]CONFIG!$A$33:$C$43,3,FALSE),0))</f>
        <v>#REF!</v>
      </c>
      <c r="H146" s="447" t="e">
        <f>IF(D146&lt;60,0,ROUND(($D146*H$2)+VLOOKUP($C146,[2]CONFIG!$A$33:$C$43,3,FALSE),0))</f>
        <v>#REF!</v>
      </c>
      <c r="I146" s="447" t="e">
        <f>IF(D146&lt;60,0,ROUND(($D146*I$2)+VLOOKUP($C146,[2]CONFIG!$A$33:$C$43,3,FALSE),0))</f>
        <v>#REF!</v>
      </c>
      <c r="J146" s="456"/>
      <c r="K146" s="190" t="e">
        <f t="shared" si="8"/>
        <v>#REF!</v>
      </c>
      <c r="L146" s="190" t="e">
        <f t="shared" si="9"/>
        <v>#REF!</v>
      </c>
      <c r="M146" s="190" t="e">
        <f t="shared" si="10"/>
        <v>#REF!</v>
      </c>
      <c r="N146" s="190" t="e">
        <f t="shared" si="11"/>
        <v>#REF!</v>
      </c>
      <c r="P146" s="190">
        <v>0</v>
      </c>
      <c r="Q146" s="190">
        <v>0</v>
      </c>
    </row>
    <row r="147" spans="1:17" hidden="1" x14ac:dyDescent="0.25">
      <c r="A147" s="450" t="s">
        <v>483</v>
      </c>
      <c r="B147" s="455" t="e">
        <f>VLOOKUP(A147,[3]Sheet1!$B$1:$D$1757,3,FALSE)</f>
        <v>#N/A</v>
      </c>
      <c r="C147" s="455" t="e">
        <f>VLOOKUP(A147,[3]Sheet1!$B$1:$R$1757,17,FALSE)</f>
        <v>#N/A</v>
      </c>
      <c r="D147" s="458">
        <v>78202</v>
      </c>
      <c r="E147" s="446">
        <v>0</v>
      </c>
      <c r="F147" s="447" t="e">
        <f>IF(D147&lt;60,0,ROUND(($D147*F$2)+VLOOKUP($C147,[2]CONFIG!$A$33:$C$43,3,FALSE),0))</f>
        <v>#REF!</v>
      </c>
      <c r="G147" s="447" t="e">
        <f>IF(D147&lt;60,0,ROUND(($D147*G$2)+VLOOKUP($C147,[2]CONFIG!$A$33:$C$43,3,FALSE),0))</f>
        <v>#REF!</v>
      </c>
      <c r="H147" s="447" t="e">
        <f>IF(D147&lt;60,0,ROUND(($D147*H$2)+VLOOKUP($C147,[2]CONFIG!$A$33:$C$43,3,FALSE),0))</f>
        <v>#REF!</v>
      </c>
      <c r="I147" s="447" t="e">
        <f>IF(D147&lt;60,0,ROUND(($D147*I$2)+VLOOKUP($C147,[2]CONFIG!$A$33:$C$43,3,FALSE),0))</f>
        <v>#REF!</v>
      </c>
      <c r="J147" s="456"/>
      <c r="K147" s="190" t="e">
        <f t="shared" si="8"/>
        <v>#REF!</v>
      </c>
      <c r="L147" s="190" t="e">
        <f t="shared" si="9"/>
        <v>#REF!</v>
      </c>
      <c r="M147" s="190" t="e">
        <f t="shared" si="10"/>
        <v>#REF!</v>
      </c>
      <c r="N147" s="190" t="e">
        <f t="shared" si="11"/>
        <v>#REF!</v>
      </c>
      <c r="P147" s="190">
        <v>0</v>
      </c>
      <c r="Q147" s="190">
        <v>0</v>
      </c>
    </row>
    <row r="148" spans="1:17" hidden="1" x14ac:dyDescent="0.25">
      <c r="A148" s="450" t="s">
        <v>484</v>
      </c>
      <c r="B148" s="455" t="e">
        <f>VLOOKUP(A148,[3]Sheet1!$B$1:$D$1757,3,FALSE)</f>
        <v>#N/A</v>
      </c>
      <c r="C148" s="455" t="e">
        <f>VLOOKUP(A148,[3]Sheet1!$B$1:$R$1757,17,FALSE)</f>
        <v>#N/A</v>
      </c>
      <c r="D148" s="458">
        <v>78190</v>
      </c>
      <c r="E148" s="446">
        <v>0</v>
      </c>
      <c r="F148" s="447" t="e">
        <f>IF(D148&lt;60,0,ROUND(($D148*F$2)+VLOOKUP($C148,[2]CONFIG!$A$33:$C$43,3,FALSE),0))</f>
        <v>#REF!</v>
      </c>
      <c r="G148" s="447" t="e">
        <f>IF(D148&lt;60,0,ROUND(($D148*G$2)+VLOOKUP($C148,[2]CONFIG!$A$33:$C$43,3,FALSE),0))</f>
        <v>#REF!</v>
      </c>
      <c r="H148" s="447" t="e">
        <f>IF(D148&lt;60,0,ROUND(($D148*H$2)+VLOOKUP($C148,[2]CONFIG!$A$33:$C$43,3,FALSE),0))</f>
        <v>#REF!</v>
      </c>
      <c r="I148" s="447" t="e">
        <f>IF(D148&lt;60,0,ROUND(($D148*I$2)+VLOOKUP($C148,[2]CONFIG!$A$33:$C$43,3,FALSE),0))</f>
        <v>#REF!</v>
      </c>
      <c r="J148" s="456"/>
      <c r="K148" s="190" t="e">
        <f t="shared" si="8"/>
        <v>#REF!</v>
      </c>
      <c r="L148" s="190" t="e">
        <f t="shared" si="9"/>
        <v>#REF!</v>
      </c>
      <c r="M148" s="190" t="e">
        <f t="shared" si="10"/>
        <v>#REF!</v>
      </c>
      <c r="N148" s="190" t="e">
        <f t="shared" si="11"/>
        <v>#REF!</v>
      </c>
      <c r="P148" s="190">
        <v>0</v>
      </c>
      <c r="Q148" s="190">
        <v>0</v>
      </c>
    </row>
    <row r="149" spans="1:17" hidden="1" x14ac:dyDescent="0.25">
      <c r="A149" s="450" t="s">
        <v>485</v>
      </c>
      <c r="B149" s="455" t="e">
        <f>VLOOKUP(A149,[3]Sheet1!$B$1:$D$1757,3,FALSE)</f>
        <v>#N/A</v>
      </c>
      <c r="C149" s="455" t="e">
        <f>VLOOKUP(A149,[3]Sheet1!$B$1:$R$1757,17,FALSE)</f>
        <v>#N/A</v>
      </c>
      <c r="D149" s="458">
        <v>78016</v>
      </c>
      <c r="E149" s="446">
        <v>0</v>
      </c>
      <c r="F149" s="447" t="e">
        <f>IF(D149&lt;60,0,ROUND(($D149*F$2)+VLOOKUP($C149,[2]CONFIG!$A$33:$C$43,3,FALSE),0))</f>
        <v>#REF!</v>
      </c>
      <c r="G149" s="447" t="e">
        <f>IF(D149&lt;60,0,ROUND(($D149*G$2)+VLOOKUP($C149,[2]CONFIG!$A$33:$C$43,3,FALSE),0))</f>
        <v>#REF!</v>
      </c>
      <c r="H149" s="447" t="e">
        <f>IF(D149&lt;60,0,ROUND(($D149*H$2)+VLOOKUP($C149,[2]CONFIG!$A$33:$C$43,3,FALSE),0))</f>
        <v>#REF!</v>
      </c>
      <c r="I149" s="447" t="e">
        <f>IF(D149&lt;60,0,ROUND(($D149*I$2)+VLOOKUP($C149,[2]CONFIG!$A$33:$C$43,3,FALSE),0))</f>
        <v>#REF!</v>
      </c>
      <c r="J149" s="456"/>
      <c r="K149" s="190" t="e">
        <f t="shared" si="8"/>
        <v>#REF!</v>
      </c>
      <c r="L149" s="190" t="e">
        <f t="shared" si="9"/>
        <v>#REF!</v>
      </c>
      <c r="M149" s="190" t="e">
        <f t="shared" si="10"/>
        <v>#REF!</v>
      </c>
      <c r="N149" s="190" t="e">
        <f t="shared" si="11"/>
        <v>#REF!</v>
      </c>
      <c r="P149" s="190">
        <v>0</v>
      </c>
      <c r="Q149" s="190">
        <v>0</v>
      </c>
    </row>
    <row r="150" spans="1:17" hidden="1" x14ac:dyDescent="0.25">
      <c r="A150" s="450" t="s">
        <v>486</v>
      </c>
      <c r="B150" s="455" t="e">
        <f>VLOOKUP(A150,[3]Sheet1!$B$1:$D$1757,3,FALSE)</f>
        <v>#N/A</v>
      </c>
      <c r="C150" s="455" t="e">
        <f>VLOOKUP(A150,[3]Sheet1!$B$1:$R$1757,17,FALSE)</f>
        <v>#N/A</v>
      </c>
      <c r="D150" s="458">
        <v>78000</v>
      </c>
      <c r="E150" s="446">
        <v>0</v>
      </c>
      <c r="F150" s="447" t="e">
        <f>IF(D150&lt;60,0,ROUND(($D150*F$2)+VLOOKUP($C150,[2]CONFIG!$A$33:$C$43,3,FALSE),0))</f>
        <v>#REF!</v>
      </c>
      <c r="G150" s="447" t="e">
        <f>IF(D150&lt;60,0,ROUND(($D150*G$2)+VLOOKUP($C150,[2]CONFIG!$A$33:$C$43,3,FALSE),0))</f>
        <v>#REF!</v>
      </c>
      <c r="H150" s="447" t="e">
        <f>IF(D150&lt;60,0,ROUND(($D150*H$2)+VLOOKUP($C150,[2]CONFIG!$A$33:$C$43,3,FALSE),0))</f>
        <v>#REF!</v>
      </c>
      <c r="I150" s="447" t="e">
        <f>IF(D150&lt;60,0,ROUND(($D150*I$2)+VLOOKUP($C150,[2]CONFIG!$A$33:$C$43,3,FALSE),0))</f>
        <v>#REF!</v>
      </c>
      <c r="J150" s="456"/>
      <c r="K150" s="190" t="e">
        <f t="shared" si="8"/>
        <v>#REF!</v>
      </c>
      <c r="L150" s="190" t="e">
        <f t="shared" si="9"/>
        <v>#REF!</v>
      </c>
      <c r="M150" s="190" t="e">
        <f t="shared" si="10"/>
        <v>#REF!</v>
      </c>
      <c r="N150" s="190" t="e">
        <f t="shared" si="11"/>
        <v>#REF!</v>
      </c>
      <c r="P150" s="190">
        <v>0</v>
      </c>
      <c r="Q150" s="190">
        <v>0</v>
      </c>
    </row>
    <row r="151" spans="1:17" hidden="1" x14ac:dyDescent="0.25">
      <c r="A151" s="450" t="s">
        <v>487</v>
      </c>
      <c r="B151" s="455" t="e">
        <f>VLOOKUP(A151,[3]Sheet1!$B$1:$D$1757,3,FALSE)</f>
        <v>#N/A</v>
      </c>
      <c r="C151" s="455" t="e">
        <f>VLOOKUP(A151,[3]Sheet1!$B$1:$R$1757,17,FALSE)</f>
        <v>#N/A</v>
      </c>
      <c r="D151" s="458">
        <v>77894</v>
      </c>
      <c r="E151" s="446">
        <v>0</v>
      </c>
      <c r="F151" s="447" t="e">
        <f>IF(D151&lt;60,0,ROUND(($D151*F$2)+VLOOKUP($C151,[2]CONFIG!$A$33:$C$43,3,FALSE),0))</f>
        <v>#REF!</v>
      </c>
      <c r="G151" s="447" t="e">
        <f>IF(D151&lt;60,0,ROUND(($D151*G$2)+VLOOKUP($C151,[2]CONFIG!$A$33:$C$43,3,FALSE),0))</f>
        <v>#REF!</v>
      </c>
      <c r="H151" s="447" t="e">
        <f>IF(D151&lt;60,0,ROUND(($D151*H$2)+VLOOKUP($C151,[2]CONFIG!$A$33:$C$43,3,FALSE),0))</f>
        <v>#REF!</v>
      </c>
      <c r="I151" s="447" t="e">
        <f>IF(D151&lt;60,0,ROUND(($D151*I$2)+VLOOKUP($C151,[2]CONFIG!$A$33:$C$43,3,FALSE),0))</f>
        <v>#REF!</v>
      </c>
      <c r="J151" s="456"/>
      <c r="K151" s="190" t="e">
        <f t="shared" si="8"/>
        <v>#REF!</v>
      </c>
      <c r="L151" s="190" t="e">
        <f t="shared" si="9"/>
        <v>#REF!</v>
      </c>
      <c r="M151" s="190" t="e">
        <f t="shared" si="10"/>
        <v>#REF!</v>
      </c>
      <c r="N151" s="190" t="e">
        <f t="shared" si="11"/>
        <v>#REF!</v>
      </c>
      <c r="P151" s="190">
        <v>0</v>
      </c>
      <c r="Q151" s="190">
        <v>0</v>
      </c>
    </row>
    <row r="152" spans="1:17" x14ac:dyDescent="0.25">
      <c r="A152" s="450" t="s">
        <v>308</v>
      </c>
      <c r="B152" s="455" t="e">
        <f>VLOOKUP(A152,[3]Sheet1!$B$1:$D$1757,3,FALSE)</f>
        <v>#N/A</v>
      </c>
      <c r="C152" s="455" t="e">
        <f>VLOOKUP(A152,[3]Sheet1!$B$1:$R$1757,17,FALSE)</f>
        <v>#N/A</v>
      </c>
      <c r="D152" s="458">
        <v>77583</v>
      </c>
      <c r="E152" s="446">
        <v>0</v>
      </c>
      <c r="F152" s="447" t="e">
        <f>IF(D152&lt;60,0,ROUND(($D152*F$2)+VLOOKUP($C152,[2]CONFIG!$A$33:$C$43,3,FALSE),0))</f>
        <v>#REF!</v>
      </c>
      <c r="G152" s="447" t="e">
        <f>IF(D152&lt;60,0,ROUND(($D152*G$2)+VLOOKUP($C152,[2]CONFIG!$A$33:$C$43,3,FALSE),0))</f>
        <v>#REF!</v>
      </c>
      <c r="H152" s="447" t="e">
        <f>IF(D152&lt;60,0,ROUND(($D152*H$2)+VLOOKUP($C152,[2]CONFIG!$A$33:$C$43,3,FALSE),0))</f>
        <v>#REF!</v>
      </c>
      <c r="I152" s="447" t="e">
        <f>IF(D152&lt;60,0,ROUND(($D152*I$2)+VLOOKUP($C152,[2]CONFIG!$A$33:$C$43,3,FALSE),0))</f>
        <v>#REF!</v>
      </c>
      <c r="J152" s="456"/>
      <c r="K152" s="190" t="e">
        <f t="shared" si="8"/>
        <v>#REF!</v>
      </c>
      <c r="L152" s="190" t="e">
        <f t="shared" si="9"/>
        <v>#REF!</v>
      </c>
      <c r="M152" s="190" t="e">
        <f t="shared" si="10"/>
        <v>#REF!</v>
      </c>
      <c r="N152" s="190" t="e">
        <f t="shared" si="11"/>
        <v>#REF!</v>
      </c>
      <c r="P152" s="190">
        <v>0</v>
      </c>
      <c r="Q152" s="190">
        <v>0</v>
      </c>
    </row>
    <row r="153" spans="1:17" hidden="1" x14ac:dyDescent="0.25">
      <c r="A153" s="450" t="s">
        <v>488</v>
      </c>
      <c r="B153" s="455" t="e">
        <f>VLOOKUP(A153,[3]Sheet1!$B$1:$D$1757,3,FALSE)</f>
        <v>#N/A</v>
      </c>
      <c r="C153" s="455" t="e">
        <f>VLOOKUP(A153,[3]Sheet1!$B$1:$R$1757,17,FALSE)</f>
        <v>#N/A</v>
      </c>
      <c r="D153" s="458">
        <v>76796</v>
      </c>
      <c r="E153" s="446">
        <v>0</v>
      </c>
      <c r="F153" s="447" t="e">
        <f>IF(D153&lt;60,0,ROUND(($D153*F$2)+VLOOKUP($C153,[2]CONFIG!$A$33:$C$43,3,FALSE),0))</f>
        <v>#REF!</v>
      </c>
      <c r="G153" s="447" t="e">
        <f>IF(D153&lt;60,0,ROUND(($D153*G$2)+VLOOKUP($C153,[2]CONFIG!$A$33:$C$43,3,FALSE),0))</f>
        <v>#REF!</v>
      </c>
      <c r="H153" s="447" t="e">
        <f>IF(D153&lt;60,0,ROUND(($D153*H$2)+VLOOKUP($C153,[2]CONFIG!$A$33:$C$43,3,FALSE),0))</f>
        <v>#REF!</v>
      </c>
      <c r="I153" s="447" t="e">
        <f>IF(D153&lt;60,0,ROUND(($D153*I$2)+VLOOKUP($C153,[2]CONFIG!$A$33:$C$43,3,FALSE),0))</f>
        <v>#REF!</v>
      </c>
      <c r="J153" s="456"/>
      <c r="K153" s="190" t="e">
        <f t="shared" si="8"/>
        <v>#REF!</v>
      </c>
      <c r="L153" s="190" t="e">
        <f t="shared" si="9"/>
        <v>#REF!</v>
      </c>
      <c r="M153" s="190" t="e">
        <f t="shared" si="10"/>
        <v>#REF!</v>
      </c>
      <c r="N153" s="190" t="e">
        <f t="shared" si="11"/>
        <v>#REF!</v>
      </c>
      <c r="P153" s="190">
        <v>0</v>
      </c>
      <c r="Q153" s="190">
        <v>0</v>
      </c>
    </row>
    <row r="154" spans="1:17" hidden="1" x14ac:dyDescent="0.25">
      <c r="A154" s="450" t="s">
        <v>489</v>
      </c>
      <c r="B154" s="455" t="e">
        <f>VLOOKUP(A154,[3]Sheet1!$B$1:$D$1757,3,FALSE)</f>
        <v>#N/A</v>
      </c>
      <c r="C154" s="455" t="e">
        <f>VLOOKUP(A154,[3]Sheet1!$B$1:$R$1757,17,FALSE)</f>
        <v>#N/A</v>
      </c>
      <c r="D154" s="458">
        <v>76758</v>
      </c>
      <c r="E154" s="446">
        <v>0</v>
      </c>
      <c r="F154" s="447" t="e">
        <f>IF(D154&lt;60,0,ROUND(($D154*F$2)+VLOOKUP($C154,[2]CONFIG!$A$33:$C$43,3,FALSE),0))</f>
        <v>#REF!</v>
      </c>
      <c r="G154" s="447" t="e">
        <f>IF(D154&lt;60,0,ROUND(($D154*G$2)+VLOOKUP($C154,[2]CONFIG!$A$33:$C$43,3,FALSE),0))</f>
        <v>#REF!</v>
      </c>
      <c r="H154" s="447" t="e">
        <f>IF(D154&lt;60,0,ROUND(($D154*H$2)+VLOOKUP($C154,[2]CONFIG!$A$33:$C$43,3,FALSE),0))</f>
        <v>#REF!</v>
      </c>
      <c r="I154" s="447" t="e">
        <f>IF(D154&lt;60,0,ROUND(($D154*I$2)+VLOOKUP($C154,[2]CONFIG!$A$33:$C$43,3,FALSE),0))</f>
        <v>#REF!</v>
      </c>
      <c r="J154" s="456"/>
      <c r="K154" s="190" t="e">
        <f t="shared" si="8"/>
        <v>#REF!</v>
      </c>
      <c r="L154" s="190" t="e">
        <f t="shared" si="9"/>
        <v>#REF!</v>
      </c>
      <c r="M154" s="190" t="e">
        <f t="shared" si="10"/>
        <v>#REF!</v>
      </c>
      <c r="N154" s="190" t="e">
        <f t="shared" si="11"/>
        <v>#REF!</v>
      </c>
      <c r="P154" s="190">
        <v>0</v>
      </c>
      <c r="Q154" s="190">
        <v>0</v>
      </c>
    </row>
    <row r="155" spans="1:17" hidden="1" x14ac:dyDescent="0.25">
      <c r="A155" s="450" t="s">
        <v>490</v>
      </c>
      <c r="B155" s="455" t="e">
        <f>VLOOKUP(A155,[3]Sheet1!$B$1:$D$1757,3,FALSE)</f>
        <v>#N/A</v>
      </c>
      <c r="C155" s="455" t="e">
        <f>VLOOKUP(A155,[3]Sheet1!$B$1:$R$1757,17,FALSE)</f>
        <v>#N/A</v>
      </c>
      <c r="D155" s="458">
        <v>76679</v>
      </c>
      <c r="E155" s="446">
        <v>0</v>
      </c>
      <c r="F155" s="447" t="e">
        <f>IF(D155&lt;60,0,ROUND(($D155*F$2)+VLOOKUP($C155,[2]CONFIG!$A$33:$C$43,3,FALSE),0))</f>
        <v>#REF!</v>
      </c>
      <c r="G155" s="447" t="e">
        <f>IF(D155&lt;60,0,ROUND(($D155*G$2)+VLOOKUP($C155,[2]CONFIG!$A$33:$C$43,3,FALSE),0))</f>
        <v>#REF!</v>
      </c>
      <c r="H155" s="447" t="e">
        <f>IF(D155&lt;60,0,ROUND(($D155*H$2)+VLOOKUP($C155,[2]CONFIG!$A$33:$C$43,3,FALSE),0))</f>
        <v>#REF!</v>
      </c>
      <c r="I155" s="447" t="e">
        <f>IF(D155&lt;60,0,ROUND(($D155*I$2)+VLOOKUP($C155,[2]CONFIG!$A$33:$C$43,3,FALSE),0))</f>
        <v>#REF!</v>
      </c>
      <c r="J155" s="456"/>
      <c r="K155" s="190" t="e">
        <f t="shared" si="8"/>
        <v>#REF!</v>
      </c>
      <c r="L155" s="190" t="e">
        <f t="shared" si="9"/>
        <v>#REF!</v>
      </c>
      <c r="M155" s="190" t="e">
        <f t="shared" si="10"/>
        <v>#REF!</v>
      </c>
      <c r="N155" s="190" t="e">
        <f t="shared" si="11"/>
        <v>#REF!</v>
      </c>
      <c r="P155" s="190" t="e">
        <f>E155+K155</f>
        <v>#REF!</v>
      </c>
      <c r="Q155" s="190" t="e">
        <f>E155+L155</f>
        <v>#REF!</v>
      </c>
    </row>
    <row r="156" spans="1:17" hidden="1" x14ac:dyDescent="0.25">
      <c r="A156" s="450" t="s">
        <v>491</v>
      </c>
      <c r="B156" s="455" t="e">
        <f>VLOOKUP(A156,[3]Sheet1!$B$1:$D$1757,3,FALSE)</f>
        <v>#N/A</v>
      </c>
      <c r="C156" s="455" t="e">
        <f>VLOOKUP(A156,[3]Sheet1!$B$1:$R$1757,17,FALSE)</f>
        <v>#N/A</v>
      </c>
      <c r="D156" s="458">
        <v>76198</v>
      </c>
      <c r="E156" s="446">
        <v>0</v>
      </c>
      <c r="F156" s="447" t="e">
        <f>IF(D156&lt;60,0,ROUND(($D156*F$2)+VLOOKUP($C156,[2]CONFIG!$A$33:$C$43,3,FALSE),0))</f>
        <v>#REF!</v>
      </c>
      <c r="G156" s="447" t="e">
        <f>IF(D156&lt;60,0,ROUND(($D156*G$2)+VLOOKUP($C156,[2]CONFIG!$A$33:$C$43,3,FALSE),0))</f>
        <v>#REF!</v>
      </c>
      <c r="H156" s="447" t="e">
        <f>IF(D156&lt;60,0,ROUND(($D156*H$2)+VLOOKUP($C156,[2]CONFIG!$A$33:$C$43,3,FALSE),0))</f>
        <v>#REF!</v>
      </c>
      <c r="I156" s="447" t="e">
        <f>IF(D156&lt;60,0,ROUND(($D156*I$2)+VLOOKUP($C156,[2]CONFIG!$A$33:$C$43,3,FALSE),0))</f>
        <v>#REF!</v>
      </c>
      <c r="J156" s="456"/>
      <c r="K156" s="190" t="e">
        <f t="shared" si="8"/>
        <v>#REF!</v>
      </c>
      <c r="L156" s="190" t="e">
        <f t="shared" si="9"/>
        <v>#REF!</v>
      </c>
      <c r="M156" s="190" t="e">
        <f t="shared" si="10"/>
        <v>#REF!</v>
      </c>
      <c r="N156" s="190" t="e">
        <f t="shared" si="11"/>
        <v>#REF!</v>
      </c>
      <c r="P156" s="190">
        <v>0</v>
      </c>
      <c r="Q156" s="190">
        <v>0</v>
      </c>
    </row>
    <row r="157" spans="1:17" hidden="1" x14ac:dyDescent="0.25">
      <c r="A157" s="450" t="s">
        <v>492</v>
      </c>
      <c r="B157" s="455" t="e">
        <f>VLOOKUP(A157,[3]Sheet1!$B$1:$D$1757,3,FALSE)</f>
        <v>#N/A</v>
      </c>
      <c r="C157" s="455" t="e">
        <f>VLOOKUP(A157,[3]Sheet1!$B$1:$R$1757,17,FALSE)</f>
        <v>#N/A</v>
      </c>
      <c r="D157" s="458">
        <v>75864</v>
      </c>
      <c r="E157" s="446">
        <v>0</v>
      </c>
      <c r="F157" s="447" t="e">
        <f>IF(D157&lt;60,0,ROUND(($D157*F$2)+VLOOKUP($C157,[2]CONFIG!$A$33:$C$43,3,FALSE),0))</f>
        <v>#REF!</v>
      </c>
      <c r="G157" s="447" t="e">
        <f>IF(D157&lt;60,0,ROUND(($D157*G$2)+VLOOKUP($C157,[2]CONFIG!$A$33:$C$43,3,FALSE),0))</f>
        <v>#REF!</v>
      </c>
      <c r="H157" s="447" t="e">
        <f>IF(D157&lt;60,0,ROUND(($D157*H$2)+VLOOKUP($C157,[2]CONFIG!$A$33:$C$43,3,FALSE),0))</f>
        <v>#REF!</v>
      </c>
      <c r="I157" s="447" t="e">
        <f>IF(D157&lt;60,0,ROUND(($D157*I$2)+VLOOKUP($C157,[2]CONFIG!$A$33:$C$43,3,FALSE),0))</f>
        <v>#REF!</v>
      </c>
      <c r="J157" s="456"/>
      <c r="K157" s="190" t="e">
        <f t="shared" si="8"/>
        <v>#REF!</v>
      </c>
      <c r="L157" s="190" t="e">
        <f t="shared" si="9"/>
        <v>#REF!</v>
      </c>
      <c r="M157" s="190" t="e">
        <f t="shared" si="10"/>
        <v>#REF!</v>
      </c>
      <c r="N157" s="190" t="e">
        <f t="shared" si="11"/>
        <v>#REF!</v>
      </c>
      <c r="P157" s="190">
        <v>0</v>
      </c>
      <c r="Q157" s="190">
        <v>0</v>
      </c>
    </row>
    <row r="158" spans="1:17" hidden="1" x14ac:dyDescent="0.25">
      <c r="A158" s="450" t="s">
        <v>493</v>
      </c>
      <c r="B158" s="455" t="e">
        <f>VLOOKUP(A158,[3]Sheet1!$B$1:$D$1757,3,FALSE)</f>
        <v>#N/A</v>
      </c>
      <c r="C158" s="455" t="e">
        <f>VLOOKUP(A158,[3]Sheet1!$B$1:$R$1757,17,FALSE)</f>
        <v>#N/A</v>
      </c>
      <c r="D158" s="458">
        <v>75800</v>
      </c>
      <c r="E158" s="446">
        <v>0</v>
      </c>
      <c r="F158" s="447" t="e">
        <f>IF(D158&lt;60,0,ROUND(($D158*F$2)+VLOOKUP($C158,[2]CONFIG!$A$33:$C$43,3,FALSE),0))</f>
        <v>#REF!</v>
      </c>
      <c r="G158" s="447" t="e">
        <f>IF(D158&lt;60,0,ROUND(($D158*G$2)+VLOOKUP($C158,[2]CONFIG!$A$33:$C$43,3,FALSE),0))</f>
        <v>#REF!</v>
      </c>
      <c r="H158" s="447" t="e">
        <f>IF(D158&lt;60,0,ROUND(($D158*H$2)+VLOOKUP($C158,[2]CONFIG!$A$33:$C$43,3,FALSE),0))</f>
        <v>#REF!</v>
      </c>
      <c r="I158" s="447" t="e">
        <f>IF(D158&lt;60,0,ROUND(($D158*I$2)+VLOOKUP($C158,[2]CONFIG!$A$33:$C$43,3,FALSE),0))</f>
        <v>#REF!</v>
      </c>
      <c r="J158" s="456"/>
      <c r="K158" s="190" t="e">
        <f t="shared" si="8"/>
        <v>#REF!</v>
      </c>
      <c r="L158" s="190" t="e">
        <f t="shared" si="9"/>
        <v>#REF!</v>
      </c>
      <c r="M158" s="190" t="e">
        <f t="shared" si="10"/>
        <v>#REF!</v>
      </c>
      <c r="N158" s="190" t="e">
        <f t="shared" si="11"/>
        <v>#REF!</v>
      </c>
      <c r="P158" s="190">
        <v>0</v>
      </c>
      <c r="Q158" s="190">
        <v>0</v>
      </c>
    </row>
    <row r="159" spans="1:17" hidden="1" x14ac:dyDescent="0.25">
      <c r="A159" s="450" t="s">
        <v>494</v>
      </c>
      <c r="B159" s="455" t="e">
        <f>VLOOKUP(A159,[3]Sheet1!$B$1:$D$1757,3,FALSE)</f>
        <v>#N/A</v>
      </c>
      <c r="C159" s="455" t="e">
        <f>VLOOKUP(A159,[3]Sheet1!$B$1:$R$1757,17,FALSE)</f>
        <v>#N/A</v>
      </c>
      <c r="D159" s="458">
        <v>75750</v>
      </c>
      <c r="E159" s="446">
        <v>0</v>
      </c>
      <c r="F159" s="447" t="e">
        <f>IF(D159&lt;60,0,ROUND(($D159*F$2)+VLOOKUP($C159,[2]CONFIG!$A$33:$C$43,3,FALSE),0))</f>
        <v>#REF!</v>
      </c>
      <c r="G159" s="447" t="e">
        <f>IF(D159&lt;60,0,ROUND(($D159*G$2)+VLOOKUP($C159,[2]CONFIG!$A$33:$C$43,3,FALSE),0))</f>
        <v>#REF!</v>
      </c>
      <c r="H159" s="447" t="e">
        <f>IF(D159&lt;60,0,ROUND(($D159*H$2)+VLOOKUP($C159,[2]CONFIG!$A$33:$C$43,3,FALSE),0))</f>
        <v>#REF!</v>
      </c>
      <c r="I159" s="447" t="e">
        <f>IF(D159&lt;60,0,ROUND(($D159*I$2)+VLOOKUP($C159,[2]CONFIG!$A$33:$C$43,3,FALSE),0))</f>
        <v>#REF!</v>
      </c>
      <c r="J159" s="456"/>
      <c r="K159" s="190" t="e">
        <f t="shared" si="8"/>
        <v>#REF!</v>
      </c>
      <c r="L159" s="190" t="e">
        <f t="shared" si="9"/>
        <v>#REF!</v>
      </c>
      <c r="M159" s="190" t="e">
        <f t="shared" si="10"/>
        <v>#REF!</v>
      </c>
      <c r="N159" s="190" t="e">
        <f t="shared" si="11"/>
        <v>#REF!</v>
      </c>
      <c r="P159" s="190" t="e">
        <f>E159+K159</f>
        <v>#REF!</v>
      </c>
      <c r="Q159" s="190" t="e">
        <f>E159+L159</f>
        <v>#REF!</v>
      </c>
    </row>
    <row r="160" spans="1:17" hidden="1" x14ac:dyDescent="0.25">
      <c r="A160" s="450" t="s">
        <v>495</v>
      </c>
      <c r="B160" s="455" t="e">
        <f>VLOOKUP(A160,[3]Sheet1!$B$1:$D$1757,3,FALSE)</f>
        <v>#N/A</v>
      </c>
      <c r="C160" s="455" t="e">
        <f>VLOOKUP(A160,[3]Sheet1!$B$1:$R$1757,17,FALSE)</f>
        <v>#N/A</v>
      </c>
      <c r="D160" s="458">
        <v>75054</v>
      </c>
      <c r="E160" s="446">
        <v>0</v>
      </c>
      <c r="F160" s="447" t="e">
        <f>IF(D160&lt;60,0,ROUND(($D160*F$2)+VLOOKUP($C160,[2]CONFIG!$A$33:$C$43,3,FALSE),0))</f>
        <v>#REF!</v>
      </c>
      <c r="G160" s="447" t="e">
        <f>IF(D160&lt;60,0,ROUND(($D160*G$2)+VLOOKUP($C160,[2]CONFIG!$A$33:$C$43,3,FALSE),0))</f>
        <v>#REF!</v>
      </c>
      <c r="H160" s="447" t="e">
        <f>IF(D160&lt;60,0,ROUND(($D160*H$2)+VLOOKUP($C160,[2]CONFIG!$A$33:$C$43,3,FALSE),0))</f>
        <v>#REF!</v>
      </c>
      <c r="I160" s="447" t="e">
        <f>IF(D160&lt;60,0,ROUND(($D160*I$2)+VLOOKUP($C160,[2]CONFIG!$A$33:$C$43,3,FALSE),0))</f>
        <v>#REF!</v>
      </c>
      <c r="J160" s="456"/>
      <c r="K160" s="190" t="e">
        <f t="shared" si="8"/>
        <v>#REF!</v>
      </c>
      <c r="L160" s="190" t="e">
        <f t="shared" si="9"/>
        <v>#REF!</v>
      </c>
      <c r="M160" s="190" t="e">
        <f t="shared" si="10"/>
        <v>#REF!</v>
      </c>
      <c r="N160" s="190" t="e">
        <f t="shared" si="11"/>
        <v>#REF!</v>
      </c>
      <c r="P160" s="190">
        <v>0</v>
      </c>
      <c r="Q160" s="190">
        <v>0</v>
      </c>
    </row>
    <row r="161" spans="1:17" hidden="1" x14ac:dyDescent="0.25">
      <c r="A161" s="450" t="s">
        <v>496</v>
      </c>
      <c r="B161" s="455" t="e">
        <f>VLOOKUP(A161,[3]Sheet1!$B$1:$D$1757,3,FALSE)</f>
        <v>#N/A</v>
      </c>
      <c r="C161" s="455" t="e">
        <f>VLOOKUP(A161,[3]Sheet1!$B$1:$R$1757,17,FALSE)</f>
        <v>#N/A</v>
      </c>
      <c r="D161" s="458">
        <v>75000</v>
      </c>
      <c r="E161" s="446">
        <v>0</v>
      </c>
      <c r="F161" s="447" t="e">
        <f>IF(D161&lt;60,0,ROUND(($D161*F$2)+VLOOKUP($C161,[2]CONFIG!$A$33:$C$43,3,FALSE),0))</f>
        <v>#REF!</v>
      </c>
      <c r="G161" s="447" t="e">
        <f>IF(D161&lt;60,0,ROUND(($D161*G$2)+VLOOKUP($C161,[2]CONFIG!$A$33:$C$43,3,FALSE),0))</f>
        <v>#REF!</v>
      </c>
      <c r="H161" s="447" t="e">
        <f>IF(D161&lt;60,0,ROUND(($D161*H$2)+VLOOKUP($C161,[2]CONFIG!$A$33:$C$43,3,FALSE),0))</f>
        <v>#REF!</v>
      </c>
      <c r="I161" s="447" t="e">
        <f>IF(D161&lt;60,0,ROUND(($D161*I$2)+VLOOKUP($C161,[2]CONFIG!$A$33:$C$43,3,FALSE),0))</f>
        <v>#REF!</v>
      </c>
      <c r="J161" s="456"/>
      <c r="K161" s="190" t="e">
        <f t="shared" si="8"/>
        <v>#REF!</v>
      </c>
      <c r="L161" s="190" t="e">
        <f t="shared" si="9"/>
        <v>#REF!</v>
      </c>
      <c r="M161" s="190" t="e">
        <f t="shared" si="10"/>
        <v>#REF!</v>
      </c>
      <c r="N161" s="190" t="e">
        <f t="shared" si="11"/>
        <v>#REF!</v>
      </c>
      <c r="P161" s="190">
        <v>0</v>
      </c>
      <c r="Q161" s="190">
        <v>0</v>
      </c>
    </row>
    <row r="162" spans="1:17" x14ac:dyDescent="0.25">
      <c r="A162" s="450" t="s">
        <v>306</v>
      </c>
      <c r="B162" s="455" t="e">
        <f>VLOOKUP(A162,[3]Sheet1!$B$1:$D$1757,3,FALSE)</f>
        <v>#N/A</v>
      </c>
      <c r="C162" s="455" t="e">
        <f>VLOOKUP(A162,[3]Sheet1!$B$1:$R$1757,17,FALSE)</f>
        <v>#N/A</v>
      </c>
      <c r="D162" s="458">
        <v>74779</v>
      </c>
      <c r="E162" s="446">
        <v>0</v>
      </c>
      <c r="F162" s="447" t="e">
        <f>IF(D162&lt;60,0,ROUND(($D162*F$2)+VLOOKUP($C162,[2]CONFIG!$A$33:$C$43,3,FALSE),0))</f>
        <v>#REF!</v>
      </c>
      <c r="G162" s="447" t="e">
        <f>IF(D162&lt;60,0,ROUND(($D162*G$2)+VLOOKUP($C162,[2]CONFIG!$A$33:$C$43,3,FALSE),0))</f>
        <v>#REF!</v>
      </c>
      <c r="H162" s="447" t="e">
        <f>IF(D162&lt;60,0,ROUND(($D162*H$2)+VLOOKUP($C162,[2]CONFIG!$A$33:$C$43,3,FALSE),0))</f>
        <v>#REF!</v>
      </c>
      <c r="I162" s="447" t="e">
        <f>IF(D162&lt;60,0,ROUND(($D162*I$2)+VLOOKUP($C162,[2]CONFIG!$A$33:$C$43,3,FALSE),0))</f>
        <v>#REF!</v>
      </c>
      <c r="J162" s="456"/>
      <c r="K162" s="190" t="e">
        <f t="shared" si="8"/>
        <v>#REF!</v>
      </c>
      <c r="L162" s="190" t="e">
        <f t="shared" si="9"/>
        <v>#REF!</v>
      </c>
      <c r="M162" s="190" t="e">
        <f t="shared" si="10"/>
        <v>#REF!</v>
      </c>
      <c r="N162" s="190" t="e">
        <f t="shared" si="11"/>
        <v>#REF!</v>
      </c>
      <c r="P162" s="190">
        <v>0</v>
      </c>
      <c r="Q162" s="190">
        <v>0</v>
      </c>
    </row>
    <row r="163" spans="1:17" hidden="1" x14ac:dyDescent="0.25">
      <c r="A163" s="450" t="s">
        <v>497</v>
      </c>
      <c r="B163" s="455" t="e">
        <f>VLOOKUP(A163,[3]Sheet1!$B$1:$D$1757,3,FALSE)</f>
        <v>#N/A</v>
      </c>
      <c r="C163" s="455" t="e">
        <f>VLOOKUP(A163,[3]Sheet1!$B$1:$R$1757,17,FALSE)</f>
        <v>#N/A</v>
      </c>
      <c r="D163" s="458">
        <v>74626</v>
      </c>
      <c r="E163" s="446">
        <v>0</v>
      </c>
      <c r="F163" s="447" t="e">
        <f>IF(D163&lt;60,0,ROUND(($D163*F$2)+VLOOKUP($C163,[2]CONFIG!$A$33:$C$43,3,FALSE),0))</f>
        <v>#REF!</v>
      </c>
      <c r="G163" s="447" t="e">
        <f>IF(D163&lt;60,0,ROUND(($D163*G$2)+VLOOKUP($C163,[2]CONFIG!$A$33:$C$43,3,FALSE),0))</f>
        <v>#REF!</v>
      </c>
      <c r="H163" s="447" t="e">
        <f>IF(D163&lt;60,0,ROUND(($D163*H$2)+VLOOKUP($C163,[2]CONFIG!$A$33:$C$43,3,FALSE),0))</f>
        <v>#REF!</v>
      </c>
      <c r="I163" s="447" t="e">
        <f>IF(D163&lt;60,0,ROUND(($D163*I$2)+VLOOKUP($C163,[2]CONFIG!$A$33:$C$43,3,FALSE),0))</f>
        <v>#REF!</v>
      </c>
      <c r="J163" s="456"/>
      <c r="K163" s="190" t="e">
        <f t="shared" si="8"/>
        <v>#REF!</v>
      </c>
      <c r="L163" s="190" t="e">
        <f t="shared" si="9"/>
        <v>#REF!</v>
      </c>
      <c r="M163" s="190" t="e">
        <f t="shared" si="10"/>
        <v>#REF!</v>
      </c>
      <c r="N163" s="190" t="e">
        <f t="shared" si="11"/>
        <v>#REF!</v>
      </c>
      <c r="P163" s="190" t="e">
        <f>E163+K163</f>
        <v>#REF!</v>
      </c>
      <c r="Q163" s="190" t="e">
        <f>E163+L163</f>
        <v>#REF!</v>
      </c>
    </row>
    <row r="164" spans="1:17" hidden="1" x14ac:dyDescent="0.25">
      <c r="A164" s="450" t="s">
        <v>498</v>
      </c>
      <c r="B164" s="455" t="e">
        <f>VLOOKUP(A164,[3]Sheet1!$B$1:$D$1757,3,FALSE)</f>
        <v>#N/A</v>
      </c>
      <c r="C164" s="455" t="e">
        <f>VLOOKUP(A164,[3]Sheet1!$B$1:$R$1757,17,FALSE)</f>
        <v>#N/A</v>
      </c>
      <c r="D164" s="458">
        <v>74427</v>
      </c>
      <c r="E164" s="446">
        <v>0</v>
      </c>
      <c r="F164" s="447" t="e">
        <f>IF(D164&lt;60,0,ROUND(($D164*F$2)+VLOOKUP($C164,[2]CONFIG!$A$33:$C$43,3,FALSE),0))</f>
        <v>#REF!</v>
      </c>
      <c r="G164" s="447" t="e">
        <f>IF(D164&lt;60,0,ROUND(($D164*G$2)+VLOOKUP($C164,[2]CONFIG!$A$33:$C$43,3,FALSE),0))</f>
        <v>#REF!</v>
      </c>
      <c r="H164" s="447" t="e">
        <f>IF(D164&lt;60,0,ROUND(($D164*H$2)+VLOOKUP($C164,[2]CONFIG!$A$33:$C$43,3,FALSE),0))</f>
        <v>#REF!</v>
      </c>
      <c r="I164" s="447" t="e">
        <f>IF(D164&lt;60,0,ROUND(($D164*I$2)+VLOOKUP($C164,[2]CONFIG!$A$33:$C$43,3,FALSE),0))</f>
        <v>#REF!</v>
      </c>
      <c r="J164" s="456"/>
      <c r="K164" s="190" t="e">
        <f t="shared" si="8"/>
        <v>#REF!</v>
      </c>
      <c r="L164" s="190" t="e">
        <f t="shared" si="9"/>
        <v>#REF!</v>
      </c>
      <c r="M164" s="190" t="e">
        <f t="shared" si="10"/>
        <v>#REF!</v>
      </c>
      <c r="N164" s="190" t="e">
        <f t="shared" si="11"/>
        <v>#REF!</v>
      </c>
      <c r="P164" s="190">
        <v>0</v>
      </c>
      <c r="Q164" s="190">
        <v>0</v>
      </c>
    </row>
    <row r="165" spans="1:17" hidden="1" x14ac:dyDescent="0.25">
      <c r="A165" s="450" t="s">
        <v>499</v>
      </c>
      <c r="B165" s="455" t="e">
        <f>VLOOKUP(A165,[3]Sheet1!$B$1:$D$1757,3,FALSE)</f>
        <v>#N/A</v>
      </c>
      <c r="C165" s="455" t="e">
        <f>VLOOKUP(A165,[3]Sheet1!$B$1:$R$1757,17,FALSE)</f>
        <v>#N/A</v>
      </c>
      <c r="D165" s="458">
        <v>74426</v>
      </c>
      <c r="E165" s="446">
        <v>0</v>
      </c>
      <c r="F165" s="447" t="e">
        <f>IF(D165&lt;60,0,ROUND(($D165*F$2)+VLOOKUP($C165,[2]CONFIG!$A$33:$C$43,3,FALSE),0))</f>
        <v>#REF!</v>
      </c>
      <c r="G165" s="447" t="e">
        <f>IF(D165&lt;60,0,ROUND(($D165*G$2)+VLOOKUP($C165,[2]CONFIG!$A$33:$C$43,3,FALSE),0))</f>
        <v>#REF!</v>
      </c>
      <c r="H165" s="447" t="e">
        <f>IF(D165&lt;60,0,ROUND(($D165*H$2)+VLOOKUP($C165,[2]CONFIG!$A$33:$C$43,3,FALSE),0))</f>
        <v>#REF!</v>
      </c>
      <c r="I165" s="447" t="e">
        <f>IF(D165&lt;60,0,ROUND(($D165*I$2)+VLOOKUP($C165,[2]CONFIG!$A$33:$C$43,3,FALSE),0))</f>
        <v>#REF!</v>
      </c>
      <c r="J165" s="456"/>
      <c r="K165" s="190" t="e">
        <f t="shared" si="8"/>
        <v>#REF!</v>
      </c>
      <c r="L165" s="190" t="e">
        <f t="shared" si="9"/>
        <v>#REF!</v>
      </c>
      <c r="M165" s="190" t="e">
        <f t="shared" si="10"/>
        <v>#REF!</v>
      </c>
      <c r="N165" s="190" t="e">
        <f t="shared" si="11"/>
        <v>#REF!</v>
      </c>
      <c r="P165" s="190" t="e">
        <f>E165+K165</f>
        <v>#REF!</v>
      </c>
      <c r="Q165" s="190" t="e">
        <f>E165+L165</f>
        <v>#REF!</v>
      </c>
    </row>
    <row r="166" spans="1:17" hidden="1" x14ac:dyDescent="0.25">
      <c r="A166" s="450" t="s">
        <v>500</v>
      </c>
      <c r="B166" s="455" t="e">
        <f>VLOOKUP(A166,[3]Sheet1!$B$1:$D$1757,3,FALSE)</f>
        <v>#N/A</v>
      </c>
      <c r="C166" s="455" t="e">
        <f>VLOOKUP(A166,[3]Sheet1!$B$1:$R$1757,17,FALSE)</f>
        <v>#N/A</v>
      </c>
      <c r="D166" s="458">
        <v>74419</v>
      </c>
      <c r="E166" s="446">
        <v>0</v>
      </c>
      <c r="F166" s="447" t="e">
        <f>IF(D166&lt;60,0,ROUND(($D166*F$2)+VLOOKUP($C166,[2]CONFIG!$A$33:$C$43,3,FALSE),0))</f>
        <v>#REF!</v>
      </c>
      <c r="G166" s="447" t="e">
        <f>IF(D166&lt;60,0,ROUND(($D166*G$2)+VLOOKUP($C166,[2]CONFIG!$A$33:$C$43,3,FALSE),0))</f>
        <v>#REF!</v>
      </c>
      <c r="H166" s="447" t="e">
        <f>IF(D166&lt;60,0,ROUND(($D166*H$2)+VLOOKUP($C166,[2]CONFIG!$A$33:$C$43,3,FALSE),0))</f>
        <v>#REF!</v>
      </c>
      <c r="I166" s="447" t="e">
        <f>IF(D166&lt;60,0,ROUND(($D166*I$2)+VLOOKUP($C166,[2]CONFIG!$A$33:$C$43,3,FALSE),0))</f>
        <v>#REF!</v>
      </c>
      <c r="J166" s="456"/>
      <c r="K166" s="190" t="e">
        <f t="shared" si="8"/>
        <v>#REF!</v>
      </c>
      <c r="L166" s="190" t="e">
        <f t="shared" si="9"/>
        <v>#REF!</v>
      </c>
      <c r="M166" s="190" t="e">
        <f t="shared" si="10"/>
        <v>#REF!</v>
      </c>
      <c r="N166" s="190" t="e">
        <f t="shared" si="11"/>
        <v>#REF!</v>
      </c>
      <c r="P166" s="190">
        <v>0</v>
      </c>
      <c r="Q166" s="190">
        <v>0</v>
      </c>
    </row>
    <row r="167" spans="1:17" hidden="1" x14ac:dyDescent="0.25">
      <c r="A167" s="450" t="s">
        <v>501</v>
      </c>
      <c r="B167" s="455" t="e">
        <f>VLOOKUP(A167,[3]Sheet1!$B$1:$D$1757,3,FALSE)</f>
        <v>#N/A</v>
      </c>
      <c r="C167" s="455" t="e">
        <f>VLOOKUP(A167,[3]Sheet1!$B$1:$R$1757,17,FALSE)</f>
        <v>#N/A</v>
      </c>
      <c r="D167" s="458">
        <v>74404</v>
      </c>
      <c r="E167" s="446">
        <v>0</v>
      </c>
      <c r="F167" s="447" t="e">
        <f>IF(D167&lt;60,0,ROUND(($D167*F$2)+VLOOKUP($C167,[2]CONFIG!$A$33:$C$43,3,FALSE),0))</f>
        <v>#REF!</v>
      </c>
      <c r="G167" s="447" t="e">
        <f>IF(D167&lt;60,0,ROUND(($D167*G$2)+VLOOKUP($C167,[2]CONFIG!$A$33:$C$43,3,FALSE),0))</f>
        <v>#REF!</v>
      </c>
      <c r="H167" s="447" t="e">
        <f>IF(D167&lt;60,0,ROUND(($D167*H$2)+VLOOKUP($C167,[2]CONFIG!$A$33:$C$43,3,FALSE),0))</f>
        <v>#REF!</v>
      </c>
      <c r="I167" s="447" t="e">
        <f>IF(D167&lt;60,0,ROUND(($D167*I$2)+VLOOKUP($C167,[2]CONFIG!$A$33:$C$43,3,FALSE),0))</f>
        <v>#REF!</v>
      </c>
      <c r="J167" s="456"/>
      <c r="K167" s="190" t="e">
        <f t="shared" si="8"/>
        <v>#REF!</v>
      </c>
      <c r="L167" s="190" t="e">
        <f t="shared" si="9"/>
        <v>#REF!</v>
      </c>
      <c r="M167" s="190" t="e">
        <f t="shared" si="10"/>
        <v>#REF!</v>
      </c>
      <c r="N167" s="190" t="e">
        <f t="shared" si="11"/>
        <v>#REF!</v>
      </c>
      <c r="P167" s="190">
        <v>0</v>
      </c>
      <c r="Q167" s="190">
        <v>0</v>
      </c>
    </row>
    <row r="168" spans="1:17" hidden="1" x14ac:dyDescent="0.25">
      <c r="A168" s="450" t="s">
        <v>502</v>
      </c>
      <c r="B168" s="455" t="e">
        <f>VLOOKUP(A168,[3]Sheet1!$B$1:$D$1757,3,FALSE)</f>
        <v>#N/A</v>
      </c>
      <c r="C168" s="455" t="e">
        <f>VLOOKUP(A168,[3]Sheet1!$B$1:$R$1757,17,FALSE)</f>
        <v>#N/A</v>
      </c>
      <c r="D168" s="458">
        <v>74356</v>
      </c>
      <c r="E168" s="446">
        <v>0</v>
      </c>
      <c r="F168" s="447" t="e">
        <f>IF(D168&lt;60,0,ROUND(($D168*F$2)+VLOOKUP($C168,[2]CONFIG!$A$33:$C$43,3,FALSE),0))</f>
        <v>#REF!</v>
      </c>
      <c r="G168" s="447" t="e">
        <f>IF(D168&lt;60,0,ROUND(($D168*G$2)+VLOOKUP($C168,[2]CONFIG!$A$33:$C$43,3,FALSE),0))</f>
        <v>#REF!</v>
      </c>
      <c r="H168" s="447" t="e">
        <f>IF(D168&lt;60,0,ROUND(($D168*H$2)+VLOOKUP($C168,[2]CONFIG!$A$33:$C$43,3,FALSE),0))</f>
        <v>#REF!</v>
      </c>
      <c r="I168" s="447" t="e">
        <f>IF(D168&lt;60,0,ROUND(($D168*I$2)+VLOOKUP($C168,[2]CONFIG!$A$33:$C$43,3,FALSE),0))</f>
        <v>#REF!</v>
      </c>
      <c r="J168" s="456"/>
      <c r="K168" s="190" t="e">
        <f t="shared" si="8"/>
        <v>#REF!</v>
      </c>
      <c r="L168" s="190" t="e">
        <f t="shared" si="9"/>
        <v>#REF!</v>
      </c>
      <c r="M168" s="190" t="e">
        <f t="shared" si="10"/>
        <v>#REF!</v>
      </c>
      <c r="N168" s="190" t="e">
        <f t="shared" si="11"/>
        <v>#REF!</v>
      </c>
      <c r="P168" s="190">
        <v>0</v>
      </c>
      <c r="Q168" s="190">
        <v>0</v>
      </c>
    </row>
    <row r="169" spans="1:17" hidden="1" x14ac:dyDescent="0.25">
      <c r="A169" s="450" t="s">
        <v>503</v>
      </c>
      <c r="B169" s="455" t="e">
        <f>VLOOKUP(A169,[3]Sheet1!$B$1:$D$1757,3,FALSE)</f>
        <v>#N/A</v>
      </c>
      <c r="C169" s="455" t="e">
        <f>VLOOKUP(A169,[3]Sheet1!$B$1:$R$1757,17,FALSE)</f>
        <v>#N/A</v>
      </c>
      <c r="D169" s="458">
        <v>74335</v>
      </c>
      <c r="E169" s="446">
        <v>0</v>
      </c>
      <c r="F169" s="447" t="e">
        <f>IF(D169&lt;60,0,ROUND(($D169*F$2)+VLOOKUP($C169,[2]CONFIG!$A$33:$C$43,3,FALSE),0))</f>
        <v>#REF!</v>
      </c>
      <c r="G169" s="447" t="e">
        <f>IF(D169&lt;60,0,ROUND(($D169*G$2)+VLOOKUP($C169,[2]CONFIG!$A$33:$C$43,3,FALSE),0))</f>
        <v>#REF!</v>
      </c>
      <c r="H169" s="447" t="e">
        <f>IF(D169&lt;60,0,ROUND(($D169*H$2)+VLOOKUP($C169,[2]CONFIG!$A$33:$C$43,3,FALSE),0))</f>
        <v>#REF!</v>
      </c>
      <c r="I169" s="447" t="e">
        <f>IF(D169&lt;60,0,ROUND(($D169*I$2)+VLOOKUP($C169,[2]CONFIG!$A$33:$C$43,3,FALSE),0))</f>
        <v>#REF!</v>
      </c>
      <c r="J169" s="456"/>
      <c r="K169" s="190" t="e">
        <f t="shared" si="8"/>
        <v>#REF!</v>
      </c>
      <c r="L169" s="190" t="e">
        <f t="shared" si="9"/>
        <v>#REF!</v>
      </c>
      <c r="M169" s="190" t="e">
        <f t="shared" si="10"/>
        <v>#REF!</v>
      </c>
      <c r="N169" s="190" t="e">
        <f t="shared" si="11"/>
        <v>#REF!</v>
      </c>
      <c r="P169" s="190">
        <v>0</v>
      </c>
      <c r="Q169" s="190">
        <v>0</v>
      </c>
    </row>
    <row r="170" spans="1:17" hidden="1" x14ac:dyDescent="0.25">
      <c r="A170" s="450" t="s">
        <v>504</v>
      </c>
      <c r="B170" s="455" t="e">
        <f>VLOOKUP(A170,[3]Sheet1!$B$1:$D$1757,3,FALSE)</f>
        <v>#N/A</v>
      </c>
      <c r="C170" s="455" t="e">
        <f>VLOOKUP(A170,[3]Sheet1!$B$1:$R$1757,17,FALSE)</f>
        <v>#N/A</v>
      </c>
      <c r="D170" s="458">
        <v>74299</v>
      </c>
      <c r="E170" s="446">
        <v>0</v>
      </c>
      <c r="F170" s="447" t="e">
        <f>IF(D170&lt;60,0,ROUND(($D170*F$2)+VLOOKUP($C170,[2]CONFIG!$A$33:$C$43,3,FALSE),0))</f>
        <v>#REF!</v>
      </c>
      <c r="G170" s="447" t="e">
        <f>IF(D170&lt;60,0,ROUND(($D170*G$2)+VLOOKUP($C170,[2]CONFIG!$A$33:$C$43,3,FALSE),0))</f>
        <v>#REF!</v>
      </c>
      <c r="H170" s="447" t="e">
        <f>IF(D170&lt;60,0,ROUND(($D170*H$2)+VLOOKUP($C170,[2]CONFIG!$A$33:$C$43,3,FALSE),0))</f>
        <v>#REF!</v>
      </c>
      <c r="I170" s="447" t="e">
        <f>IF(D170&lt;60,0,ROUND(($D170*I$2)+VLOOKUP($C170,[2]CONFIG!$A$33:$C$43,3,FALSE),0))</f>
        <v>#REF!</v>
      </c>
      <c r="J170" s="456"/>
      <c r="K170" s="190" t="e">
        <f t="shared" si="8"/>
        <v>#REF!</v>
      </c>
      <c r="L170" s="190" t="e">
        <f t="shared" si="9"/>
        <v>#REF!</v>
      </c>
      <c r="M170" s="190" t="e">
        <f t="shared" si="10"/>
        <v>#REF!</v>
      </c>
      <c r="N170" s="190" t="e">
        <f t="shared" si="11"/>
        <v>#REF!</v>
      </c>
      <c r="P170" s="190">
        <v>0</v>
      </c>
      <c r="Q170" s="190">
        <v>0</v>
      </c>
    </row>
    <row r="171" spans="1:17" hidden="1" x14ac:dyDescent="0.25">
      <c r="A171" s="450" t="s">
        <v>505</v>
      </c>
      <c r="B171" s="455" t="e">
        <f>VLOOKUP(A171,[3]Sheet1!$B$1:$D$1757,3,FALSE)</f>
        <v>#N/A</v>
      </c>
      <c r="C171" s="455" t="e">
        <f>VLOOKUP(A171,[3]Sheet1!$B$1:$R$1757,17,FALSE)</f>
        <v>#N/A</v>
      </c>
      <c r="D171" s="458">
        <v>74003</v>
      </c>
      <c r="E171" s="446">
        <v>0</v>
      </c>
      <c r="F171" s="447" t="e">
        <f>IF(D171&lt;60,0,ROUND(($D171*F$2)+VLOOKUP($C171,[2]CONFIG!$A$33:$C$43,3,FALSE),0))</f>
        <v>#REF!</v>
      </c>
      <c r="G171" s="447" t="e">
        <f>IF(D171&lt;60,0,ROUND(($D171*G$2)+VLOOKUP($C171,[2]CONFIG!$A$33:$C$43,3,FALSE),0))</f>
        <v>#REF!</v>
      </c>
      <c r="H171" s="447" t="e">
        <f>IF(D171&lt;60,0,ROUND(($D171*H$2)+VLOOKUP($C171,[2]CONFIG!$A$33:$C$43,3,FALSE),0))</f>
        <v>#REF!</v>
      </c>
      <c r="I171" s="447" t="e">
        <f>IF(D171&lt;60,0,ROUND(($D171*I$2)+VLOOKUP($C171,[2]CONFIG!$A$33:$C$43,3,FALSE),0))</f>
        <v>#REF!</v>
      </c>
      <c r="J171" s="456"/>
      <c r="K171" s="190" t="e">
        <f t="shared" si="8"/>
        <v>#REF!</v>
      </c>
      <c r="L171" s="190" t="e">
        <f t="shared" si="9"/>
        <v>#REF!</v>
      </c>
      <c r="M171" s="190" t="e">
        <f t="shared" si="10"/>
        <v>#REF!</v>
      </c>
      <c r="N171" s="190" t="e">
        <f t="shared" si="11"/>
        <v>#REF!</v>
      </c>
      <c r="P171" s="190" t="e">
        <f>E171+K171</f>
        <v>#REF!</v>
      </c>
      <c r="Q171" s="190" t="e">
        <f>E171+L171</f>
        <v>#REF!</v>
      </c>
    </row>
    <row r="172" spans="1:17" hidden="1" x14ac:dyDescent="0.25">
      <c r="A172" s="450" t="s">
        <v>506</v>
      </c>
      <c r="B172" s="455" t="e">
        <f>VLOOKUP(A172,[3]Sheet1!$B$1:$D$1757,3,FALSE)</f>
        <v>#N/A</v>
      </c>
      <c r="C172" s="455" t="e">
        <f>VLOOKUP(A172,[3]Sheet1!$B$1:$R$1757,17,FALSE)</f>
        <v>#N/A</v>
      </c>
      <c r="D172" s="458">
        <v>74000</v>
      </c>
      <c r="E172" s="446">
        <v>0</v>
      </c>
      <c r="F172" s="447" t="e">
        <f>IF(D172&lt;60,0,ROUND(($D172*F$2)+VLOOKUP($C172,[2]CONFIG!$A$33:$C$43,3,FALSE),0))</f>
        <v>#REF!</v>
      </c>
      <c r="G172" s="447" t="e">
        <f>IF(D172&lt;60,0,ROUND(($D172*G$2)+VLOOKUP($C172,[2]CONFIG!$A$33:$C$43,3,FALSE),0))</f>
        <v>#REF!</v>
      </c>
      <c r="H172" s="447" t="e">
        <f>IF(D172&lt;60,0,ROUND(($D172*H$2)+VLOOKUP($C172,[2]CONFIG!$A$33:$C$43,3,FALSE),0))</f>
        <v>#REF!</v>
      </c>
      <c r="I172" s="447" t="e">
        <f>IF(D172&lt;60,0,ROUND(($D172*I$2)+VLOOKUP($C172,[2]CONFIG!$A$33:$C$43,3,FALSE),0))</f>
        <v>#REF!</v>
      </c>
      <c r="J172" s="456"/>
      <c r="K172" s="190" t="e">
        <f t="shared" si="8"/>
        <v>#REF!</v>
      </c>
      <c r="L172" s="190" t="e">
        <f t="shared" si="9"/>
        <v>#REF!</v>
      </c>
      <c r="M172" s="190" t="e">
        <f t="shared" si="10"/>
        <v>#REF!</v>
      </c>
      <c r="N172" s="190" t="e">
        <f t="shared" si="11"/>
        <v>#REF!</v>
      </c>
      <c r="P172" s="190">
        <v>0</v>
      </c>
      <c r="Q172" s="190">
        <v>0</v>
      </c>
    </row>
    <row r="173" spans="1:17" hidden="1" x14ac:dyDescent="0.25">
      <c r="A173" s="450" t="s">
        <v>507</v>
      </c>
      <c r="B173" s="455" t="e">
        <f>VLOOKUP(A173,[3]Sheet1!$B$1:$D$1757,3,FALSE)</f>
        <v>#N/A</v>
      </c>
      <c r="C173" s="455" t="e">
        <f>VLOOKUP(A173,[3]Sheet1!$B$1:$R$1757,17,FALSE)</f>
        <v>#N/A</v>
      </c>
      <c r="D173" s="458">
        <v>73832</v>
      </c>
      <c r="E173" s="446">
        <v>0</v>
      </c>
      <c r="F173" s="447" t="e">
        <f>IF(D173&lt;60,0,ROUND(($D173*F$2)+VLOOKUP($C173,[2]CONFIG!$A$33:$C$43,3,FALSE),0))</f>
        <v>#REF!</v>
      </c>
      <c r="G173" s="447" t="e">
        <f>IF(D173&lt;60,0,ROUND(($D173*G$2)+VLOOKUP($C173,[2]CONFIG!$A$33:$C$43,3,FALSE),0))</f>
        <v>#REF!</v>
      </c>
      <c r="H173" s="447" t="e">
        <f>IF(D173&lt;60,0,ROUND(($D173*H$2)+VLOOKUP($C173,[2]CONFIG!$A$33:$C$43,3,FALSE),0))</f>
        <v>#REF!</v>
      </c>
      <c r="I173" s="447" t="e">
        <f>IF(D173&lt;60,0,ROUND(($D173*I$2)+VLOOKUP($C173,[2]CONFIG!$A$33:$C$43,3,FALSE),0))</f>
        <v>#REF!</v>
      </c>
      <c r="J173" s="456"/>
      <c r="K173" s="190" t="e">
        <f t="shared" si="8"/>
        <v>#REF!</v>
      </c>
      <c r="L173" s="190" t="e">
        <f t="shared" si="9"/>
        <v>#REF!</v>
      </c>
      <c r="M173" s="190" t="e">
        <f t="shared" si="10"/>
        <v>#REF!</v>
      </c>
      <c r="N173" s="190" t="e">
        <f t="shared" si="11"/>
        <v>#REF!</v>
      </c>
      <c r="P173" s="190">
        <v>0</v>
      </c>
      <c r="Q173" s="190">
        <v>0</v>
      </c>
    </row>
    <row r="174" spans="1:17" hidden="1" x14ac:dyDescent="0.25">
      <c r="A174" s="450" t="s">
        <v>508</v>
      </c>
      <c r="B174" s="455" t="e">
        <f>VLOOKUP(A174,[3]Sheet1!$B$1:$D$1757,3,FALSE)</f>
        <v>#N/A</v>
      </c>
      <c r="C174" s="455" t="e">
        <f>VLOOKUP(A174,[3]Sheet1!$B$1:$R$1757,17,FALSE)</f>
        <v>#N/A</v>
      </c>
      <c r="D174" s="458">
        <v>73612</v>
      </c>
      <c r="E174" s="446">
        <v>0</v>
      </c>
      <c r="F174" s="447" t="e">
        <f>IF(D174&lt;60,0,ROUND(($D174*F$2)+VLOOKUP($C174,[2]CONFIG!$A$33:$C$43,3,FALSE),0))</f>
        <v>#REF!</v>
      </c>
      <c r="G174" s="447" t="e">
        <f>IF(D174&lt;60,0,ROUND(($D174*G$2)+VLOOKUP($C174,[2]CONFIG!$A$33:$C$43,3,FALSE),0))</f>
        <v>#REF!</v>
      </c>
      <c r="H174" s="447" t="e">
        <f>IF(D174&lt;60,0,ROUND(($D174*H$2)+VLOOKUP($C174,[2]CONFIG!$A$33:$C$43,3,FALSE),0))</f>
        <v>#REF!</v>
      </c>
      <c r="I174" s="447" t="e">
        <f>IF(D174&lt;60,0,ROUND(($D174*I$2)+VLOOKUP($C174,[2]CONFIG!$A$33:$C$43,3,FALSE),0))</f>
        <v>#REF!</v>
      </c>
      <c r="J174" s="456"/>
      <c r="K174" s="190" t="e">
        <f t="shared" si="8"/>
        <v>#REF!</v>
      </c>
      <c r="L174" s="190" t="e">
        <f t="shared" si="9"/>
        <v>#REF!</v>
      </c>
      <c r="M174" s="190" t="e">
        <f t="shared" si="10"/>
        <v>#REF!</v>
      </c>
      <c r="N174" s="190" t="e">
        <f t="shared" si="11"/>
        <v>#REF!</v>
      </c>
      <c r="P174" s="190" t="e">
        <f>E174+K174</f>
        <v>#REF!</v>
      </c>
      <c r="Q174" s="190" t="e">
        <f>E174+L174</f>
        <v>#REF!</v>
      </c>
    </row>
    <row r="175" spans="1:17" hidden="1" x14ac:dyDescent="0.25">
      <c r="A175" s="450" t="s">
        <v>509</v>
      </c>
      <c r="B175" s="455" t="e">
        <f>VLOOKUP(A175,[3]Sheet1!$B$1:$D$1757,3,FALSE)</f>
        <v>#N/A</v>
      </c>
      <c r="C175" s="455" t="e">
        <f>VLOOKUP(A175,[3]Sheet1!$B$1:$R$1757,17,FALSE)</f>
        <v>#N/A</v>
      </c>
      <c r="D175" s="458">
        <v>72512</v>
      </c>
      <c r="E175" s="446">
        <v>0</v>
      </c>
      <c r="F175" s="447" t="e">
        <f>IF(D175&lt;60,0,ROUND(($D175*F$2)+VLOOKUP($C175,[2]CONFIG!$A$33:$C$43,3,FALSE),0))</f>
        <v>#REF!</v>
      </c>
      <c r="G175" s="447" t="e">
        <f>IF(D175&lt;60,0,ROUND(($D175*G$2)+VLOOKUP($C175,[2]CONFIG!$A$33:$C$43,3,FALSE),0))</f>
        <v>#REF!</v>
      </c>
      <c r="H175" s="447" t="e">
        <f>IF(D175&lt;60,0,ROUND(($D175*H$2)+VLOOKUP($C175,[2]CONFIG!$A$33:$C$43,3,FALSE),0))</f>
        <v>#REF!</v>
      </c>
      <c r="I175" s="447" t="e">
        <f>IF(D175&lt;60,0,ROUND(($D175*I$2)+VLOOKUP($C175,[2]CONFIG!$A$33:$C$43,3,FALSE),0))</f>
        <v>#REF!</v>
      </c>
      <c r="J175" s="456"/>
      <c r="K175" s="190" t="e">
        <f t="shared" si="8"/>
        <v>#REF!</v>
      </c>
      <c r="L175" s="190" t="e">
        <f t="shared" si="9"/>
        <v>#REF!</v>
      </c>
      <c r="M175" s="190" t="e">
        <f t="shared" si="10"/>
        <v>#REF!</v>
      </c>
      <c r="N175" s="190" t="e">
        <f t="shared" si="11"/>
        <v>#REF!</v>
      </c>
      <c r="P175" s="190">
        <v>0</v>
      </c>
      <c r="Q175" s="190">
        <v>0</v>
      </c>
    </row>
    <row r="176" spans="1:17" hidden="1" x14ac:dyDescent="0.25">
      <c r="A176" s="450" t="s">
        <v>510</v>
      </c>
      <c r="B176" s="455" t="e">
        <f>VLOOKUP(A176,[3]Sheet1!$B$1:$D$1757,3,FALSE)</f>
        <v>#N/A</v>
      </c>
      <c r="C176" s="455" t="e">
        <f>VLOOKUP(A176,[3]Sheet1!$B$1:$R$1757,17,FALSE)</f>
        <v>#N/A</v>
      </c>
      <c r="D176" s="458">
        <v>73000</v>
      </c>
      <c r="E176" s="446">
        <v>0</v>
      </c>
      <c r="F176" s="447" t="e">
        <f>IF(D176&lt;60,0,ROUND(($D176*F$2)+VLOOKUP($C176,[2]CONFIG!$A$33:$C$43,3,FALSE),0))</f>
        <v>#REF!</v>
      </c>
      <c r="G176" s="447" t="e">
        <f>IF(D176&lt;60,0,ROUND(($D176*G$2)+VLOOKUP($C176,[2]CONFIG!$A$33:$C$43,3,FALSE),0))</f>
        <v>#REF!</v>
      </c>
      <c r="H176" s="447" t="e">
        <f>IF(D176&lt;60,0,ROUND(($D176*H$2)+VLOOKUP($C176,[2]CONFIG!$A$33:$C$43,3,FALSE),0))</f>
        <v>#REF!</v>
      </c>
      <c r="I176" s="447" t="e">
        <f>IF(D176&lt;60,0,ROUND(($D176*I$2)+VLOOKUP($C176,[2]CONFIG!$A$33:$C$43,3,FALSE),0))</f>
        <v>#REF!</v>
      </c>
      <c r="J176" s="456"/>
      <c r="K176" s="190" t="e">
        <f t="shared" si="8"/>
        <v>#REF!</v>
      </c>
      <c r="L176" s="190" t="e">
        <f t="shared" si="9"/>
        <v>#REF!</v>
      </c>
      <c r="M176" s="190" t="e">
        <f t="shared" si="10"/>
        <v>#REF!</v>
      </c>
      <c r="N176" s="190" t="e">
        <f t="shared" si="11"/>
        <v>#REF!</v>
      </c>
      <c r="P176" s="190" t="e">
        <f>E176+K176</f>
        <v>#REF!</v>
      </c>
      <c r="Q176" s="190" t="e">
        <f>E176+L176</f>
        <v>#REF!</v>
      </c>
    </row>
    <row r="177" spans="1:17" hidden="1" x14ac:dyDescent="0.25">
      <c r="A177" s="450" t="s">
        <v>511</v>
      </c>
      <c r="B177" s="455" t="e">
        <f>VLOOKUP(A177,[3]Sheet1!$B$1:$D$1757,3,FALSE)</f>
        <v>#N/A</v>
      </c>
      <c r="C177" s="455" t="e">
        <f>VLOOKUP(A177,[3]Sheet1!$B$1:$R$1757,17,FALSE)</f>
        <v>#N/A</v>
      </c>
      <c r="D177" s="458">
        <v>73000</v>
      </c>
      <c r="E177" s="446">
        <v>0</v>
      </c>
      <c r="F177" s="447" t="e">
        <f>IF(D177&lt;60,0,ROUND(($D177*F$2)+VLOOKUP($C177,[2]CONFIG!$A$33:$C$43,3,FALSE),0))</f>
        <v>#REF!</v>
      </c>
      <c r="G177" s="447" t="e">
        <f>IF(D177&lt;60,0,ROUND(($D177*G$2)+VLOOKUP($C177,[2]CONFIG!$A$33:$C$43,3,FALSE),0))</f>
        <v>#REF!</v>
      </c>
      <c r="H177" s="447" t="e">
        <f>IF(D177&lt;60,0,ROUND(($D177*H$2)+VLOOKUP($C177,[2]CONFIG!$A$33:$C$43,3,FALSE),0))</f>
        <v>#REF!</v>
      </c>
      <c r="I177" s="447" t="e">
        <f>IF(D177&lt;60,0,ROUND(($D177*I$2)+VLOOKUP($C177,[2]CONFIG!$A$33:$C$43,3,FALSE),0))</f>
        <v>#REF!</v>
      </c>
      <c r="J177" s="456"/>
      <c r="K177" s="190" t="e">
        <f t="shared" si="8"/>
        <v>#REF!</v>
      </c>
      <c r="L177" s="190" t="e">
        <f t="shared" si="9"/>
        <v>#REF!</v>
      </c>
      <c r="M177" s="190" t="e">
        <f t="shared" si="10"/>
        <v>#REF!</v>
      </c>
      <c r="N177" s="190" t="e">
        <f t="shared" si="11"/>
        <v>#REF!</v>
      </c>
      <c r="P177" s="190">
        <v>0</v>
      </c>
      <c r="Q177" s="190">
        <v>0</v>
      </c>
    </row>
    <row r="178" spans="1:17" hidden="1" x14ac:dyDescent="0.25">
      <c r="A178" s="450" t="s">
        <v>512</v>
      </c>
      <c r="B178" s="455" t="e">
        <f>VLOOKUP(A178,[3]Sheet1!$B$1:$D$1757,3,FALSE)</f>
        <v>#N/A</v>
      </c>
      <c r="C178" s="455" t="e">
        <f>VLOOKUP(A178,[3]Sheet1!$B$1:$R$1757,17,FALSE)</f>
        <v>#N/A</v>
      </c>
      <c r="D178" s="458">
        <v>72873</v>
      </c>
      <c r="E178" s="446">
        <v>0</v>
      </c>
      <c r="F178" s="447" t="e">
        <f>IF(D178&lt;60,0,ROUND(($D178*F$2)+VLOOKUP($C178,[2]CONFIG!$A$33:$C$43,3,FALSE),0))</f>
        <v>#REF!</v>
      </c>
      <c r="G178" s="447" t="e">
        <f>IF(D178&lt;60,0,ROUND(($D178*G$2)+VLOOKUP($C178,[2]CONFIG!$A$33:$C$43,3,FALSE),0))</f>
        <v>#REF!</v>
      </c>
      <c r="H178" s="447" t="e">
        <f>IF(D178&lt;60,0,ROUND(($D178*H$2)+VLOOKUP($C178,[2]CONFIG!$A$33:$C$43,3,FALSE),0))</f>
        <v>#REF!</v>
      </c>
      <c r="I178" s="447" t="e">
        <f>IF(D178&lt;60,0,ROUND(($D178*I$2)+VLOOKUP($C178,[2]CONFIG!$A$33:$C$43,3,FALSE),0))</f>
        <v>#REF!</v>
      </c>
      <c r="J178" s="456"/>
      <c r="K178" s="190" t="e">
        <f t="shared" si="8"/>
        <v>#REF!</v>
      </c>
      <c r="L178" s="190" t="e">
        <f t="shared" si="9"/>
        <v>#REF!</v>
      </c>
      <c r="M178" s="190" t="e">
        <f t="shared" si="10"/>
        <v>#REF!</v>
      </c>
      <c r="N178" s="190" t="e">
        <f t="shared" si="11"/>
        <v>#REF!</v>
      </c>
      <c r="P178" s="190">
        <v>0</v>
      </c>
      <c r="Q178" s="190">
        <v>0</v>
      </c>
    </row>
    <row r="179" spans="1:17" hidden="1" x14ac:dyDescent="0.25">
      <c r="A179" s="450" t="s">
        <v>513</v>
      </c>
      <c r="B179" s="455" t="e">
        <f>VLOOKUP(A179,[3]Sheet1!$B$1:$D$1757,3,FALSE)</f>
        <v>#N/A</v>
      </c>
      <c r="C179" s="455" t="e">
        <f>VLOOKUP(A179,[3]Sheet1!$B$1:$R$1757,17,FALSE)</f>
        <v>#N/A</v>
      </c>
      <c r="D179" s="458">
        <v>72606</v>
      </c>
      <c r="E179" s="446">
        <v>0</v>
      </c>
      <c r="F179" s="447" t="e">
        <f>IF(D179&lt;60,0,ROUND(($D179*F$2)+VLOOKUP($C179,[2]CONFIG!$A$33:$C$43,3,FALSE),0))</f>
        <v>#REF!</v>
      </c>
      <c r="G179" s="447" t="e">
        <f>IF(D179&lt;60,0,ROUND(($D179*G$2)+VLOOKUP($C179,[2]CONFIG!$A$33:$C$43,3,FALSE),0))</f>
        <v>#REF!</v>
      </c>
      <c r="H179" s="447" t="e">
        <f>IF(D179&lt;60,0,ROUND(($D179*H$2)+VLOOKUP($C179,[2]CONFIG!$A$33:$C$43,3,FALSE),0))</f>
        <v>#REF!</v>
      </c>
      <c r="I179" s="447" t="e">
        <f>IF(D179&lt;60,0,ROUND(($D179*I$2)+VLOOKUP($C179,[2]CONFIG!$A$33:$C$43,3,FALSE),0))</f>
        <v>#REF!</v>
      </c>
      <c r="J179" s="456"/>
      <c r="K179" s="190" t="e">
        <f t="shared" si="8"/>
        <v>#REF!</v>
      </c>
      <c r="L179" s="190" t="e">
        <f t="shared" si="9"/>
        <v>#REF!</v>
      </c>
      <c r="M179" s="190" t="e">
        <f t="shared" si="10"/>
        <v>#REF!</v>
      </c>
      <c r="N179" s="190" t="e">
        <f t="shared" si="11"/>
        <v>#REF!</v>
      </c>
      <c r="P179" s="190">
        <v>0</v>
      </c>
      <c r="Q179" s="190">
        <v>0</v>
      </c>
    </row>
    <row r="180" spans="1:17" hidden="1" x14ac:dyDescent="0.25">
      <c r="A180" s="459" t="s">
        <v>514</v>
      </c>
      <c r="B180" s="455" t="e">
        <f>VLOOKUP(A180,[3]Sheet1!$B$1:$D$1757,3,FALSE)</f>
        <v>#N/A</v>
      </c>
      <c r="C180" s="455" t="e">
        <f>VLOOKUP(A180,[3]Sheet1!$B$1:$R$1757,17,FALSE)</f>
        <v>#N/A</v>
      </c>
      <c r="D180" s="458">
        <v>72558</v>
      </c>
      <c r="E180" s="446">
        <v>0</v>
      </c>
      <c r="F180" s="447" t="e">
        <f>IF(D180&lt;60,0,ROUND(($D180*F$2)+VLOOKUP($C180,[2]CONFIG!$A$33:$C$43,3,FALSE),0))</f>
        <v>#REF!</v>
      </c>
      <c r="G180" s="447" t="e">
        <f>IF(D180&lt;60,0,ROUND(($D180*G$2)+VLOOKUP($C180,[2]CONFIG!$A$33:$C$43,3,FALSE),0))</f>
        <v>#REF!</v>
      </c>
      <c r="H180" s="447" t="e">
        <f>IF(D180&lt;60,0,ROUND(($D180*H$2)+VLOOKUP($C180,[2]CONFIG!$A$33:$C$43,3,FALSE),0))</f>
        <v>#REF!</v>
      </c>
      <c r="I180" s="447" t="e">
        <f>IF(D180&lt;60,0,ROUND(($D180*I$2)+VLOOKUP($C180,[2]CONFIG!$A$33:$C$43,3,FALSE),0))</f>
        <v>#REF!</v>
      </c>
      <c r="J180" s="456"/>
      <c r="K180" s="190" t="e">
        <f t="shared" si="8"/>
        <v>#REF!</v>
      </c>
      <c r="L180" s="190" t="e">
        <f t="shared" si="9"/>
        <v>#REF!</v>
      </c>
      <c r="M180" s="190" t="e">
        <f t="shared" si="10"/>
        <v>#REF!</v>
      </c>
      <c r="N180" s="190" t="e">
        <f t="shared" si="11"/>
        <v>#REF!</v>
      </c>
      <c r="P180" s="190">
        <v>0</v>
      </c>
      <c r="Q180" s="190">
        <v>0</v>
      </c>
    </row>
    <row r="181" spans="1:17" hidden="1" x14ac:dyDescent="0.25">
      <c r="A181" s="450" t="s">
        <v>515</v>
      </c>
      <c r="B181" s="455" t="e">
        <f>VLOOKUP(A181,[3]Sheet1!$B$1:$D$1757,3,FALSE)</f>
        <v>#N/A</v>
      </c>
      <c r="C181" s="455" t="e">
        <f>VLOOKUP(A181,[3]Sheet1!$B$1:$R$1757,17,FALSE)</f>
        <v>#N/A</v>
      </c>
      <c r="D181" s="458">
        <v>72547</v>
      </c>
      <c r="E181" s="446">
        <v>0</v>
      </c>
      <c r="F181" s="447" t="e">
        <f>IF(D181&lt;60,0,ROUND(($D181*F$2)+VLOOKUP($C181,[2]CONFIG!$A$33:$C$43,3,FALSE),0))</f>
        <v>#REF!</v>
      </c>
      <c r="G181" s="447" t="e">
        <f>IF(D181&lt;60,0,ROUND(($D181*G$2)+VLOOKUP($C181,[2]CONFIG!$A$33:$C$43,3,FALSE),0))</f>
        <v>#REF!</v>
      </c>
      <c r="H181" s="447" t="e">
        <f>IF(D181&lt;60,0,ROUND(($D181*H$2)+VLOOKUP($C181,[2]CONFIG!$A$33:$C$43,3,FALSE),0))</f>
        <v>#REF!</v>
      </c>
      <c r="I181" s="447" t="e">
        <f>IF(D181&lt;60,0,ROUND(($D181*I$2)+VLOOKUP($C181,[2]CONFIG!$A$33:$C$43,3,FALSE),0))</f>
        <v>#REF!</v>
      </c>
      <c r="J181" s="456"/>
      <c r="K181" s="190" t="e">
        <f t="shared" si="8"/>
        <v>#REF!</v>
      </c>
      <c r="L181" s="190" t="e">
        <f t="shared" si="9"/>
        <v>#REF!</v>
      </c>
      <c r="M181" s="190" t="e">
        <f t="shared" si="10"/>
        <v>#REF!</v>
      </c>
      <c r="N181" s="190" t="e">
        <f t="shared" si="11"/>
        <v>#REF!</v>
      </c>
      <c r="P181" s="190" t="e">
        <f>E181+K181</f>
        <v>#REF!</v>
      </c>
      <c r="Q181" s="190" t="e">
        <f>E181+L181</f>
        <v>#REF!</v>
      </c>
    </row>
    <row r="182" spans="1:17" hidden="1" x14ac:dyDescent="0.25">
      <c r="A182" s="450" t="s">
        <v>516</v>
      </c>
      <c r="B182" s="455" t="e">
        <f>VLOOKUP(A182,[3]Sheet1!$B$1:$D$1757,3,FALSE)</f>
        <v>#N/A</v>
      </c>
      <c r="C182" s="455" t="e">
        <f>VLOOKUP(A182,[3]Sheet1!$B$1:$R$1757,17,FALSE)</f>
        <v>#N/A</v>
      </c>
      <c r="D182" s="458">
        <v>72178</v>
      </c>
      <c r="E182" s="446">
        <v>0</v>
      </c>
      <c r="F182" s="447" t="e">
        <f>IF(D182&lt;60,0,ROUND(($D182*F$2)+VLOOKUP($C182,[2]CONFIG!$A$33:$C$43,3,FALSE),0))</f>
        <v>#REF!</v>
      </c>
      <c r="G182" s="447" t="e">
        <f>IF(D182&lt;60,0,ROUND(($D182*G$2)+VLOOKUP($C182,[2]CONFIG!$A$33:$C$43,3,FALSE),0))</f>
        <v>#REF!</v>
      </c>
      <c r="H182" s="447" t="e">
        <f>IF(D182&lt;60,0,ROUND(($D182*H$2)+VLOOKUP($C182,[2]CONFIG!$A$33:$C$43,3,FALSE),0))</f>
        <v>#REF!</v>
      </c>
      <c r="I182" s="447" t="e">
        <f>IF(D182&lt;60,0,ROUND(($D182*I$2)+VLOOKUP($C182,[2]CONFIG!$A$33:$C$43,3,FALSE),0))</f>
        <v>#REF!</v>
      </c>
      <c r="J182" s="456"/>
      <c r="K182" s="190" t="e">
        <f t="shared" si="8"/>
        <v>#REF!</v>
      </c>
      <c r="L182" s="190" t="e">
        <f t="shared" si="9"/>
        <v>#REF!</v>
      </c>
      <c r="M182" s="190" t="e">
        <f t="shared" si="10"/>
        <v>#REF!</v>
      </c>
      <c r="N182" s="190" t="e">
        <f t="shared" si="11"/>
        <v>#REF!</v>
      </c>
      <c r="P182" s="190">
        <v>0</v>
      </c>
      <c r="Q182" s="190">
        <v>0</v>
      </c>
    </row>
    <row r="183" spans="1:17" hidden="1" x14ac:dyDescent="0.25">
      <c r="A183" s="450" t="s">
        <v>517</v>
      </c>
      <c r="B183" s="455" t="e">
        <f>VLOOKUP(A183,[3]Sheet1!$B$1:$D$1757,3,FALSE)</f>
        <v>#N/A</v>
      </c>
      <c r="C183" s="455" t="e">
        <f>VLOOKUP(A183,[3]Sheet1!$B$1:$R$1757,17,FALSE)</f>
        <v>#N/A</v>
      </c>
      <c r="D183" s="458">
        <v>72026</v>
      </c>
      <c r="E183" s="446">
        <v>0</v>
      </c>
      <c r="F183" s="447" t="e">
        <f>IF(D183&lt;60,0,ROUND(($D183*F$2)+VLOOKUP($C183,[2]CONFIG!$A$33:$C$43,3,FALSE),0))</f>
        <v>#REF!</v>
      </c>
      <c r="G183" s="447" t="e">
        <f>IF(D183&lt;60,0,ROUND(($D183*G$2)+VLOOKUP($C183,[2]CONFIG!$A$33:$C$43,3,FALSE),0))</f>
        <v>#REF!</v>
      </c>
      <c r="H183" s="447" t="e">
        <f>IF(D183&lt;60,0,ROUND(($D183*H$2)+VLOOKUP($C183,[2]CONFIG!$A$33:$C$43,3,FALSE),0))</f>
        <v>#REF!</v>
      </c>
      <c r="I183" s="447" t="e">
        <f>IF(D183&lt;60,0,ROUND(($D183*I$2)+VLOOKUP($C183,[2]CONFIG!$A$33:$C$43,3,FALSE),0))</f>
        <v>#REF!</v>
      </c>
      <c r="J183" s="456"/>
      <c r="K183" s="190" t="e">
        <f t="shared" si="8"/>
        <v>#REF!</v>
      </c>
      <c r="L183" s="190" t="e">
        <f t="shared" si="9"/>
        <v>#REF!</v>
      </c>
      <c r="M183" s="190" t="e">
        <f t="shared" si="10"/>
        <v>#REF!</v>
      </c>
      <c r="N183" s="190" t="e">
        <f t="shared" si="11"/>
        <v>#REF!</v>
      </c>
      <c r="P183" s="190" t="e">
        <f>E183+K183</f>
        <v>#REF!</v>
      </c>
      <c r="Q183" s="190" t="e">
        <f>E183+L183</f>
        <v>#REF!</v>
      </c>
    </row>
    <row r="184" spans="1:17" hidden="1" x14ac:dyDescent="0.25">
      <c r="A184" s="450" t="s">
        <v>518</v>
      </c>
      <c r="B184" s="455" t="e">
        <f>VLOOKUP(A184,[3]Sheet1!$B$1:$D$1757,3,FALSE)</f>
        <v>#N/A</v>
      </c>
      <c r="C184" s="455" t="e">
        <f>VLOOKUP(A184,[3]Sheet1!$B$1:$R$1757,17,FALSE)</f>
        <v>#N/A</v>
      </c>
      <c r="D184" s="458">
        <v>71746</v>
      </c>
      <c r="E184" s="446">
        <v>0</v>
      </c>
      <c r="F184" s="447" t="e">
        <f>IF(D184&lt;60,0,ROUND(($D184*F$2)+VLOOKUP($C184,[2]CONFIG!$A$33:$C$43,3,FALSE),0))</f>
        <v>#REF!</v>
      </c>
      <c r="G184" s="447" t="e">
        <f>IF(D184&lt;60,0,ROUND(($D184*G$2)+VLOOKUP($C184,[2]CONFIG!$A$33:$C$43,3,FALSE),0))</f>
        <v>#REF!</v>
      </c>
      <c r="H184" s="447" t="e">
        <f>IF(D184&lt;60,0,ROUND(($D184*H$2)+VLOOKUP($C184,[2]CONFIG!$A$33:$C$43,3,FALSE),0))</f>
        <v>#REF!</v>
      </c>
      <c r="I184" s="447" t="e">
        <f>IF(D184&lt;60,0,ROUND(($D184*I$2)+VLOOKUP($C184,[2]CONFIG!$A$33:$C$43,3,FALSE),0))</f>
        <v>#REF!</v>
      </c>
      <c r="J184" s="456"/>
      <c r="K184" s="190" t="e">
        <f t="shared" si="8"/>
        <v>#REF!</v>
      </c>
      <c r="L184" s="190" t="e">
        <f t="shared" si="9"/>
        <v>#REF!</v>
      </c>
      <c r="M184" s="190" t="e">
        <f t="shared" si="10"/>
        <v>#REF!</v>
      </c>
      <c r="N184" s="190" t="e">
        <f t="shared" si="11"/>
        <v>#REF!</v>
      </c>
      <c r="P184" s="190">
        <v>0</v>
      </c>
      <c r="Q184" s="190">
        <v>0</v>
      </c>
    </row>
    <row r="185" spans="1:17" hidden="1" x14ac:dyDescent="0.25">
      <c r="A185" s="450" t="s">
        <v>519</v>
      </c>
      <c r="B185" s="455" t="e">
        <f>VLOOKUP(A185,[3]Sheet1!$B$1:$D$1757,3,FALSE)</f>
        <v>#N/A</v>
      </c>
      <c r="C185" s="455" t="e">
        <f>VLOOKUP(A185,[3]Sheet1!$B$1:$R$1757,17,FALSE)</f>
        <v>#N/A</v>
      </c>
      <c r="D185" s="458">
        <v>71523</v>
      </c>
      <c r="E185" s="446">
        <v>0</v>
      </c>
      <c r="F185" s="447" t="e">
        <f>IF(D185&lt;60,0,ROUND(($D185*F$2)+VLOOKUP($C185,[2]CONFIG!$A$33:$C$43,3,FALSE),0))</f>
        <v>#REF!</v>
      </c>
      <c r="G185" s="447" t="e">
        <f>IF(D185&lt;60,0,ROUND(($D185*G$2)+VLOOKUP($C185,[2]CONFIG!$A$33:$C$43,3,FALSE),0))</f>
        <v>#REF!</v>
      </c>
      <c r="H185" s="447" t="e">
        <f>IF(D185&lt;60,0,ROUND(($D185*H$2)+VLOOKUP($C185,[2]CONFIG!$A$33:$C$43,3,FALSE),0))</f>
        <v>#REF!</v>
      </c>
      <c r="I185" s="447" t="e">
        <f>IF(D185&lt;60,0,ROUND(($D185*I$2)+VLOOKUP($C185,[2]CONFIG!$A$33:$C$43,3,FALSE),0))</f>
        <v>#REF!</v>
      </c>
      <c r="J185" s="456"/>
      <c r="K185" s="190" t="e">
        <f t="shared" si="8"/>
        <v>#REF!</v>
      </c>
      <c r="L185" s="190" t="e">
        <f t="shared" si="9"/>
        <v>#REF!</v>
      </c>
      <c r="M185" s="190" t="e">
        <f t="shared" si="10"/>
        <v>#REF!</v>
      </c>
      <c r="N185" s="190" t="e">
        <f t="shared" si="11"/>
        <v>#REF!</v>
      </c>
      <c r="P185" s="190">
        <v>0</v>
      </c>
      <c r="Q185" s="190">
        <v>0</v>
      </c>
    </row>
    <row r="186" spans="1:17" hidden="1" x14ac:dyDescent="0.25">
      <c r="A186" s="450" t="s">
        <v>520</v>
      </c>
      <c r="B186" s="455" t="e">
        <f>VLOOKUP(A186,[3]Sheet1!$B$1:$D$1757,3,FALSE)</f>
        <v>#N/A</v>
      </c>
      <c r="C186" s="455" t="e">
        <f>VLOOKUP(A186,[3]Sheet1!$B$1:$R$1757,17,FALSE)</f>
        <v>#N/A</v>
      </c>
      <c r="D186" s="458">
        <v>71487</v>
      </c>
      <c r="E186" s="446">
        <v>0</v>
      </c>
      <c r="F186" s="447" t="e">
        <f>IF(D186&lt;60,0,ROUND(($D186*F$2)+VLOOKUP($C186,[2]CONFIG!$A$33:$C$43,3,FALSE),0))</f>
        <v>#REF!</v>
      </c>
      <c r="G186" s="447" t="e">
        <f>IF(D186&lt;60,0,ROUND(($D186*G$2)+VLOOKUP($C186,[2]CONFIG!$A$33:$C$43,3,FALSE),0))</f>
        <v>#REF!</v>
      </c>
      <c r="H186" s="447" t="e">
        <f>IF(D186&lt;60,0,ROUND(($D186*H$2)+VLOOKUP($C186,[2]CONFIG!$A$33:$C$43,3,FALSE),0))</f>
        <v>#REF!</v>
      </c>
      <c r="I186" s="447" t="e">
        <f>IF(D186&lt;60,0,ROUND(($D186*I$2)+VLOOKUP($C186,[2]CONFIG!$A$33:$C$43,3,FALSE),0))</f>
        <v>#REF!</v>
      </c>
      <c r="J186" s="456"/>
      <c r="K186" s="190" t="e">
        <f t="shared" si="8"/>
        <v>#REF!</v>
      </c>
      <c r="L186" s="190" t="e">
        <f t="shared" si="9"/>
        <v>#REF!</v>
      </c>
      <c r="M186" s="190" t="e">
        <f t="shared" si="10"/>
        <v>#REF!</v>
      </c>
      <c r="N186" s="190" t="e">
        <f t="shared" si="11"/>
        <v>#REF!</v>
      </c>
      <c r="P186" s="190" t="e">
        <f>E186+K186</f>
        <v>#REF!</v>
      </c>
      <c r="Q186" s="190" t="e">
        <f>E186+L186</f>
        <v>#REF!</v>
      </c>
    </row>
    <row r="187" spans="1:17" hidden="1" x14ac:dyDescent="0.25">
      <c r="A187" s="450" t="s">
        <v>521</v>
      </c>
      <c r="B187" s="455" t="e">
        <f>VLOOKUP(A187,[3]Sheet1!$B$1:$D$1757,3,FALSE)</f>
        <v>#N/A</v>
      </c>
      <c r="C187" s="455" t="e">
        <f>VLOOKUP(A187,[3]Sheet1!$B$1:$R$1757,17,FALSE)</f>
        <v>#N/A</v>
      </c>
      <c r="D187" s="458">
        <v>71348</v>
      </c>
      <c r="E187" s="446">
        <v>0</v>
      </c>
      <c r="F187" s="447" t="e">
        <f>IF(D187&lt;60,0,ROUND(($D187*F$2)+VLOOKUP($C187,[2]CONFIG!$A$33:$C$43,3,FALSE),0))</f>
        <v>#REF!</v>
      </c>
      <c r="G187" s="447" t="e">
        <f>IF(D187&lt;60,0,ROUND(($D187*G$2)+VLOOKUP($C187,[2]CONFIG!$A$33:$C$43,3,FALSE),0))</f>
        <v>#REF!</v>
      </c>
      <c r="H187" s="447" t="e">
        <f>IF(D187&lt;60,0,ROUND(($D187*H$2)+VLOOKUP($C187,[2]CONFIG!$A$33:$C$43,3,FALSE),0))</f>
        <v>#REF!</v>
      </c>
      <c r="I187" s="447" t="e">
        <f>IF(D187&lt;60,0,ROUND(($D187*I$2)+VLOOKUP($C187,[2]CONFIG!$A$33:$C$43,3,FALSE),0))</f>
        <v>#REF!</v>
      </c>
      <c r="J187" s="456"/>
      <c r="K187" s="190" t="e">
        <f t="shared" si="8"/>
        <v>#REF!</v>
      </c>
      <c r="L187" s="190" t="e">
        <f t="shared" si="9"/>
        <v>#REF!</v>
      </c>
      <c r="M187" s="190" t="e">
        <f t="shared" si="10"/>
        <v>#REF!</v>
      </c>
      <c r="N187" s="190" t="e">
        <f t="shared" si="11"/>
        <v>#REF!</v>
      </c>
      <c r="P187" s="190">
        <v>0</v>
      </c>
      <c r="Q187" s="190">
        <v>0</v>
      </c>
    </row>
    <row r="188" spans="1:17" hidden="1" x14ac:dyDescent="0.25">
      <c r="A188" s="450" t="s">
        <v>522</v>
      </c>
      <c r="B188" s="455" t="e">
        <f>VLOOKUP(A188,[3]Sheet1!$B$1:$D$1757,3,FALSE)</f>
        <v>#N/A</v>
      </c>
      <c r="C188" s="455" t="e">
        <f>VLOOKUP(A188,[3]Sheet1!$B$1:$R$1757,17,FALSE)</f>
        <v>#N/A</v>
      </c>
      <c r="D188" s="458">
        <v>71317</v>
      </c>
      <c r="E188" s="446">
        <v>0</v>
      </c>
      <c r="F188" s="447" t="e">
        <f>IF(D188&lt;60,0,ROUND(($D188*F$2)+VLOOKUP($C188,[2]CONFIG!$A$33:$C$43,3,FALSE),0))</f>
        <v>#REF!</v>
      </c>
      <c r="G188" s="447" t="e">
        <f>IF(D188&lt;60,0,ROUND(($D188*G$2)+VLOOKUP($C188,[2]CONFIG!$A$33:$C$43,3,FALSE),0))</f>
        <v>#REF!</v>
      </c>
      <c r="H188" s="447" t="e">
        <f>IF(D188&lt;60,0,ROUND(($D188*H$2)+VLOOKUP($C188,[2]CONFIG!$A$33:$C$43,3,FALSE),0))</f>
        <v>#REF!</v>
      </c>
      <c r="I188" s="447" t="e">
        <f>IF(D188&lt;60,0,ROUND(($D188*I$2)+VLOOKUP($C188,[2]CONFIG!$A$33:$C$43,3,FALSE),0))</f>
        <v>#REF!</v>
      </c>
      <c r="J188" s="456"/>
      <c r="K188" s="190" t="e">
        <f t="shared" si="8"/>
        <v>#REF!</v>
      </c>
      <c r="L188" s="190" t="e">
        <f t="shared" si="9"/>
        <v>#REF!</v>
      </c>
      <c r="M188" s="190" t="e">
        <f t="shared" si="10"/>
        <v>#REF!</v>
      </c>
      <c r="N188" s="190" t="e">
        <f t="shared" si="11"/>
        <v>#REF!</v>
      </c>
      <c r="P188" s="190">
        <v>0</v>
      </c>
      <c r="Q188" s="190">
        <v>0</v>
      </c>
    </row>
    <row r="189" spans="1:17" hidden="1" x14ac:dyDescent="0.25">
      <c r="A189" s="450" t="s">
        <v>523</v>
      </c>
      <c r="B189" s="455" t="e">
        <f>VLOOKUP(A189,[3]Sheet1!$B$1:$D$1757,3,FALSE)</f>
        <v>#N/A</v>
      </c>
      <c r="C189" s="455" t="e">
        <f>VLOOKUP(A189,[3]Sheet1!$B$1:$R$1757,17,FALSE)</f>
        <v>#N/A</v>
      </c>
      <c r="D189" s="458">
        <v>70970</v>
      </c>
      <c r="E189" s="446">
        <v>0</v>
      </c>
      <c r="F189" s="447" t="e">
        <f>IF(D189&lt;60,0,ROUND(($D189*F$2)+VLOOKUP($C189,[2]CONFIG!$A$33:$C$43,3,FALSE),0))</f>
        <v>#REF!</v>
      </c>
      <c r="G189" s="447" t="e">
        <f>IF(D189&lt;60,0,ROUND(($D189*G$2)+VLOOKUP($C189,[2]CONFIG!$A$33:$C$43,3,FALSE),0))</f>
        <v>#REF!</v>
      </c>
      <c r="H189" s="447" t="e">
        <f>IF(D189&lt;60,0,ROUND(($D189*H$2)+VLOOKUP($C189,[2]CONFIG!$A$33:$C$43,3,FALSE),0))</f>
        <v>#REF!</v>
      </c>
      <c r="I189" s="447" t="e">
        <f>IF(D189&lt;60,0,ROUND(($D189*I$2)+VLOOKUP($C189,[2]CONFIG!$A$33:$C$43,3,FALSE),0))</f>
        <v>#REF!</v>
      </c>
      <c r="J189" s="456"/>
      <c r="K189" s="190" t="e">
        <f t="shared" si="8"/>
        <v>#REF!</v>
      </c>
      <c r="L189" s="190" t="e">
        <f t="shared" si="9"/>
        <v>#REF!</v>
      </c>
      <c r="M189" s="190" t="e">
        <f t="shared" si="10"/>
        <v>#REF!</v>
      </c>
      <c r="N189" s="190" t="e">
        <f t="shared" si="11"/>
        <v>#REF!</v>
      </c>
      <c r="P189" s="190">
        <v>0</v>
      </c>
      <c r="Q189" s="190">
        <v>0</v>
      </c>
    </row>
    <row r="190" spans="1:17" hidden="1" x14ac:dyDescent="0.25">
      <c r="A190" s="450" t="s">
        <v>524</v>
      </c>
      <c r="B190" s="455" t="e">
        <f>VLOOKUP(A190,[3]Sheet1!$B$1:$D$1757,3,FALSE)</f>
        <v>#N/A</v>
      </c>
      <c r="C190" s="455" t="e">
        <f>VLOOKUP(A190,[3]Sheet1!$B$1:$R$1757,17,FALSE)</f>
        <v>#N/A</v>
      </c>
      <c r="D190" s="458">
        <v>70951</v>
      </c>
      <c r="E190" s="446">
        <v>0</v>
      </c>
      <c r="F190" s="447" t="e">
        <f>IF(D190&lt;60,0,ROUND(($D190*F$2)+VLOOKUP($C190,[2]CONFIG!$A$33:$C$43,3,FALSE),0))</f>
        <v>#REF!</v>
      </c>
      <c r="G190" s="447" t="e">
        <f>IF(D190&lt;60,0,ROUND(($D190*G$2)+VLOOKUP($C190,[2]CONFIG!$A$33:$C$43,3,FALSE),0))</f>
        <v>#REF!</v>
      </c>
      <c r="H190" s="447" t="e">
        <f>IF(D190&lt;60,0,ROUND(($D190*H$2)+VLOOKUP($C190,[2]CONFIG!$A$33:$C$43,3,FALSE),0))</f>
        <v>#REF!</v>
      </c>
      <c r="I190" s="447" t="e">
        <f>IF(D190&lt;60,0,ROUND(($D190*I$2)+VLOOKUP($C190,[2]CONFIG!$A$33:$C$43,3,FALSE),0))</f>
        <v>#REF!</v>
      </c>
      <c r="J190" s="456"/>
      <c r="K190" s="190" t="e">
        <f t="shared" si="8"/>
        <v>#REF!</v>
      </c>
      <c r="L190" s="190" t="e">
        <f t="shared" si="9"/>
        <v>#REF!</v>
      </c>
      <c r="M190" s="190" t="e">
        <f t="shared" si="10"/>
        <v>#REF!</v>
      </c>
      <c r="N190" s="190" t="e">
        <f t="shared" si="11"/>
        <v>#REF!</v>
      </c>
      <c r="P190" s="190">
        <v>0</v>
      </c>
      <c r="Q190" s="190">
        <v>0</v>
      </c>
    </row>
    <row r="191" spans="1:17" hidden="1" x14ac:dyDescent="0.25">
      <c r="A191" s="450" t="s">
        <v>525</v>
      </c>
      <c r="B191" s="455" t="e">
        <f>VLOOKUP(A191,[3]Sheet1!$B$1:$D$1757,3,FALSE)</f>
        <v>#N/A</v>
      </c>
      <c r="C191" s="455" t="e">
        <f>VLOOKUP(A191,[3]Sheet1!$B$1:$R$1757,17,FALSE)</f>
        <v>#N/A</v>
      </c>
      <c r="D191" s="458">
        <v>70935</v>
      </c>
      <c r="E191" s="446">
        <v>0</v>
      </c>
      <c r="F191" s="447" t="e">
        <f>IF(D191&lt;60,0,ROUND(($D191*F$2)+VLOOKUP($C191,[2]CONFIG!$A$33:$C$43,3,FALSE),0))</f>
        <v>#REF!</v>
      </c>
      <c r="G191" s="447" t="e">
        <f>IF(D191&lt;60,0,ROUND(($D191*G$2)+VLOOKUP($C191,[2]CONFIG!$A$33:$C$43,3,FALSE),0))</f>
        <v>#REF!</v>
      </c>
      <c r="H191" s="447" t="e">
        <f>IF(D191&lt;60,0,ROUND(($D191*H$2)+VLOOKUP($C191,[2]CONFIG!$A$33:$C$43,3,FALSE),0))</f>
        <v>#REF!</v>
      </c>
      <c r="I191" s="447" t="e">
        <f>IF(D191&lt;60,0,ROUND(($D191*I$2)+VLOOKUP($C191,[2]CONFIG!$A$33:$C$43,3,FALSE),0))</f>
        <v>#REF!</v>
      </c>
      <c r="J191" s="456"/>
      <c r="K191" s="190" t="e">
        <f t="shared" si="8"/>
        <v>#REF!</v>
      </c>
      <c r="L191" s="190" t="e">
        <f t="shared" si="9"/>
        <v>#REF!</v>
      </c>
      <c r="M191" s="190" t="e">
        <f t="shared" si="10"/>
        <v>#REF!</v>
      </c>
      <c r="N191" s="190" t="e">
        <f t="shared" si="11"/>
        <v>#REF!</v>
      </c>
      <c r="P191" s="190">
        <v>0</v>
      </c>
      <c r="Q191" s="190">
        <v>0</v>
      </c>
    </row>
    <row r="192" spans="1:17" hidden="1" x14ac:dyDescent="0.25">
      <c r="A192" s="450" t="s">
        <v>526</v>
      </c>
      <c r="B192" s="455" t="e">
        <f>VLOOKUP(A192,[3]Sheet1!$B$1:$D$1757,3,FALSE)</f>
        <v>#N/A</v>
      </c>
      <c r="C192" s="455" t="e">
        <f>VLOOKUP(A192,[3]Sheet1!$B$1:$R$1757,17,FALSE)</f>
        <v>#N/A</v>
      </c>
      <c r="D192" s="458">
        <v>70893</v>
      </c>
      <c r="E192" s="446">
        <v>0</v>
      </c>
      <c r="F192" s="447" t="e">
        <f>IF(D192&lt;60,0,ROUND(($D192*F$2)+VLOOKUP($C192,[2]CONFIG!$A$33:$C$43,3,FALSE),0))</f>
        <v>#REF!</v>
      </c>
      <c r="G192" s="447" t="e">
        <f>IF(D192&lt;60,0,ROUND(($D192*G$2)+VLOOKUP($C192,[2]CONFIG!$A$33:$C$43,3,FALSE),0))</f>
        <v>#REF!</v>
      </c>
      <c r="H192" s="447" t="e">
        <f>IF(D192&lt;60,0,ROUND(($D192*H$2)+VLOOKUP($C192,[2]CONFIG!$A$33:$C$43,3,FALSE),0))</f>
        <v>#REF!</v>
      </c>
      <c r="I192" s="447" t="e">
        <f>IF(D192&lt;60,0,ROUND(($D192*I$2)+VLOOKUP($C192,[2]CONFIG!$A$33:$C$43,3,FALSE),0))</f>
        <v>#REF!</v>
      </c>
      <c r="J192" s="456"/>
      <c r="K192" s="190" t="e">
        <f t="shared" si="8"/>
        <v>#REF!</v>
      </c>
      <c r="L192" s="190" t="e">
        <f t="shared" si="9"/>
        <v>#REF!</v>
      </c>
      <c r="M192" s="190" t="e">
        <f t="shared" si="10"/>
        <v>#REF!</v>
      </c>
      <c r="N192" s="190" t="e">
        <f t="shared" si="11"/>
        <v>#REF!</v>
      </c>
      <c r="P192" s="190" t="e">
        <f>E192+K192</f>
        <v>#REF!</v>
      </c>
      <c r="Q192" s="190" t="e">
        <f>E192+L192</f>
        <v>#REF!</v>
      </c>
    </row>
    <row r="193" spans="1:17" hidden="1" x14ac:dyDescent="0.25">
      <c r="A193" s="450" t="s">
        <v>527</v>
      </c>
      <c r="B193" s="455" t="e">
        <f>VLOOKUP(A193,[3]Sheet1!$B$1:$D$1757,3,FALSE)</f>
        <v>#N/A</v>
      </c>
      <c r="C193" s="455" t="e">
        <f>VLOOKUP(A193,[3]Sheet1!$B$1:$R$1757,17,FALSE)</f>
        <v>#N/A</v>
      </c>
      <c r="D193" s="458">
        <v>70700</v>
      </c>
      <c r="E193" s="446">
        <v>0</v>
      </c>
      <c r="F193" s="447" t="e">
        <f>IF(D193&lt;60,0,ROUND(($D193*F$2)+VLOOKUP($C193,[2]CONFIG!$A$33:$C$43,3,FALSE),0))</f>
        <v>#REF!</v>
      </c>
      <c r="G193" s="447" t="e">
        <f>IF(D193&lt;60,0,ROUND(($D193*G$2)+VLOOKUP($C193,[2]CONFIG!$A$33:$C$43,3,FALSE),0))</f>
        <v>#REF!</v>
      </c>
      <c r="H193" s="447" t="e">
        <f>IF(D193&lt;60,0,ROUND(($D193*H$2)+VLOOKUP($C193,[2]CONFIG!$A$33:$C$43,3,FALSE),0))</f>
        <v>#REF!</v>
      </c>
      <c r="I193" s="447" t="e">
        <f>IF(D193&lt;60,0,ROUND(($D193*I$2)+VLOOKUP($C193,[2]CONFIG!$A$33:$C$43,3,FALSE),0))</f>
        <v>#REF!</v>
      </c>
      <c r="J193" s="456"/>
      <c r="K193" s="190" t="e">
        <f t="shared" si="8"/>
        <v>#REF!</v>
      </c>
      <c r="L193" s="190" t="e">
        <f t="shared" si="9"/>
        <v>#REF!</v>
      </c>
      <c r="M193" s="190" t="e">
        <f t="shared" si="10"/>
        <v>#REF!</v>
      </c>
      <c r="N193" s="190" t="e">
        <f t="shared" si="11"/>
        <v>#REF!</v>
      </c>
      <c r="P193" s="190">
        <v>0</v>
      </c>
      <c r="Q193" s="190">
        <v>0</v>
      </c>
    </row>
    <row r="194" spans="1:17" hidden="1" x14ac:dyDescent="0.25">
      <c r="A194" s="450" t="s">
        <v>528</v>
      </c>
      <c r="B194" s="455" t="e">
        <f>VLOOKUP(A194,[3]Sheet1!$B$1:$D$1757,3,FALSE)</f>
        <v>#N/A</v>
      </c>
      <c r="C194" s="455" t="e">
        <f>VLOOKUP(A194,[3]Sheet1!$B$1:$R$1757,17,FALSE)</f>
        <v>#N/A</v>
      </c>
      <c r="D194" s="458">
        <v>70502</v>
      </c>
      <c r="E194" s="446">
        <v>0</v>
      </c>
      <c r="F194" s="447" t="e">
        <f>IF(D194&lt;60,0,ROUND(($D194*F$2)+VLOOKUP($C194,[2]CONFIG!$A$33:$C$43,3,FALSE),0))</f>
        <v>#REF!</v>
      </c>
      <c r="G194" s="447" t="e">
        <f>IF(D194&lt;60,0,ROUND(($D194*G$2)+VLOOKUP($C194,[2]CONFIG!$A$33:$C$43,3,FALSE),0))</f>
        <v>#REF!</v>
      </c>
      <c r="H194" s="447" t="e">
        <f>IF(D194&lt;60,0,ROUND(($D194*H$2)+VLOOKUP($C194,[2]CONFIG!$A$33:$C$43,3,FALSE),0))</f>
        <v>#REF!</v>
      </c>
      <c r="I194" s="447" t="e">
        <f>IF(D194&lt;60,0,ROUND(($D194*I$2)+VLOOKUP($C194,[2]CONFIG!$A$33:$C$43,3,FALSE),0))</f>
        <v>#REF!</v>
      </c>
      <c r="J194" s="456"/>
      <c r="K194" s="190" t="e">
        <f t="shared" si="8"/>
        <v>#REF!</v>
      </c>
      <c r="L194" s="190" t="e">
        <f t="shared" si="9"/>
        <v>#REF!</v>
      </c>
      <c r="M194" s="190" t="e">
        <f t="shared" si="10"/>
        <v>#REF!</v>
      </c>
      <c r="N194" s="190" t="e">
        <f t="shared" si="11"/>
        <v>#REF!</v>
      </c>
      <c r="P194" s="190" t="e">
        <f>E194+K194</f>
        <v>#REF!</v>
      </c>
      <c r="Q194" s="190" t="e">
        <f>E194+L194</f>
        <v>#REF!</v>
      </c>
    </row>
    <row r="195" spans="1:17" hidden="1" x14ac:dyDescent="0.25">
      <c r="A195" s="450" t="s">
        <v>529</v>
      </c>
      <c r="B195" s="455" t="e">
        <f>VLOOKUP(A195,[3]Sheet1!$B$1:$D$1757,3,FALSE)</f>
        <v>#N/A</v>
      </c>
      <c r="C195" s="455" t="e">
        <f>VLOOKUP(A195,[3]Sheet1!$B$1:$R$1757,17,FALSE)</f>
        <v>#N/A</v>
      </c>
      <c r="D195" s="458">
        <v>70369</v>
      </c>
      <c r="E195" s="446">
        <v>0</v>
      </c>
      <c r="F195" s="447" t="e">
        <f>IF(D195&lt;60,0,ROUND(($D195*F$2)+VLOOKUP($C195,[2]CONFIG!$A$33:$C$43,3,FALSE),0))</f>
        <v>#REF!</v>
      </c>
      <c r="G195" s="447" t="e">
        <f>IF(D195&lt;60,0,ROUND(($D195*G$2)+VLOOKUP($C195,[2]CONFIG!$A$33:$C$43,3,FALSE),0))</f>
        <v>#REF!</v>
      </c>
      <c r="H195" s="447" t="e">
        <f>IF(D195&lt;60,0,ROUND(($D195*H$2)+VLOOKUP($C195,[2]CONFIG!$A$33:$C$43,3,FALSE),0))</f>
        <v>#REF!</v>
      </c>
      <c r="I195" s="447" t="e">
        <f>IF(D195&lt;60,0,ROUND(($D195*I$2)+VLOOKUP($C195,[2]CONFIG!$A$33:$C$43,3,FALSE),0))</f>
        <v>#REF!</v>
      </c>
      <c r="J195" s="456"/>
      <c r="K195" s="190" t="e">
        <f t="shared" si="8"/>
        <v>#REF!</v>
      </c>
      <c r="L195" s="190" t="e">
        <f t="shared" si="9"/>
        <v>#REF!</v>
      </c>
      <c r="M195" s="190" t="e">
        <f t="shared" si="10"/>
        <v>#REF!</v>
      </c>
      <c r="N195" s="190" t="e">
        <f t="shared" si="11"/>
        <v>#REF!</v>
      </c>
      <c r="P195" s="190">
        <v>0</v>
      </c>
      <c r="Q195" s="190">
        <v>0</v>
      </c>
    </row>
    <row r="196" spans="1:17" hidden="1" x14ac:dyDescent="0.25">
      <c r="A196" s="459" t="s">
        <v>530</v>
      </c>
      <c r="B196" s="455" t="e">
        <f>VLOOKUP(A196,[3]Sheet1!$B$1:$D$1757,3,FALSE)</f>
        <v>#N/A</v>
      </c>
      <c r="C196" s="455" t="e">
        <f>VLOOKUP(A196,[3]Sheet1!$B$1:$R$1757,17,FALSE)</f>
        <v>#N/A</v>
      </c>
      <c r="D196" s="458">
        <v>70234</v>
      </c>
      <c r="E196" s="446">
        <v>0</v>
      </c>
      <c r="F196" s="447" t="e">
        <f>IF(D196&lt;60,0,ROUND(($D196*F$2)+VLOOKUP($C196,[2]CONFIG!$A$33:$C$43,3,FALSE),0))</f>
        <v>#REF!</v>
      </c>
      <c r="G196" s="447" t="e">
        <f>IF(D196&lt;60,0,ROUND(($D196*G$2)+VLOOKUP($C196,[2]CONFIG!$A$33:$C$43,3,FALSE),0))</f>
        <v>#REF!</v>
      </c>
      <c r="H196" s="447" t="e">
        <f>IF(D196&lt;60,0,ROUND(($D196*H$2)+VLOOKUP($C196,[2]CONFIG!$A$33:$C$43,3,FALSE),0))</f>
        <v>#REF!</v>
      </c>
      <c r="I196" s="447" t="e">
        <f>IF(D196&lt;60,0,ROUND(($D196*I$2)+VLOOKUP($C196,[2]CONFIG!$A$33:$C$43,3,FALSE),0))</f>
        <v>#REF!</v>
      </c>
      <c r="J196" s="456"/>
      <c r="K196" s="190" t="e">
        <f t="shared" si="8"/>
        <v>#REF!</v>
      </c>
      <c r="L196" s="190" t="e">
        <f t="shared" si="9"/>
        <v>#REF!</v>
      </c>
      <c r="M196" s="190" t="e">
        <f t="shared" si="10"/>
        <v>#REF!</v>
      </c>
      <c r="N196" s="190" t="e">
        <f t="shared" si="11"/>
        <v>#REF!</v>
      </c>
      <c r="P196" s="190">
        <v>0</v>
      </c>
      <c r="Q196" s="190">
        <v>0</v>
      </c>
    </row>
    <row r="197" spans="1:17" x14ac:dyDescent="0.25">
      <c r="A197" s="450" t="s">
        <v>301</v>
      </c>
      <c r="B197" s="455" t="e">
        <f>VLOOKUP(A197,[3]Sheet1!$B$1:$D$1757,3,FALSE)</f>
        <v>#N/A</v>
      </c>
      <c r="C197" s="455" t="e">
        <f>VLOOKUP(A197,[3]Sheet1!$B$1:$R$1757,17,FALSE)</f>
        <v>#N/A</v>
      </c>
      <c r="D197" s="458">
        <v>70135</v>
      </c>
      <c r="E197" s="446">
        <v>0</v>
      </c>
      <c r="F197" s="447" t="e">
        <f>IF(D197&lt;60,0,ROUND(($D197*F$2)+VLOOKUP($C197,[2]CONFIG!$A$33:$C$43,3,FALSE),0))</f>
        <v>#REF!</v>
      </c>
      <c r="G197" s="447" t="e">
        <f>IF(D197&lt;60,0,ROUND(($D197*G$2)+VLOOKUP($C197,[2]CONFIG!$A$33:$C$43,3,FALSE),0))</f>
        <v>#REF!</v>
      </c>
      <c r="H197" s="447" t="e">
        <f>IF(D197&lt;60,0,ROUND(($D197*H$2)+VLOOKUP($C197,[2]CONFIG!$A$33:$C$43,3,FALSE),0))</f>
        <v>#REF!</v>
      </c>
      <c r="I197" s="447" t="e">
        <f>IF(D197&lt;60,0,ROUND(($D197*I$2)+VLOOKUP($C197,[2]CONFIG!$A$33:$C$43,3,FALSE),0))</f>
        <v>#REF!</v>
      </c>
      <c r="J197" s="456"/>
      <c r="K197" s="190" t="e">
        <f t="shared" ref="K197:K260" si="12">(ROUND($E197*$K$2,2))</f>
        <v>#REF!</v>
      </c>
      <c r="L197" s="190" t="e">
        <f t="shared" ref="L197:L260" si="13">(ROUND($E197*$L$2,2))</f>
        <v>#REF!</v>
      </c>
      <c r="M197" s="190" t="e">
        <f t="shared" ref="M197:M260" si="14">(ROUND($E197*$M$2,2))</f>
        <v>#REF!</v>
      </c>
      <c r="N197" s="190" t="e">
        <f t="shared" ref="N197:N260" si="15">(ROUND($E197*$N$2,2))</f>
        <v>#REF!</v>
      </c>
      <c r="P197" s="190">
        <v>0</v>
      </c>
      <c r="Q197" s="190">
        <v>0</v>
      </c>
    </row>
    <row r="198" spans="1:17" hidden="1" x14ac:dyDescent="0.25">
      <c r="A198" s="450" t="s">
        <v>531</v>
      </c>
      <c r="B198" s="455" t="e">
        <f>VLOOKUP(A198,[3]Sheet1!$B$1:$D$1757,3,FALSE)</f>
        <v>#N/A</v>
      </c>
      <c r="C198" s="455" t="e">
        <f>VLOOKUP(A198,[3]Sheet1!$B$1:$R$1757,17,FALSE)</f>
        <v>#N/A</v>
      </c>
      <c r="D198" s="458">
        <v>70000</v>
      </c>
      <c r="E198" s="446">
        <v>0</v>
      </c>
      <c r="F198" s="447" t="e">
        <f>IF(D198&lt;60,0,ROUND(($D198*F$2)+VLOOKUP($C198,[2]CONFIG!$A$33:$C$43,3,FALSE),0))</f>
        <v>#REF!</v>
      </c>
      <c r="G198" s="447" t="e">
        <f>IF(D198&lt;60,0,ROUND(($D198*G$2)+VLOOKUP($C198,[2]CONFIG!$A$33:$C$43,3,FALSE),0))</f>
        <v>#REF!</v>
      </c>
      <c r="H198" s="447" t="e">
        <f>IF(D198&lt;60,0,ROUND(($D198*H$2)+VLOOKUP($C198,[2]CONFIG!$A$33:$C$43,3,FALSE),0))</f>
        <v>#REF!</v>
      </c>
      <c r="I198" s="447" t="e">
        <f>IF(D198&lt;60,0,ROUND(($D198*I$2)+VLOOKUP($C198,[2]CONFIG!$A$33:$C$43,3,FALSE),0))</f>
        <v>#REF!</v>
      </c>
      <c r="J198" s="456"/>
      <c r="K198" s="190" t="e">
        <f t="shared" si="12"/>
        <v>#REF!</v>
      </c>
      <c r="L198" s="190" t="e">
        <f t="shared" si="13"/>
        <v>#REF!</v>
      </c>
      <c r="M198" s="190" t="e">
        <f t="shared" si="14"/>
        <v>#REF!</v>
      </c>
      <c r="N198" s="190" t="e">
        <f t="shared" si="15"/>
        <v>#REF!</v>
      </c>
      <c r="P198" s="190">
        <v>0</v>
      </c>
      <c r="Q198" s="190">
        <v>0</v>
      </c>
    </row>
    <row r="199" spans="1:17" hidden="1" x14ac:dyDescent="0.25">
      <c r="A199" s="450" t="s">
        <v>532</v>
      </c>
      <c r="B199" s="455" t="e">
        <f>VLOOKUP(A199,[3]Sheet1!$B$1:$D$1757,3,FALSE)</f>
        <v>#N/A</v>
      </c>
      <c r="C199" s="455" t="e">
        <f>VLOOKUP(A199,[3]Sheet1!$B$1:$R$1757,17,FALSE)</f>
        <v>#N/A</v>
      </c>
      <c r="D199" s="458">
        <v>70000</v>
      </c>
      <c r="E199" s="446">
        <v>0</v>
      </c>
      <c r="F199" s="447" t="e">
        <f>IF(D199&lt;60,0,ROUND(($D199*F$2)+VLOOKUP($C199,[2]CONFIG!$A$33:$C$43,3,FALSE),0))</f>
        <v>#REF!</v>
      </c>
      <c r="G199" s="447" t="e">
        <f>IF(D199&lt;60,0,ROUND(($D199*G$2)+VLOOKUP($C199,[2]CONFIG!$A$33:$C$43,3,FALSE),0))</f>
        <v>#REF!</v>
      </c>
      <c r="H199" s="447" t="e">
        <f>IF(D199&lt;60,0,ROUND(($D199*H$2)+VLOOKUP($C199,[2]CONFIG!$A$33:$C$43,3,FALSE),0))</f>
        <v>#REF!</v>
      </c>
      <c r="I199" s="447" t="e">
        <f>IF(D199&lt;60,0,ROUND(($D199*I$2)+VLOOKUP($C199,[2]CONFIG!$A$33:$C$43,3,FALSE),0))</f>
        <v>#REF!</v>
      </c>
      <c r="J199" s="456"/>
      <c r="K199" s="190" t="e">
        <f t="shared" si="12"/>
        <v>#REF!</v>
      </c>
      <c r="L199" s="190" t="e">
        <f t="shared" si="13"/>
        <v>#REF!</v>
      </c>
      <c r="M199" s="190" t="e">
        <f t="shared" si="14"/>
        <v>#REF!</v>
      </c>
      <c r="N199" s="190" t="e">
        <f t="shared" si="15"/>
        <v>#REF!</v>
      </c>
      <c r="P199" s="190">
        <v>0</v>
      </c>
      <c r="Q199" s="190">
        <v>0</v>
      </c>
    </row>
    <row r="200" spans="1:17" hidden="1" x14ac:dyDescent="0.25">
      <c r="A200" s="459" t="s">
        <v>533</v>
      </c>
      <c r="B200" s="455" t="e">
        <f>VLOOKUP(A200,[3]Sheet1!$B$1:$D$1757,3,FALSE)</f>
        <v>#N/A</v>
      </c>
      <c r="C200" s="455" t="e">
        <f>VLOOKUP(A200,[3]Sheet1!$B$1:$R$1757,17,FALSE)</f>
        <v>#N/A</v>
      </c>
      <c r="D200" s="458">
        <v>69567</v>
      </c>
      <c r="E200" s="446">
        <v>0</v>
      </c>
      <c r="F200" s="447" t="e">
        <f>IF(D200&lt;60,0,ROUND(($D200*F$2)+VLOOKUP($C200,[2]CONFIG!$A$33:$C$43,3,FALSE),0))</f>
        <v>#REF!</v>
      </c>
      <c r="G200" s="447" t="e">
        <f>IF(D200&lt;60,0,ROUND(($D200*G$2)+VLOOKUP($C200,[2]CONFIG!$A$33:$C$43,3,FALSE),0))</f>
        <v>#REF!</v>
      </c>
      <c r="H200" s="447" t="e">
        <f>IF(D200&lt;60,0,ROUND(($D200*H$2)+VLOOKUP($C200,[2]CONFIG!$A$33:$C$43,3,FALSE),0))</f>
        <v>#REF!</v>
      </c>
      <c r="I200" s="447" t="e">
        <f>IF(D200&lt;60,0,ROUND(($D200*I$2)+VLOOKUP($C200,[2]CONFIG!$A$33:$C$43,3,FALSE),0))</f>
        <v>#REF!</v>
      </c>
      <c r="J200" s="456"/>
      <c r="K200" s="190" t="e">
        <f t="shared" si="12"/>
        <v>#REF!</v>
      </c>
      <c r="L200" s="190" t="e">
        <f t="shared" si="13"/>
        <v>#REF!</v>
      </c>
      <c r="M200" s="190" t="e">
        <f t="shared" si="14"/>
        <v>#REF!</v>
      </c>
      <c r="N200" s="190" t="e">
        <f t="shared" si="15"/>
        <v>#REF!</v>
      </c>
      <c r="P200" s="190">
        <v>0</v>
      </c>
      <c r="Q200" s="190">
        <v>0</v>
      </c>
    </row>
    <row r="201" spans="1:17" hidden="1" x14ac:dyDescent="0.25">
      <c r="A201" s="450" t="s">
        <v>534</v>
      </c>
      <c r="B201" s="455" t="e">
        <f>VLOOKUP(A201,[3]Sheet1!$B$1:$D$1757,3,FALSE)</f>
        <v>#N/A</v>
      </c>
      <c r="C201" s="455" t="e">
        <f>VLOOKUP(A201,[3]Sheet1!$B$1:$R$1757,17,FALSE)</f>
        <v>#N/A</v>
      </c>
      <c r="D201" s="458">
        <v>69523</v>
      </c>
      <c r="E201" s="446">
        <v>0</v>
      </c>
      <c r="F201" s="447" t="e">
        <f>IF(D201&lt;60,0,ROUND(($D201*F$2)+VLOOKUP($C201,[2]CONFIG!$A$33:$C$43,3,FALSE),0))</f>
        <v>#REF!</v>
      </c>
      <c r="G201" s="447" t="e">
        <f>IF(D201&lt;60,0,ROUND(($D201*G$2)+VLOOKUP($C201,[2]CONFIG!$A$33:$C$43,3,FALSE),0))</f>
        <v>#REF!</v>
      </c>
      <c r="H201" s="447" t="e">
        <f>IF(D201&lt;60,0,ROUND(($D201*H$2)+VLOOKUP($C201,[2]CONFIG!$A$33:$C$43,3,FALSE),0))</f>
        <v>#REF!</v>
      </c>
      <c r="I201" s="447" t="e">
        <f>IF(D201&lt;60,0,ROUND(($D201*I$2)+VLOOKUP($C201,[2]CONFIG!$A$33:$C$43,3,FALSE),0))</f>
        <v>#REF!</v>
      </c>
      <c r="J201" s="456"/>
      <c r="K201" s="190" t="e">
        <f t="shared" si="12"/>
        <v>#REF!</v>
      </c>
      <c r="L201" s="190" t="e">
        <f t="shared" si="13"/>
        <v>#REF!</v>
      </c>
      <c r="M201" s="190" t="e">
        <f t="shared" si="14"/>
        <v>#REF!</v>
      </c>
      <c r="N201" s="190" t="e">
        <f t="shared" si="15"/>
        <v>#REF!</v>
      </c>
      <c r="P201" s="190">
        <v>0</v>
      </c>
      <c r="Q201" s="190">
        <v>0</v>
      </c>
    </row>
    <row r="202" spans="1:17" hidden="1" x14ac:dyDescent="0.25">
      <c r="A202" s="450" t="s">
        <v>535</v>
      </c>
      <c r="B202" s="455" t="e">
        <f>VLOOKUP(A202,[3]Sheet1!$B$1:$D$1757,3,FALSE)</f>
        <v>#N/A</v>
      </c>
      <c r="C202" s="455" t="e">
        <f>VLOOKUP(A202,[3]Sheet1!$B$1:$R$1757,17,FALSE)</f>
        <v>#N/A</v>
      </c>
      <c r="D202" s="458">
        <v>69375</v>
      </c>
      <c r="E202" s="446">
        <v>0</v>
      </c>
      <c r="F202" s="447" t="e">
        <f>IF(D202&lt;60,0,ROUND(($D202*F$2)+VLOOKUP($C202,[2]CONFIG!$A$33:$C$43,3,FALSE),0))</f>
        <v>#REF!</v>
      </c>
      <c r="G202" s="447" t="e">
        <f>IF(D202&lt;60,0,ROUND(($D202*G$2)+VLOOKUP($C202,[2]CONFIG!$A$33:$C$43,3,FALSE),0))</f>
        <v>#REF!</v>
      </c>
      <c r="H202" s="447" t="e">
        <f>IF(D202&lt;60,0,ROUND(($D202*H$2)+VLOOKUP($C202,[2]CONFIG!$A$33:$C$43,3,FALSE),0))</f>
        <v>#REF!</v>
      </c>
      <c r="I202" s="447" t="e">
        <f>IF(D202&lt;60,0,ROUND(($D202*I$2)+VLOOKUP($C202,[2]CONFIG!$A$33:$C$43,3,FALSE),0))</f>
        <v>#REF!</v>
      </c>
      <c r="J202" s="456"/>
      <c r="K202" s="190" t="e">
        <f t="shared" si="12"/>
        <v>#REF!</v>
      </c>
      <c r="L202" s="190" t="e">
        <f t="shared" si="13"/>
        <v>#REF!</v>
      </c>
      <c r="M202" s="190" t="e">
        <f t="shared" si="14"/>
        <v>#REF!</v>
      </c>
      <c r="N202" s="190" t="e">
        <f t="shared" si="15"/>
        <v>#REF!</v>
      </c>
      <c r="P202" s="190">
        <v>0</v>
      </c>
      <c r="Q202" s="190">
        <v>0</v>
      </c>
    </row>
    <row r="203" spans="1:17" hidden="1" x14ac:dyDescent="0.25">
      <c r="A203" s="450" t="s">
        <v>313</v>
      </c>
      <c r="B203" s="455" t="e">
        <f>VLOOKUP(A203,[3]Sheet1!$B$1:$D$1757,3,FALSE)</f>
        <v>#N/A</v>
      </c>
      <c r="C203" s="455" t="e">
        <f>VLOOKUP(A203,[3]Sheet1!$B$1:$R$1757,17,FALSE)</f>
        <v>#N/A</v>
      </c>
      <c r="D203" s="458">
        <v>69210</v>
      </c>
      <c r="E203" s="446">
        <v>0</v>
      </c>
      <c r="F203" s="447" t="e">
        <f>IF(D203&lt;60,0,ROUND(($D203*F$2)+VLOOKUP($C203,[2]CONFIG!$A$33:$C$43,3,FALSE),0))</f>
        <v>#REF!</v>
      </c>
      <c r="G203" s="447" t="e">
        <f>IF(D203&lt;60,0,ROUND(($D203*G$2)+VLOOKUP($C203,[2]CONFIG!$A$33:$C$43,3,FALSE),0))</f>
        <v>#REF!</v>
      </c>
      <c r="H203" s="447" t="e">
        <f>IF(D203&lt;60,0,ROUND(($D203*H$2)+VLOOKUP($C203,[2]CONFIG!$A$33:$C$43,3,FALSE),0))</f>
        <v>#REF!</v>
      </c>
      <c r="I203" s="447" t="e">
        <f>IF(D203&lt;60,0,ROUND(($D203*I$2)+VLOOKUP($C203,[2]CONFIG!$A$33:$C$43,3,FALSE),0))</f>
        <v>#REF!</v>
      </c>
      <c r="J203" s="456"/>
      <c r="K203" s="190" t="e">
        <f t="shared" si="12"/>
        <v>#REF!</v>
      </c>
      <c r="L203" s="190" t="e">
        <f t="shared" si="13"/>
        <v>#REF!</v>
      </c>
      <c r="M203" s="190" t="e">
        <f t="shared" si="14"/>
        <v>#REF!</v>
      </c>
      <c r="N203" s="190" t="e">
        <f t="shared" si="15"/>
        <v>#REF!</v>
      </c>
      <c r="P203" s="190">
        <v>0</v>
      </c>
      <c r="Q203" s="190">
        <v>0</v>
      </c>
    </row>
    <row r="204" spans="1:17" hidden="1" x14ac:dyDescent="0.25">
      <c r="A204" s="450" t="s">
        <v>536</v>
      </c>
      <c r="B204" s="455" t="e">
        <f>VLOOKUP(A204,[3]Sheet1!$B$1:$D$1757,3,FALSE)</f>
        <v>#N/A</v>
      </c>
      <c r="C204" s="455" t="e">
        <f>VLOOKUP(A204,[3]Sheet1!$B$1:$R$1757,17,FALSE)</f>
        <v>#N/A</v>
      </c>
      <c r="D204" s="458">
        <v>69120</v>
      </c>
      <c r="E204" s="446">
        <v>0</v>
      </c>
      <c r="F204" s="447" t="e">
        <f>IF(D204&lt;60,0,ROUND(($D204*F$2)+VLOOKUP($C204,[2]CONFIG!$A$33:$C$43,3,FALSE),0))</f>
        <v>#REF!</v>
      </c>
      <c r="G204" s="447" t="e">
        <f>IF(D204&lt;60,0,ROUND(($D204*G$2)+VLOOKUP($C204,[2]CONFIG!$A$33:$C$43,3,FALSE),0))</f>
        <v>#REF!</v>
      </c>
      <c r="H204" s="447" t="e">
        <f>IF(D204&lt;60,0,ROUND(($D204*H$2)+VLOOKUP($C204,[2]CONFIG!$A$33:$C$43,3,FALSE),0))</f>
        <v>#REF!</v>
      </c>
      <c r="I204" s="447" t="e">
        <f>IF(D204&lt;60,0,ROUND(($D204*I$2)+VLOOKUP($C204,[2]CONFIG!$A$33:$C$43,3,FALSE),0))</f>
        <v>#REF!</v>
      </c>
      <c r="J204" s="456"/>
      <c r="K204" s="190" t="e">
        <f t="shared" si="12"/>
        <v>#REF!</v>
      </c>
      <c r="L204" s="190" t="e">
        <f t="shared" si="13"/>
        <v>#REF!</v>
      </c>
      <c r="M204" s="190" t="e">
        <f t="shared" si="14"/>
        <v>#REF!</v>
      </c>
      <c r="N204" s="190" t="e">
        <f t="shared" si="15"/>
        <v>#REF!</v>
      </c>
      <c r="P204" s="190" t="e">
        <f>E204+K204</f>
        <v>#REF!</v>
      </c>
      <c r="Q204" s="190" t="e">
        <f>E204+L204</f>
        <v>#REF!</v>
      </c>
    </row>
    <row r="205" spans="1:17" hidden="1" x14ac:dyDescent="0.25">
      <c r="A205" s="450" t="s">
        <v>537</v>
      </c>
      <c r="B205" s="455" t="e">
        <f>VLOOKUP(A205,[3]Sheet1!$B$1:$D$1757,3,FALSE)</f>
        <v>#N/A</v>
      </c>
      <c r="C205" s="455" t="e">
        <f>VLOOKUP(A205,[3]Sheet1!$B$1:$R$1757,17,FALSE)</f>
        <v>#N/A</v>
      </c>
      <c r="D205" s="458">
        <v>69107</v>
      </c>
      <c r="E205" s="446">
        <v>0</v>
      </c>
      <c r="F205" s="447" t="e">
        <f>IF(D205&lt;60,0,ROUND(($D205*F$2)+VLOOKUP($C205,[2]CONFIG!$A$33:$C$43,3,FALSE),0))</f>
        <v>#REF!</v>
      </c>
      <c r="G205" s="447" t="e">
        <f>IF(D205&lt;60,0,ROUND(($D205*G$2)+VLOOKUP($C205,[2]CONFIG!$A$33:$C$43,3,FALSE),0))</f>
        <v>#REF!</v>
      </c>
      <c r="H205" s="447" t="e">
        <f>IF(D205&lt;60,0,ROUND(($D205*H$2)+VLOOKUP($C205,[2]CONFIG!$A$33:$C$43,3,FALSE),0))</f>
        <v>#REF!</v>
      </c>
      <c r="I205" s="447" t="e">
        <f>IF(D205&lt;60,0,ROUND(($D205*I$2)+VLOOKUP($C205,[2]CONFIG!$A$33:$C$43,3,FALSE),0))</f>
        <v>#REF!</v>
      </c>
      <c r="J205" s="456"/>
      <c r="K205" s="190" t="e">
        <f t="shared" si="12"/>
        <v>#REF!</v>
      </c>
      <c r="L205" s="190" t="e">
        <f t="shared" si="13"/>
        <v>#REF!</v>
      </c>
      <c r="M205" s="190" t="e">
        <f t="shared" si="14"/>
        <v>#REF!</v>
      </c>
      <c r="N205" s="190" t="e">
        <f t="shared" si="15"/>
        <v>#REF!</v>
      </c>
      <c r="P205" s="190">
        <v>0</v>
      </c>
      <c r="Q205" s="190">
        <v>0</v>
      </c>
    </row>
    <row r="206" spans="1:17" hidden="1" x14ac:dyDescent="0.25">
      <c r="A206" s="450" t="s">
        <v>538</v>
      </c>
      <c r="B206" s="455" t="e">
        <f>VLOOKUP(A206,[3]Sheet1!$B$1:$D$1757,3,FALSE)</f>
        <v>#N/A</v>
      </c>
      <c r="C206" s="455" t="e">
        <f>VLOOKUP(A206,[3]Sheet1!$B$1:$R$1757,17,FALSE)</f>
        <v>#N/A</v>
      </c>
      <c r="D206" s="458">
        <v>69000</v>
      </c>
      <c r="E206" s="446">
        <v>0</v>
      </c>
      <c r="F206" s="447" t="e">
        <f>IF(D206&lt;60,0,ROUND(($D206*F$2)+VLOOKUP($C206,[2]CONFIG!$A$33:$C$43,3,FALSE),0))</f>
        <v>#REF!</v>
      </c>
      <c r="G206" s="447" t="e">
        <f>IF(D206&lt;60,0,ROUND(($D206*G$2)+VLOOKUP($C206,[2]CONFIG!$A$33:$C$43,3,FALSE),0))</f>
        <v>#REF!</v>
      </c>
      <c r="H206" s="447" t="e">
        <f>IF(D206&lt;60,0,ROUND(($D206*H$2)+VLOOKUP($C206,[2]CONFIG!$A$33:$C$43,3,FALSE),0))</f>
        <v>#REF!</v>
      </c>
      <c r="I206" s="447" t="e">
        <f>IF(D206&lt;60,0,ROUND(($D206*I$2)+VLOOKUP($C206,[2]CONFIG!$A$33:$C$43,3,FALSE),0))</f>
        <v>#REF!</v>
      </c>
      <c r="J206" s="456"/>
      <c r="K206" s="190" t="e">
        <f t="shared" si="12"/>
        <v>#REF!</v>
      </c>
      <c r="L206" s="190" t="e">
        <f t="shared" si="13"/>
        <v>#REF!</v>
      </c>
      <c r="M206" s="190" t="e">
        <f t="shared" si="14"/>
        <v>#REF!</v>
      </c>
      <c r="N206" s="190" t="e">
        <f t="shared" si="15"/>
        <v>#REF!</v>
      </c>
      <c r="P206" s="190">
        <v>0</v>
      </c>
      <c r="Q206" s="190">
        <v>0</v>
      </c>
    </row>
    <row r="207" spans="1:17" hidden="1" x14ac:dyDescent="0.25">
      <c r="A207" s="450" t="s">
        <v>539</v>
      </c>
      <c r="B207" s="455" t="e">
        <f>VLOOKUP(A207,[3]Sheet1!$B$1:$D$1757,3,FALSE)</f>
        <v>#N/A</v>
      </c>
      <c r="C207" s="455" t="e">
        <f>VLOOKUP(A207,[3]Sheet1!$B$1:$R$1757,17,FALSE)</f>
        <v>#N/A</v>
      </c>
      <c r="D207" s="458">
        <v>68828</v>
      </c>
      <c r="E207" s="446">
        <v>0</v>
      </c>
      <c r="F207" s="447" t="e">
        <f>IF(D207&lt;60,0,ROUND(($D207*F$2)+VLOOKUP($C207,[2]CONFIG!$A$33:$C$43,3,FALSE),0))</f>
        <v>#REF!</v>
      </c>
      <c r="G207" s="447" t="e">
        <f>IF(D207&lt;60,0,ROUND(($D207*G$2)+VLOOKUP($C207,[2]CONFIG!$A$33:$C$43,3,FALSE),0))</f>
        <v>#REF!</v>
      </c>
      <c r="H207" s="447" t="e">
        <f>IF(D207&lt;60,0,ROUND(($D207*H$2)+VLOOKUP($C207,[2]CONFIG!$A$33:$C$43,3,FALSE),0))</f>
        <v>#REF!</v>
      </c>
      <c r="I207" s="447" t="e">
        <f>IF(D207&lt;60,0,ROUND(($D207*I$2)+VLOOKUP($C207,[2]CONFIG!$A$33:$C$43,3,FALSE),0))</f>
        <v>#REF!</v>
      </c>
      <c r="J207" s="456"/>
      <c r="K207" s="190" t="e">
        <f t="shared" si="12"/>
        <v>#REF!</v>
      </c>
      <c r="L207" s="190" t="e">
        <f t="shared" si="13"/>
        <v>#REF!</v>
      </c>
      <c r="M207" s="190" t="e">
        <f t="shared" si="14"/>
        <v>#REF!</v>
      </c>
      <c r="N207" s="190" t="e">
        <f t="shared" si="15"/>
        <v>#REF!</v>
      </c>
      <c r="P207" s="190">
        <v>0</v>
      </c>
      <c r="Q207" s="190">
        <v>0</v>
      </c>
    </row>
    <row r="208" spans="1:17" hidden="1" x14ac:dyDescent="0.25">
      <c r="A208" s="450" t="s">
        <v>540</v>
      </c>
      <c r="B208" s="455" t="e">
        <f>VLOOKUP(A208,[3]Sheet1!$B$1:$D$1757,3,FALSE)</f>
        <v>#N/A</v>
      </c>
      <c r="C208" s="455" t="e">
        <f>VLOOKUP(A208,[3]Sheet1!$B$1:$R$1757,17,FALSE)</f>
        <v>#N/A</v>
      </c>
      <c r="D208" s="458">
        <v>68769</v>
      </c>
      <c r="E208" s="446">
        <v>0</v>
      </c>
      <c r="F208" s="447" t="e">
        <f>IF(D208&lt;60,0,ROUND(($D208*F$2)+VLOOKUP($C208,[2]CONFIG!$A$33:$C$43,3,FALSE),0))</f>
        <v>#REF!</v>
      </c>
      <c r="G208" s="447" t="e">
        <f>IF(D208&lt;60,0,ROUND(($D208*G$2)+VLOOKUP($C208,[2]CONFIG!$A$33:$C$43,3,FALSE),0))</f>
        <v>#REF!</v>
      </c>
      <c r="H208" s="447" t="e">
        <f>IF(D208&lt;60,0,ROUND(($D208*H$2)+VLOOKUP($C208,[2]CONFIG!$A$33:$C$43,3,FALSE),0))</f>
        <v>#REF!</v>
      </c>
      <c r="I208" s="447" t="e">
        <f>IF(D208&lt;60,0,ROUND(($D208*I$2)+VLOOKUP($C208,[2]CONFIG!$A$33:$C$43,3,FALSE),0))</f>
        <v>#REF!</v>
      </c>
      <c r="J208" s="456"/>
      <c r="K208" s="190" t="e">
        <f t="shared" si="12"/>
        <v>#REF!</v>
      </c>
      <c r="L208" s="190" t="e">
        <f t="shared" si="13"/>
        <v>#REF!</v>
      </c>
      <c r="M208" s="190" t="e">
        <f t="shared" si="14"/>
        <v>#REF!</v>
      </c>
      <c r="N208" s="190" t="e">
        <f t="shared" si="15"/>
        <v>#REF!</v>
      </c>
      <c r="P208" s="190">
        <v>0</v>
      </c>
      <c r="Q208" s="190">
        <v>0</v>
      </c>
    </row>
    <row r="209" spans="1:17" hidden="1" x14ac:dyDescent="0.25">
      <c r="A209" s="450" t="s">
        <v>541</v>
      </c>
      <c r="B209" s="455" t="e">
        <f>VLOOKUP(A209,[3]Sheet1!$B$1:$D$1757,3,FALSE)</f>
        <v>#N/A</v>
      </c>
      <c r="C209" s="455" t="e">
        <f>VLOOKUP(A209,[3]Sheet1!$B$1:$R$1757,17,FALSE)</f>
        <v>#N/A</v>
      </c>
      <c r="D209" s="458">
        <v>68695</v>
      </c>
      <c r="E209" s="446">
        <v>0</v>
      </c>
      <c r="F209" s="447" t="e">
        <f>IF(D209&lt;60,0,ROUND(($D209*F$2)+VLOOKUP($C209,[2]CONFIG!$A$33:$C$43,3,FALSE),0))</f>
        <v>#REF!</v>
      </c>
      <c r="G209" s="447" t="e">
        <f>IF(D209&lt;60,0,ROUND(($D209*G$2)+VLOOKUP($C209,[2]CONFIG!$A$33:$C$43,3,FALSE),0))</f>
        <v>#REF!</v>
      </c>
      <c r="H209" s="447" t="e">
        <f>IF(D209&lt;60,0,ROUND(($D209*H$2)+VLOOKUP($C209,[2]CONFIG!$A$33:$C$43,3,FALSE),0))</f>
        <v>#REF!</v>
      </c>
      <c r="I209" s="447" t="e">
        <f>IF(D209&lt;60,0,ROUND(($D209*I$2)+VLOOKUP($C209,[2]CONFIG!$A$33:$C$43,3,FALSE),0))</f>
        <v>#REF!</v>
      </c>
      <c r="J209" s="456"/>
      <c r="K209" s="190" t="e">
        <f t="shared" si="12"/>
        <v>#REF!</v>
      </c>
      <c r="L209" s="190" t="e">
        <f t="shared" si="13"/>
        <v>#REF!</v>
      </c>
      <c r="M209" s="190" t="e">
        <f t="shared" si="14"/>
        <v>#REF!</v>
      </c>
      <c r="N209" s="190" t="e">
        <f t="shared" si="15"/>
        <v>#REF!</v>
      </c>
      <c r="P209" s="190">
        <v>0</v>
      </c>
      <c r="Q209" s="190">
        <v>0</v>
      </c>
    </row>
    <row r="210" spans="1:17" hidden="1" x14ac:dyDescent="0.25">
      <c r="A210" s="450" t="s">
        <v>542</v>
      </c>
      <c r="B210" s="455" t="e">
        <f>VLOOKUP(A210,[3]Sheet1!$B$1:$D$1757,3,FALSE)</f>
        <v>#N/A</v>
      </c>
      <c r="C210" s="455" t="e">
        <f>VLOOKUP(A210,[3]Sheet1!$B$1:$R$1757,17,FALSE)</f>
        <v>#N/A</v>
      </c>
      <c r="D210" s="458">
        <v>68660</v>
      </c>
      <c r="E210" s="446">
        <v>0</v>
      </c>
      <c r="F210" s="447" t="e">
        <f>IF(D210&lt;60,0,ROUND(($D210*F$2)+VLOOKUP($C210,[2]CONFIG!$A$33:$C$43,3,FALSE),0))</f>
        <v>#REF!</v>
      </c>
      <c r="G210" s="447" t="e">
        <f>IF(D210&lt;60,0,ROUND(($D210*G$2)+VLOOKUP($C210,[2]CONFIG!$A$33:$C$43,3,FALSE),0))</f>
        <v>#REF!</v>
      </c>
      <c r="H210" s="447" t="e">
        <f>IF(D210&lt;60,0,ROUND(($D210*H$2)+VLOOKUP($C210,[2]CONFIG!$A$33:$C$43,3,FALSE),0))</f>
        <v>#REF!</v>
      </c>
      <c r="I210" s="447" t="e">
        <f>IF(D210&lt;60,0,ROUND(($D210*I$2)+VLOOKUP($C210,[2]CONFIG!$A$33:$C$43,3,FALSE),0))</f>
        <v>#REF!</v>
      </c>
      <c r="J210" s="456"/>
      <c r="K210" s="190" t="e">
        <f t="shared" si="12"/>
        <v>#REF!</v>
      </c>
      <c r="L210" s="190" t="e">
        <f t="shared" si="13"/>
        <v>#REF!</v>
      </c>
      <c r="M210" s="190" t="e">
        <f t="shared" si="14"/>
        <v>#REF!</v>
      </c>
      <c r="N210" s="190" t="e">
        <f t="shared" si="15"/>
        <v>#REF!</v>
      </c>
      <c r="P210" s="190">
        <v>0</v>
      </c>
      <c r="Q210" s="190">
        <v>0</v>
      </c>
    </row>
    <row r="211" spans="1:17" hidden="1" x14ac:dyDescent="0.25">
      <c r="A211" s="450" t="s">
        <v>543</v>
      </c>
      <c r="B211" s="455" t="e">
        <f>VLOOKUP(A211,[3]Sheet1!$B$1:$D$1757,3,FALSE)</f>
        <v>#N/A</v>
      </c>
      <c r="C211" s="455" t="e">
        <f>VLOOKUP(A211,[3]Sheet1!$B$1:$R$1757,17,FALSE)</f>
        <v>#N/A</v>
      </c>
      <c r="D211" s="458">
        <v>68185</v>
      </c>
      <c r="E211" s="446">
        <v>0</v>
      </c>
      <c r="F211" s="447" t="e">
        <f>IF(D211&lt;60,0,ROUND(($D211*F$2)+VLOOKUP($C211,[2]CONFIG!$A$33:$C$43,3,FALSE),0))</f>
        <v>#REF!</v>
      </c>
      <c r="G211" s="447" t="e">
        <f>IF(D211&lt;60,0,ROUND(($D211*G$2)+VLOOKUP($C211,[2]CONFIG!$A$33:$C$43,3,FALSE),0))</f>
        <v>#REF!</v>
      </c>
      <c r="H211" s="447" t="e">
        <f>IF(D211&lt;60,0,ROUND(($D211*H$2)+VLOOKUP($C211,[2]CONFIG!$A$33:$C$43,3,FALSE),0))</f>
        <v>#REF!</v>
      </c>
      <c r="I211" s="447" t="e">
        <f>IF(D211&lt;60,0,ROUND(($D211*I$2)+VLOOKUP($C211,[2]CONFIG!$A$33:$C$43,3,FALSE),0))</f>
        <v>#REF!</v>
      </c>
      <c r="J211" s="456"/>
      <c r="K211" s="190" t="e">
        <f t="shared" si="12"/>
        <v>#REF!</v>
      </c>
      <c r="L211" s="190" t="e">
        <f t="shared" si="13"/>
        <v>#REF!</v>
      </c>
      <c r="M211" s="190" t="e">
        <f t="shared" si="14"/>
        <v>#REF!</v>
      </c>
      <c r="N211" s="190" t="e">
        <f t="shared" si="15"/>
        <v>#REF!</v>
      </c>
      <c r="P211" s="190">
        <v>0</v>
      </c>
      <c r="Q211" s="190">
        <v>0</v>
      </c>
    </row>
    <row r="212" spans="1:17" hidden="1" x14ac:dyDescent="0.25">
      <c r="A212" s="450" t="s">
        <v>544</v>
      </c>
      <c r="B212" s="455" t="e">
        <f>VLOOKUP(A212,[3]Sheet1!$B$1:$D$1757,3,FALSE)</f>
        <v>#N/A</v>
      </c>
      <c r="C212" s="455" t="e">
        <f>VLOOKUP(A212,[3]Sheet1!$B$1:$R$1757,17,FALSE)</f>
        <v>#N/A</v>
      </c>
      <c r="D212" s="458">
        <v>68070</v>
      </c>
      <c r="E212" s="446">
        <v>0</v>
      </c>
      <c r="F212" s="447" t="e">
        <f>IF(D212&lt;60,0,ROUND(($D212*F$2)+VLOOKUP($C212,[2]CONFIG!$A$33:$C$43,3,FALSE),0))</f>
        <v>#REF!</v>
      </c>
      <c r="G212" s="447" t="e">
        <f>IF(D212&lt;60,0,ROUND(($D212*G$2)+VLOOKUP($C212,[2]CONFIG!$A$33:$C$43,3,FALSE),0))</f>
        <v>#REF!</v>
      </c>
      <c r="H212" s="447" t="e">
        <f>IF(D212&lt;60,0,ROUND(($D212*H$2)+VLOOKUP($C212,[2]CONFIG!$A$33:$C$43,3,FALSE),0))</f>
        <v>#REF!</v>
      </c>
      <c r="I212" s="447" t="e">
        <f>IF(D212&lt;60,0,ROUND(($D212*I$2)+VLOOKUP($C212,[2]CONFIG!$A$33:$C$43,3,FALSE),0))</f>
        <v>#REF!</v>
      </c>
      <c r="J212" s="456"/>
      <c r="K212" s="190" t="e">
        <f t="shared" si="12"/>
        <v>#REF!</v>
      </c>
      <c r="L212" s="190" t="e">
        <f t="shared" si="13"/>
        <v>#REF!</v>
      </c>
      <c r="M212" s="190" t="e">
        <f t="shared" si="14"/>
        <v>#REF!</v>
      </c>
      <c r="N212" s="190" t="e">
        <f t="shared" si="15"/>
        <v>#REF!</v>
      </c>
      <c r="P212" s="190">
        <v>0</v>
      </c>
      <c r="Q212" s="190">
        <v>0</v>
      </c>
    </row>
    <row r="213" spans="1:17" hidden="1" x14ac:dyDescent="0.25">
      <c r="A213" s="450" t="s">
        <v>545</v>
      </c>
      <c r="B213" s="455" t="e">
        <f>VLOOKUP(A213,[3]Sheet1!$B$1:$D$1757,3,FALSE)</f>
        <v>#N/A</v>
      </c>
      <c r="C213" s="455" t="e">
        <f>VLOOKUP(A213,[3]Sheet1!$B$1:$R$1757,17,FALSE)</f>
        <v>#N/A</v>
      </c>
      <c r="D213" s="458">
        <v>67901</v>
      </c>
      <c r="E213" s="446">
        <v>0</v>
      </c>
      <c r="F213" s="447" t="e">
        <f>IF(D213&lt;60,0,ROUND(($D213*F$2)+VLOOKUP($C213,[2]CONFIG!$A$33:$C$43,3,FALSE),0))</f>
        <v>#REF!</v>
      </c>
      <c r="G213" s="447" t="e">
        <f>IF(D213&lt;60,0,ROUND(($D213*G$2)+VLOOKUP($C213,[2]CONFIG!$A$33:$C$43,3,FALSE),0))</f>
        <v>#REF!</v>
      </c>
      <c r="H213" s="447" t="e">
        <f>IF(D213&lt;60,0,ROUND(($D213*H$2)+VLOOKUP($C213,[2]CONFIG!$A$33:$C$43,3,FALSE),0))</f>
        <v>#REF!</v>
      </c>
      <c r="I213" s="447" t="e">
        <f>IF(D213&lt;60,0,ROUND(($D213*I$2)+VLOOKUP($C213,[2]CONFIG!$A$33:$C$43,3,FALSE),0))</f>
        <v>#REF!</v>
      </c>
      <c r="J213" s="456"/>
      <c r="K213" s="190" t="e">
        <f t="shared" si="12"/>
        <v>#REF!</v>
      </c>
      <c r="L213" s="190" t="e">
        <f t="shared" si="13"/>
        <v>#REF!</v>
      </c>
      <c r="M213" s="190" t="e">
        <f t="shared" si="14"/>
        <v>#REF!</v>
      </c>
      <c r="N213" s="190" t="e">
        <f t="shared" si="15"/>
        <v>#REF!</v>
      </c>
      <c r="P213" s="190">
        <v>0</v>
      </c>
      <c r="Q213" s="190">
        <v>0</v>
      </c>
    </row>
    <row r="214" spans="1:17" hidden="1" x14ac:dyDescent="0.25">
      <c r="A214" s="450" t="s">
        <v>546</v>
      </c>
      <c r="B214" s="455" t="e">
        <f>VLOOKUP(A214,[3]Sheet1!$B$1:$D$1757,3,FALSE)</f>
        <v>#N/A</v>
      </c>
      <c r="C214" s="455" t="e">
        <f>VLOOKUP(A214,[3]Sheet1!$B$1:$R$1757,17,FALSE)</f>
        <v>#N/A</v>
      </c>
      <c r="D214" s="458">
        <v>67670</v>
      </c>
      <c r="E214" s="446">
        <v>0</v>
      </c>
      <c r="F214" s="447" t="e">
        <f>IF(D214&lt;60,0,ROUND(($D214*F$2)+VLOOKUP($C214,[2]CONFIG!$A$33:$C$43,3,FALSE),0))</f>
        <v>#REF!</v>
      </c>
      <c r="G214" s="447" t="e">
        <f>IF(D214&lt;60,0,ROUND(($D214*G$2)+VLOOKUP($C214,[2]CONFIG!$A$33:$C$43,3,FALSE),0))</f>
        <v>#REF!</v>
      </c>
      <c r="H214" s="447" t="e">
        <f>IF(D214&lt;60,0,ROUND(($D214*H$2)+VLOOKUP($C214,[2]CONFIG!$A$33:$C$43,3,FALSE),0))</f>
        <v>#REF!</v>
      </c>
      <c r="I214" s="447" t="e">
        <f>IF(D214&lt;60,0,ROUND(($D214*I$2)+VLOOKUP($C214,[2]CONFIG!$A$33:$C$43,3,FALSE),0))</f>
        <v>#REF!</v>
      </c>
      <c r="J214" s="456"/>
      <c r="K214" s="190" t="e">
        <f t="shared" si="12"/>
        <v>#REF!</v>
      </c>
      <c r="L214" s="190" t="e">
        <f t="shared" si="13"/>
        <v>#REF!</v>
      </c>
      <c r="M214" s="190" t="e">
        <f t="shared" si="14"/>
        <v>#REF!</v>
      </c>
      <c r="N214" s="190" t="e">
        <f t="shared" si="15"/>
        <v>#REF!</v>
      </c>
      <c r="P214" s="190">
        <v>0</v>
      </c>
      <c r="Q214" s="190">
        <v>0</v>
      </c>
    </row>
    <row r="215" spans="1:17" hidden="1" x14ac:dyDescent="0.25">
      <c r="A215" s="450" t="s">
        <v>547</v>
      </c>
      <c r="B215" s="455" t="e">
        <f>VLOOKUP(A215,[3]Sheet1!$B$1:$D$1757,3,FALSE)</f>
        <v>#N/A</v>
      </c>
      <c r="C215" s="455" t="e">
        <f>VLOOKUP(A215,[3]Sheet1!$B$1:$R$1757,17,FALSE)</f>
        <v>#N/A</v>
      </c>
      <c r="D215" s="458">
        <v>67612</v>
      </c>
      <c r="E215" s="446">
        <v>0</v>
      </c>
      <c r="F215" s="447" t="e">
        <f>IF(D215&lt;60,0,ROUND(($D215*F$2)+VLOOKUP($C215,[2]CONFIG!$A$33:$C$43,3,FALSE),0))</f>
        <v>#REF!</v>
      </c>
      <c r="G215" s="447" t="e">
        <f>IF(D215&lt;60,0,ROUND(($D215*G$2)+VLOOKUP($C215,[2]CONFIG!$A$33:$C$43,3,FALSE),0))</f>
        <v>#REF!</v>
      </c>
      <c r="H215" s="447" t="e">
        <f>IF(D215&lt;60,0,ROUND(($D215*H$2)+VLOOKUP($C215,[2]CONFIG!$A$33:$C$43,3,FALSE),0))</f>
        <v>#REF!</v>
      </c>
      <c r="I215" s="447" t="e">
        <f>IF(D215&lt;60,0,ROUND(($D215*I$2)+VLOOKUP($C215,[2]CONFIG!$A$33:$C$43,3,FALSE),0))</f>
        <v>#REF!</v>
      </c>
      <c r="J215" s="456"/>
      <c r="K215" s="190" t="e">
        <f t="shared" si="12"/>
        <v>#REF!</v>
      </c>
      <c r="L215" s="190" t="e">
        <f t="shared" si="13"/>
        <v>#REF!</v>
      </c>
      <c r="M215" s="190" t="e">
        <f t="shared" si="14"/>
        <v>#REF!</v>
      </c>
      <c r="N215" s="190" t="e">
        <f t="shared" si="15"/>
        <v>#REF!</v>
      </c>
      <c r="P215" s="190">
        <v>0</v>
      </c>
      <c r="Q215" s="190">
        <v>0</v>
      </c>
    </row>
    <row r="216" spans="1:17" hidden="1" x14ac:dyDescent="0.25">
      <c r="A216" s="450" t="s">
        <v>548</v>
      </c>
      <c r="B216" s="455" t="e">
        <f>VLOOKUP(A216,[3]Sheet1!$B$1:$D$1757,3,FALSE)</f>
        <v>#N/A</v>
      </c>
      <c r="C216" s="455" t="e">
        <f>VLOOKUP(A216,[3]Sheet1!$B$1:$R$1757,17,FALSE)</f>
        <v>#N/A</v>
      </c>
      <c r="D216" s="458">
        <v>67500</v>
      </c>
      <c r="E216" s="446">
        <v>0</v>
      </c>
      <c r="F216" s="447" t="e">
        <f>IF(D216&lt;60,0,ROUND(($D216*F$2)+VLOOKUP($C216,[2]CONFIG!$A$33:$C$43,3,FALSE),0))</f>
        <v>#REF!</v>
      </c>
      <c r="G216" s="447" t="e">
        <f>IF(D216&lt;60,0,ROUND(($D216*G$2)+VLOOKUP($C216,[2]CONFIG!$A$33:$C$43,3,FALSE),0))</f>
        <v>#REF!</v>
      </c>
      <c r="H216" s="447" t="e">
        <f>IF(D216&lt;60,0,ROUND(($D216*H$2)+VLOOKUP($C216,[2]CONFIG!$A$33:$C$43,3,FALSE),0))</f>
        <v>#REF!</v>
      </c>
      <c r="I216" s="447" t="e">
        <f>IF(D216&lt;60,0,ROUND(($D216*I$2)+VLOOKUP($C216,[2]CONFIG!$A$33:$C$43,3,FALSE),0))</f>
        <v>#REF!</v>
      </c>
      <c r="J216" s="456"/>
      <c r="K216" s="190" t="e">
        <f t="shared" si="12"/>
        <v>#REF!</v>
      </c>
      <c r="L216" s="190" t="e">
        <f t="shared" si="13"/>
        <v>#REF!</v>
      </c>
      <c r="M216" s="190" t="e">
        <f t="shared" si="14"/>
        <v>#REF!</v>
      </c>
      <c r="N216" s="190" t="e">
        <f t="shared" si="15"/>
        <v>#REF!</v>
      </c>
      <c r="P216" s="190">
        <v>0</v>
      </c>
      <c r="Q216" s="190">
        <v>0</v>
      </c>
    </row>
    <row r="217" spans="1:17" hidden="1" x14ac:dyDescent="0.25">
      <c r="A217" s="450" t="s">
        <v>549</v>
      </c>
      <c r="B217" s="455" t="e">
        <f>VLOOKUP(A217,[3]Sheet1!$B$1:$D$1757,3,FALSE)</f>
        <v>#N/A</v>
      </c>
      <c r="C217" s="455" t="e">
        <f>VLOOKUP(A217,[3]Sheet1!$B$1:$R$1757,17,FALSE)</f>
        <v>#N/A</v>
      </c>
      <c r="D217" s="458">
        <v>67317</v>
      </c>
      <c r="E217" s="446">
        <v>0</v>
      </c>
      <c r="F217" s="447" t="e">
        <f>IF(D217&lt;60,0,ROUND(($D217*F$2)+VLOOKUP($C217,[2]CONFIG!$A$33:$C$43,3,FALSE),0))</f>
        <v>#REF!</v>
      </c>
      <c r="G217" s="447" t="e">
        <f>IF(D217&lt;60,0,ROUND(($D217*G$2)+VLOOKUP($C217,[2]CONFIG!$A$33:$C$43,3,FALSE),0))</f>
        <v>#REF!</v>
      </c>
      <c r="H217" s="447" t="e">
        <f>IF(D217&lt;60,0,ROUND(($D217*H$2)+VLOOKUP($C217,[2]CONFIG!$A$33:$C$43,3,FALSE),0))</f>
        <v>#REF!</v>
      </c>
      <c r="I217" s="447" t="e">
        <f>IF(D217&lt;60,0,ROUND(($D217*I$2)+VLOOKUP($C217,[2]CONFIG!$A$33:$C$43,3,FALSE),0))</f>
        <v>#REF!</v>
      </c>
      <c r="J217" s="456"/>
      <c r="K217" s="190" t="e">
        <f t="shared" si="12"/>
        <v>#REF!</v>
      </c>
      <c r="L217" s="190" t="e">
        <f t="shared" si="13"/>
        <v>#REF!</v>
      </c>
      <c r="M217" s="190" t="e">
        <f t="shared" si="14"/>
        <v>#REF!</v>
      </c>
      <c r="N217" s="190" t="e">
        <f t="shared" si="15"/>
        <v>#REF!</v>
      </c>
      <c r="P217" s="190">
        <v>0</v>
      </c>
      <c r="Q217" s="190">
        <v>0</v>
      </c>
    </row>
    <row r="218" spans="1:17" hidden="1" x14ac:dyDescent="0.25">
      <c r="A218" s="450" t="s">
        <v>550</v>
      </c>
      <c r="B218" s="455" t="e">
        <f>VLOOKUP(A218,[3]Sheet1!$B$1:$D$1757,3,FALSE)</f>
        <v>#N/A</v>
      </c>
      <c r="C218" s="455" t="e">
        <f>VLOOKUP(A218,[3]Sheet1!$B$1:$R$1757,17,FALSE)</f>
        <v>#N/A</v>
      </c>
      <c r="D218" s="458">
        <v>67317</v>
      </c>
      <c r="E218" s="446">
        <v>0</v>
      </c>
      <c r="F218" s="447" t="e">
        <f>IF(D218&lt;60,0,ROUND(($D218*F$2)+VLOOKUP($C218,[2]CONFIG!$A$33:$C$43,3,FALSE),0))</f>
        <v>#REF!</v>
      </c>
      <c r="G218" s="447" t="e">
        <f>IF(D218&lt;60,0,ROUND(($D218*G$2)+VLOOKUP($C218,[2]CONFIG!$A$33:$C$43,3,FALSE),0))</f>
        <v>#REF!</v>
      </c>
      <c r="H218" s="447" t="e">
        <f>IF(D218&lt;60,0,ROUND(($D218*H$2)+VLOOKUP($C218,[2]CONFIG!$A$33:$C$43,3,FALSE),0))</f>
        <v>#REF!</v>
      </c>
      <c r="I218" s="447" t="e">
        <f>IF(D218&lt;60,0,ROUND(($D218*I$2)+VLOOKUP($C218,[2]CONFIG!$A$33:$C$43,3,FALSE),0))</f>
        <v>#REF!</v>
      </c>
      <c r="J218" s="456"/>
      <c r="K218" s="190" t="e">
        <f t="shared" si="12"/>
        <v>#REF!</v>
      </c>
      <c r="L218" s="190" t="e">
        <f t="shared" si="13"/>
        <v>#REF!</v>
      </c>
      <c r="M218" s="190" t="e">
        <f t="shared" si="14"/>
        <v>#REF!</v>
      </c>
      <c r="N218" s="190" t="e">
        <f t="shared" si="15"/>
        <v>#REF!</v>
      </c>
      <c r="P218" s="190">
        <v>0</v>
      </c>
      <c r="Q218" s="190">
        <v>0</v>
      </c>
    </row>
    <row r="219" spans="1:17" hidden="1" x14ac:dyDescent="0.25">
      <c r="A219" s="450" t="s">
        <v>551</v>
      </c>
      <c r="B219" s="455" t="e">
        <f>VLOOKUP(A219,[3]Sheet1!$B$1:$D$1757,3,FALSE)</f>
        <v>#N/A</v>
      </c>
      <c r="C219" s="455" t="e">
        <f>VLOOKUP(A219,[3]Sheet1!$B$1:$R$1757,17,FALSE)</f>
        <v>#N/A</v>
      </c>
      <c r="D219" s="458">
        <v>67119</v>
      </c>
      <c r="E219" s="446">
        <v>0</v>
      </c>
      <c r="F219" s="447" t="e">
        <f>IF(D219&lt;60,0,ROUND(($D219*F$2)+VLOOKUP($C219,[2]CONFIG!$A$33:$C$43,3,FALSE),0))</f>
        <v>#REF!</v>
      </c>
      <c r="G219" s="447" t="e">
        <f>IF(D219&lt;60,0,ROUND(($D219*G$2)+VLOOKUP($C219,[2]CONFIG!$A$33:$C$43,3,FALSE),0))</f>
        <v>#REF!</v>
      </c>
      <c r="H219" s="447" t="e">
        <f>IF(D219&lt;60,0,ROUND(($D219*H$2)+VLOOKUP($C219,[2]CONFIG!$A$33:$C$43,3,FALSE),0))</f>
        <v>#REF!</v>
      </c>
      <c r="I219" s="447" t="e">
        <f>IF(D219&lt;60,0,ROUND(($D219*I$2)+VLOOKUP($C219,[2]CONFIG!$A$33:$C$43,3,FALSE),0))</f>
        <v>#REF!</v>
      </c>
      <c r="J219" s="456"/>
      <c r="K219" s="190" t="e">
        <f t="shared" si="12"/>
        <v>#REF!</v>
      </c>
      <c r="L219" s="190" t="e">
        <f t="shared" si="13"/>
        <v>#REF!</v>
      </c>
      <c r="M219" s="190" t="e">
        <f t="shared" si="14"/>
        <v>#REF!</v>
      </c>
      <c r="N219" s="190" t="e">
        <f t="shared" si="15"/>
        <v>#REF!</v>
      </c>
      <c r="P219" s="190">
        <v>0</v>
      </c>
      <c r="Q219" s="190">
        <v>0</v>
      </c>
    </row>
    <row r="220" spans="1:17" hidden="1" x14ac:dyDescent="0.25">
      <c r="A220" s="450" t="s">
        <v>552</v>
      </c>
      <c r="B220" s="455" t="e">
        <f>VLOOKUP(A220,[3]Sheet1!$B$1:$D$1757,3,FALSE)</f>
        <v>#N/A</v>
      </c>
      <c r="C220" s="455" t="e">
        <f>VLOOKUP(A220,[3]Sheet1!$B$1:$R$1757,17,FALSE)</f>
        <v>#N/A</v>
      </c>
      <c r="D220" s="458">
        <v>67119</v>
      </c>
      <c r="E220" s="446">
        <v>0</v>
      </c>
      <c r="F220" s="447" t="e">
        <f>IF(D220&lt;60,0,ROUND(($D220*F$2)+VLOOKUP($C220,[2]CONFIG!$A$33:$C$43,3,FALSE),0))</f>
        <v>#REF!</v>
      </c>
      <c r="G220" s="447" t="e">
        <f>IF(D220&lt;60,0,ROUND(($D220*G$2)+VLOOKUP($C220,[2]CONFIG!$A$33:$C$43,3,FALSE),0))</f>
        <v>#REF!</v>
      </c>
      <c r="H220" s="447" t="e">
        <f>IF(D220&lt;60,0,ROUND(($D220*H$2)+VLOOKUP($C220,[2]CONFIG!$A$33:$C$43,3,FALSE),0))</f>
        <v>#REF!</v>
      </c>
      <c r="I220" s="447" t="e">
        <f>IF(D220&lt;60,0,ROUND(($D220*I$2)+VLOOKUP($C220,[2]CONFIG!$A$33:$C$43,3,FALSE),0))</f>
        <v>#REF!</v>
      </c>
      <c r="J220" s="456"/>
      <c r="K220" s="190" t="e">
        <f t="shared" si="12"/>
        <v>#REF!</v>
      </c>
      <c r="L220" s="190" t="e">
        <f t="shared" si="13"/>
        <v>#REF!</v>
      </c>
      <c r="M220" s="190" t="e">
        <f t="shared" si="14"/>
        <v>#REF!</v>
      </c>
      <c r="N220" s="190" t="e">
        <f t="shared" si="15"/>
        <v>#REF!</v>
      </c>
      <c r="P220" s="190">
        <v>0</v>
      </c>
      <c r="Q220" s="190">
        <v>0</v>
      </c>
    </row>
    <row r="221" spans="1:17" hidden="1" x14ac:dyDescent="0.25">
      <c r="A221" s="450" t="s">
        <v>553</v>
      </c>
      <c r="B221" s="455" t="e">
        <f>VLOOKUP(A221,[3]Sheet1!$B$1:$D$1757,3,FALSE)</f>
        <v>#N/A</v>
      </c>
      <c r="C221" s="455" t="e">
        <f>VLOOKUP(A221,[3]Sheet1!$B$1:$R$1757,17,FALSE)</f>
        <v>#N/A</v>
      </c>
      <c r="D221" s="458">
        <v>67016</v>
      </c>
      <c r="E221" s="446">
        <v>0</v>
      </c>
      <c r="F221" s="447" t="e">
        <f>IF(D221&lt;60,0,ROUND(($D221*F$2)+VLOOKUP($C221,[2]CONFIG!$A$33:$C$43,3,FALSE),0))</f>
        <v>#REF!</v>
      </c>
      <c r="G221" s="447" t="e">
        <f>IF(D221&lt;60,0,ROUND(($D221*G$2)+VLOOKUP($C221,[2]CONFIG!$A$33:$C$43,3,FALSE),0))</f>
        <v>#REF!</v>
      </c>
      <c r="H221" s="447" t="e">
        <f>IF(D221&lt;60,0,ROUND(($D221*H$2)+VLOOKUP($C221,[2]CONFIG!$A$33:$C$43,3,FALSE),0))</f>
        <v>#REF!</v>
      </c>
      <c r="I221" s="447" t="e">
        <f>IF(D221&lt;60,0,ROUND(($D221*I$2)+VLOOKUP($C221,[2]CONFIG!$A$33:$C$43,3,FALSE),0))</f>
        <v>#REF!</v>
      </c>
      <c r="J221" s="456"/>
      <c r="K221" s="190" t="e">
        <f t="shared" si="12"/>
        <v>#REF!</v>
      </c>
      <c r="L221" s="190" t="e">
        <f t="shared" si="13"/>
        <v>#REF!</v>
      </c>
      <c r="M221" s="190" t="e">
        <f t="shared" si="14"/>
        <v>#REF!</v>
      </c>
      <c r="N221" s="190" t="e">
        <f t="shared" si="15"/>
        <v>#REF!</v>
      </c>
      <c r="P221" s="190">
        <v>0</v>
      </c>
      <c r="Q221" s="190">
        <v>0</v>
      </c>
    </row>
    <row r="222" spans="1:17" hidden="1" x14ac:dyDescent="0.25">
      <c r="A222" s="450" t="s">
        <v>554</v>
      </c>
      <c r="B222" s="455" t="e">
        <f>VLOOKUP(A222,[3]Sheet1!$B$1:$D$1757,3,FALSE)</f>
        <v>#N/A</v>
      </c>
      <c r="C222" s="455" t="e">
        <f>VLOOKUP(A222,[3]Sheet1!$B$1:$R$1757,17,FALSE)</f>
        <v>#N/A</v>
      </c>
      <c r="D222" s="458">
        <v>66983</v>
      </c>
      <c r="E222" s="446">
        <v>0</v>
      </c>
      <c r="F222" s="447" t="e">
        <f>IF(D222&lt;60,0,ROUND(($D222*F$2)+VLOOKUP($C222,[2]CONFIG!$A$33:$C$43,3,FALSE),0))</f>
        <v>#REF!</v>
      </c>
      <c r="G222" s="447" t="e">
        <f>IF(D222&lt;60,0,ROUND(($D222*G$2)+VLOOKUP($C222,[2]CONFIG!$A$33:$C$43,3,FALSE),0))</f>
        <v>#REF!</v>
      </c>
      <c r="H222" s="447" t="e">
        <f>IF(D222&lt;60,0,ROUND(($D222*H$2)+VLOOKUP($C222,[2]CONFIG!$A$33:$C$43,3,FALSE),0))</f>
        <v>#REF!</v>
      </c>
      <c r="I222" s="447" t="e">
        <f>IF(D222&lt;60,0,ROUND(($D222*I$2)+VLOOKUP($C222,[2]CONFIG!$A$33:$C$43,3,FALSE),0))</f>
        <v>#REF!</v>
      </c>
      <c r="J222" s="456"/>
      <c r="K222" s="190" t="e">
        <f t="shared" si="12"/>
        <v>#REF!</v>
      </c>
      <c r="L222" s="190" t="e">
        <f t="shared" si="13"/>
        <v>#REF!</v>
      </c>
      <c r="M222" s="190" t="e">
        <f t="shared" si="14"/>
        <v>#REF!</v>
      </c>
      <c r="N222" s="190" t="e">
        <f t="shared" si="15"/>
        <v>#REF!</v>
      </c>
      <c r="P222" s="190">
        <v>0</v>
      </c>
      <c r="Q222" s="190">
        <v>0</v>
      </c>
    </row>
    <row r="223" spans="1:17" hidden="1" x14ac:dyDescent="0.25">
      <c r="A223" s="459" t="s">
        <v>555</v>
      </c>
      <c r="B223" s="455" t="e">
        <f>VLOOKUP(A223,[3]Sheet1!$B$1:$D$1757,3,FALSE)</f>
        <v>#N/A</v>
      </c>
      <c r="C223" s="455" t="e">
        <f>VLOOKUP(A223,[3]Sheet1!$B$1:$R$1757,17,FALSE)</f>
        <v>#N/A</v>
      </c>
      <c r="D223" s="458">
        <v>66859</v>
      </c>
      <c r="E223" s="446">
        <v>0</v>
      </c>
      <c r="F223" s="447" t="e">
        <f>IF(D223&lt;60,0,ROUND(($D223*F$2)+VLOOKUP($C223,[2]CONFIG!$A$33:$C$43,3,FALSE),0))</f>
        <v>#REF!</v>
      </c>
      <c r="G223" s="447" t="e">
        <f>IF(D223&lt;60,0,ROUND(($D223*G$2)+VLOOKUP($C223,[2]CONFIG!$A$33:$C$43,3,FALSE),0))</f>
        <v>#REF!</v>
      </c>
      <c r="H223" s="447" t="e">
        <f>IF(D223&lt;60,0,ROUND(($D223*H$2)+VLOOKUP($C223,[2]CONFIG!$A$33:$C$43,3,FALSE),0))</f>
        <v>#REF!</v>
      </c>
      <c r="I223" s="447" t="e">
        <f>IF(D223&lt;60,0,ROUND(($D223*I$2)+VLOOKUP($C223,[2]CONFIG!$A$33:$C$43,3,FALSE),0))</f>
        <v>#REF!</v>
      </c>
      <c r="J223" s="456"/>
      <c r="K223" s="190" t="e">
        <f t="shared" si="12"/>
        <v>#REF!</v>
      </c>
      <c r="L223" s="190" t="e">
        <f t="shared" si="13"/>
        <v>#REF!</v>
      </c>
      <c r="M223" s="190" t="e">
        <f t="shared" si="14"/>
        <v>#REF!</v>
      </c>
      <c r="N223" s="190" t="e">
        <f t="shared" si="15"/>
        <v>#REF!</v>
      </c>
      <c r="P223" s="190">
        <v>0</v>
      </c>
      <c r="Q223" s="190">
        <v>0</v>
      </c>
    </row>
    <row r="224" spans="1:17" hidden="1" x14ac:dyDescent="0.25">
      <c r="A224" s="450" t="s">
        <v>309</v>
      </c>
      <c r="B224" s="455" t="e">
        <f>VLOOKUP(A224,[3]Sheet1!$B$1:$D$1757,3,FALSE)</f>
        <v>#N/A</v>
      </c>
      <c r="C224" s="455" t="e">
        <f>VLOOKUP(A224,[3]Sheet1!$B$1:$R$1757,17,FALSE)</f>
        <v>#N/A</v>
      </c>
      <c r="D224" s="458">
        <v>66240</v>
      </c>
      <c r="E224" s="446">
        <v>0</v>
      </c>
      <c r="F224" s="447" t="e">
        <f>IF(D224&lt;60,0,ROUND(($D224*F$2)+VLOOKUP($C224,[2]CONFIG!$A$33:$C$43,3,FALSE),0))</f>
        <v>#REF!</v>
      </c>
      <c r="G224" s="447" t="e">
        <f>IF(D224&lt;60,0,ROUND(($D224*G$2)+VLOOKUP($C224,[2]CONFIG!$A$33:$C$43,3,FALSE),0))</f>
        <v>#REF!</v>
      </c>
      <c r="H224" s="447" t="e">
        <f>IF(D224&lt;60,0,ROUND(($D224*H$2)+VLOOKUP($C224,[2]CONFIG!$A$33:$C$43,3,FALSE),0))</f>
        <v>#REF!</v>
      </c>
      <c r="I224" s="447" t="e">
        <f>IF(D224&lt;60,0,ROUND(($D224*I$2)+VLOOKUP($C224,[2]CONFIG!$A$33:$C$43,3,FALSE),0))</f>
        <v>#REF!</v>
      </c>
      <c r="J224" s="456"/>
      <c r="K224" s="190" t="e">
        <f t="shared" si="12"/>
        <v>#REF!</v>
      </c>
      <c r="L224" s="190" t="e">
        <f t="shared" si="13"/>
        <v>#REF!</v>
      </c>
      <c r="M224" s="190" t="e">
        <f t="shared" si="14"/>
        <v>#REF!</v>
      </c>
      <c r="N224" s="190" t="e">
        <f t="shared" si="15"/>
        <v>#REF!</v>
      </c>
      <c r="P224" s="190" t="e">
        <f>E224+K224</f>
        <v>#REF!</v>
      </c>
      <c r="Q224" s="190" t="e">
        <f>E224+L224</f>
        <v>#REF!</v>
      </c>
    </row>
    <row r="225" spans="1:17" hidden="1" x14ac:dyDescent="0.25">
      <c r="A225" s="450" t="s">
        <v>556</v>
      </c>
      <c r="B225" s="455" t="e">
        <f>VLOOKUP(A225,[3]Sheet1!$B$1:$D$1757,3,FALSE)</f>
        <v>#N/A</v>
      </c>
      <c r="C225" s="455" t="e">
        <f>VLOOKUP(A225,[3]Sheet1!$B$1:$R$1757,17,FALSE)</f>
        <v>#N/A</v>
      </c>
      <c r="D225" s="458">
        <v>65969</v>
      </c>
      <c r="E225" s="446">
        <v>0</v>
      </c>
      <c r="F225" s="447" t="e">
        <f>IF(D225&lt;60,0,ROUND(($D225*F$2)+VLOOKUP($C225,[2]CONFIG!$A$33:$C$43,3,FALSE),0))</f>
        <v>#REF!</v>
      </c>
      <c r="G225" s="447" t="e">
        <f>IF(D225&lt;60,0,ROUND(($D225*G$2)+VLOOKUP($C225,[2]CONFIG!$A$33:$C$43,3,FALSE),0))</f>
        <v>#REF!</v>
      </c>
      <c r="H225" s="447" t="e">
        <f>IF(D225&lt;60,0,ROUND(($D225*H$2)+VLOOKUP($C225,[2]CONFIG!$A$33:$C$43,3,FALSE),0))</f>
        <v>#REF!</v>
      </c>
      <c r="I225" s="447" t="e">
        <f>IF(D225&lt;60,0,ROUND(($D225*I$2)+VLOOKUP($C225,[2]CONFIG!$A$33:$C$43,3,FALSE),0))</f>
        <v>#REF!</v>
      </c>
      <c r="J225" s="456"/>
      <c r="K225" s="190" t="e">
        <f t="shared" si="12"/>
        <v>#REF!</v>
      </c>
      <c r="L225" s="190" t="e">
        <f t="shared" si="13"/>
        <v>#REF!</v>
      </c>
      <c r="M225" s="190" t="e">
        <f t="shared" si="14"/>
        <v>#REF!</v>
      </c>
      <c r="N225" s="190" t="e">
        <f t="shared" si="15"/>
        <v>#REF!</v>
      </c>
      <c r="P225" s="190">
        <v>0</v>
      </c>
      <c r="Q225" s="190">
        <v>0</v>
      </c>
    </row>
    <row r="226" spans="1:17" hidden="1" x14ac:dyDescent="0.25">
      <c r="A226" s="450" t="s">
        <v>557</v>
      </c>
      <c r="B226" s="455" t="e">
        <f>VLOOKUP(A226,[3]Sheet1!$B$1:$D$1757,3,FALSE)</f>
        <v>#N/A</v>
      </c>
      <c r="C226" s="455" t="e">
        <f>VLOOKUP(A226,[3]Sheet1!$B$1:$R$1757,17,FALSE)</f>
        <v>#N/A</v>
      </c>
      <c r="D226" s="458">
        <v>64550</v>
      </c>
      <c r="E226" s="446">
        <v>0</v>
      </c>
      <c r="F226" s="447" t="e">
        <f>IF(D226&lt;60,0,ROUND(($D226*F$2)+VLOOKUP($C226,[2]CONFIG!$A$33:$C$43,3,FALSE),0))</f>
        <v>#REF!</v>
      </c>
      <c r="G226" s="447" t="e">
        <f>IF(D226&lt;60,0,ROUND(($D226*G$2)+VLOOKUP($C226,[2]CONFIG!$A$33:$C$43,3,FALSE),0))</f>
        <v>#REF!</v>
      </c>
      <c r="H226" s="447" t="e">
        <f>IF(D226&lt;60,0,ROUND(($D226*H$2)+VLOOKUP($C226,[2]CONFIG!$A$33:$C$43,3,FALSE),0))</f>
        <v>#REF!</v>
      </c>
      <c r="I226" s="447" t="e">
        <f>IF(D226&lt;60,0,ROUND(($D226*I$2)+VLOOKUP($C226,[2]CONFIG!$A$33:$C$43,3,FALSE),0))</f>
        <v>#REF!</v>
      </c>
      <c r="J226" s="456"/>
      <c r="K226" s="190" t="e">
        <f t="shared" si="12"/>
        <v>#REF!</v>
      </c>
      <c r="L226" s="190" t="e">
        <f t="shared" si="13"/>
        <v>#REF!</v>
      </c>
      <c r="M226" s="190" t="e">
        <f t="shared" si="14"/>
        <v>#REF!</v>
      </c>
      <c r="N226" s="190" t="e">
        <f t="shared" si="15"/>
        <v>#REF!</v>
      </c>
      <c r="P226" s="190">
        <v>0</v>
      </c>
      <c r="Q226" s="190">
        <v>0</v>
      </c>
    </row>
    <row r="227" spans="1:17" hidden="1" x14ac:dyDescent="0.25">
      <c r="A227" s="459" t="s">
        <v>558</v>
      </c>
      <c r="B227" s="455" t="e">
        <f>VLOOKUP(A227,[3]Sheet1!$B$1:$D$1757,3,FALSE)</f>
        <v>#N/A</v>
      </c>
      <c r="C227" s="455" t="e">
        <f>VLOOKUP(A227,[3]Sheet1!$B$1:$R$1757,17,FALSE)</f>
        <v>#N/A</v>
      </c>
      <c r="D227" s="458">
        <v>65068</v>
      </c>
      <c r="E227" s="446">
        <v>0</v>
      </c>
      <c r="F227" s="447" t="e">
        <f>IF(D227&lt;60,0,ROUND(($D227*F$2)+VLOOKUP($C227,[2]CONFIG!$A$33:$C$43,3,FALSE),0))</f>
        <v>#REF!</v>
      </c>
      <c r="G227" s="447" t="e">
        <f>IF(D227&lt;60,0,ROUND(($D227*G$2)+VLOOKUP($C227,[2]CONFIG!$A$33:$C$43,3,FALSE),0))</f>
        <v>#REF!</v>
      </c>
      <c r="H227" s="447" t="e">
        <f>IF(D227&lt;60,0,ROUND(($D227*H$2)+VLOOKUP($C227,[2]CONFIG!$A$33:$C$43,3,FALSE),0))</f>
        <v>#REF!</v>
      </c>
      <c r="I227" s="447" t="e">
        <f>IF(D227&lt;60,0,ROUND(($D227*I$2)+VLOOKUP($C227,[2]CONFIG!$A$33:$C$43,3,FALSE),0))</f>
        <v>#REF!</v>
      </c>
      <c r="J227" s="456"/>
      <c r="K227" s="190" t="e">
        <f t="shared" si="12"/>
        <v>#REF!</v>
      </c>
      <c r="L227" s="190" t="e">
        <f t="shared" si="13"/>
        <v>#REF!</v>
      </c>
      <c r="M227" s="190" t="e">
        <f t="shared" si="14"/>
        <v>#REF!</v>
      </c>
      <c r="N227" s="190" t="e">
        <f t="shared" si="15"/>
        <v>#REF!</v>
      </c>
      <c r="P227" s="190">
        <v>0</v>
      </c>
      <c r="Q227" s="190">
        <v>0</v>
      </c>
    </row>
    <row r="228" spans="1:17" hidden="1" x14ac:dyDescent="0.25">
      <c r="A228" s="450" t="s">
        <v>559</v>
      </c>
      <c r="B228" s="455" t="e">
        <f>VLOOKUP(A228,[3]Sheet1!$B$1:$D$1757,3,FALSE)</f>
        <v>#N/A</v>
      </c>
      <c r="C228" s="455" t="e">
        <f>VLOOKUP(A228,[3]Sheet1!$B$1:$R$1757,17,FALSE)</f>
        <v>#N/A</v>
      </c>
      <c r="D228" s="458">
        <v>65012</v>
      </c>
      <c r="E228" s="446">
        <v>0</v>
      </c>
      <c r="F228" s="447" t="e">
        <f>IF(D228&lt;60,0,ROUND(($D228*F$2)+VLOOKUP($C228,[2]CONFIG!$A$33:$C$43,3,FALSE),0))</f>
        <v>#REF!</v>
      </c>
      <c r="G228" s="447" t="e">
        <f>IF(D228&lt;60,0,ROUND(($D228*G$2)+VLOOKUP($C228,[2]CONFIG!$A$33:$C$43,3,FALSE),0))</f>
        <v>#REF!</v>
      </c>
      <c r="H228" s="447" t="e">
        <f>IF(D228&lt;60,0,ROUND(($D228*H$2)+VLOOKUP($C228,[2]CONFIG!$A$33:$C$43,3,FALSE),0))</f>
        <v>#REF!</v>
      </c>
      <c r="I228" s="447" t="e">
        <f>IF(D228&lt;60,0,ROUND(($D228*I$2)+VLOOKUP($C228,[2]CONFIG!$A$33:$C$43,3,FALSE),0))</f>
        <v>#REF!</v>
      </c>
      <c r="J228" s="456"/>
      <c r="K228" s="190" t="e">
        <f t="shared" si="12"/>
        <v>#REF!</v>
      </c>
      <c r="L228" s="190" t="e">
        <f t="shared" si="13"/>
        <v>#REF!</v>
      </c>
      <c r="M228" s="190" t="e">
        <f t="shared" si="14"/>
        <v>#REF!</v>
      </c>
      <c r="N228" s="190" t="e">
        <f t="shared" si="15"/>
        <v>#REF!</v>
      </c>
      <c r="P228" s="190">
        <v>0</v>
      </c>
      <c r="Q228" s="190">
        <v>0</v>
      </c>
    </row>
    <row r="229" spans="1:17" hidden="1" x14ac:dyDescent="0.25">
      <c r="A229" s="450" t="s">
        <v>560</v>
      </c>
      <c r="B229" s="455" t="e">
        <f>VLOOKUP(A229,[3]Sheet1!$B$1:$D$1757,3,FALSE)</f>
        <v>#N/A</v>
      </c>
      <c r="C229" s="455" t="e">
        <f>VLOOKUP(A229,[3]Sheet1!$B$1:$R$1757,17,FALSE)</f>
        <v>#N/A</v>
      </c>
      <c r="D229" s="458">
        <v>64944</v>
      </c>
      <c r="E229" s="446">
        <v>0</v>
      </c>
      <c r="F229" s="447" t="e">
        <f>IF(D229&lt;60,0,ROUND(($D229*F$2)+VLOOKUP($C229,[2]CONFIG!$A$33:$C$43,3,FALSE),0))</f>
        <v>#REF!</v>
      </c>
      <c r="G229" s="447" t="e">
        <f>IF(D229&lt;60,0,ROUND(($D229*G$2)+VLOOKUP($C229,[2]CONFIG!$A$33:$C$43,3,FALSE),0))</f>
        <v>#REF!</v>
      </c>
      <c r="H229" s="447" t="e">
        <f>IF(D229&lt;60,0,ROUND(($D229*H$2)+VLOOKUP($C229,[2]CONFIG!$A$33:$C$43,3,FALSE),0))</f>
        <v>#REF!</v>
      </c>
      <c r="I229" s="447" t="e">
        <f>IF(D229&lt;60,0,ROUND(($D229*I$2)+VLOOKUP($C229,[2]CONFIG!$A$33:$C$43,3,FALSE),0))</f>
        <v>#REF!</v>
      </c>
      <c r="J229" s="456"/>
      <c r="K229" s="190" t="e">
        <f t="shared" si="12"/>
        <v>#REF!</v>
      </c>
      <c r="L229" s="190" t="e">
        <f t="shared" si="13"/>
        <v>#REF!</v>
      </c>
      <c r="M229" s="190" t="e">
        <f t="shared" si="14"/>
        <v>#REF!</v>
      </c>
      <c r="N229" s="190" t="e">
        <f t="shared" si="15"/>
        <v>#REF!</v>
      </c>
      <c r="P229" s="190">
        <v>0</v>
      </c>
      <c r="Q229" s="190">
        <v>0</v>
      </c>
    </row>
    <row r="230" spans="1:17" hidden="1" x14ac:dyDescent="0.25">
      <c r="A230" s="450" t="s">
        <v>561</v>
      </c>
      <c r="B230" s="455" t="e">
        <f>VLOOKUP(A230,[3]Sheet1!$B$1:$D$1757,3,FALSE)</f>
        <v>#N/A</v>
      </c>
      <c r="C230" s="455" t="e">
        <f>VLOOKUP(A230,[3]Sheet1!$B$1:$R$1757,17,FALSE)</f>
        <v>#N/A</v>
      </c>
      <c r="D230" s="458">
        <v>64931</v>
      </c>
      <c r="E230" s="446">
        <v>0</v>
      </c>
      <c r="F230" s="447" t="e">
        <f>IF(D230&lt;60,0,ROUND(($D230*F$2)+VLOOKUP($C230,[2]CONFIG!$A$33:$C$43,3,FALSE),0))</f>
        <v>#REF!</v>
      </c>
      <c r="G230" s="447" t="e">
        <f>IF(D230&lt;60,0,ROUND(($D230*G$2)+VLOOKUP($C230,[2]CONFIG!$A$33:$C$43,3,FALSE),0))</f>
        <v>#REF!</v>
      </c>
      <c r="H230" s="447" t="e">
        <f>IF(D230&lt;60,0,ROUND(($D230*H$2)+VLOOKUP($C230,[2]CONFIG!$A$33:$C$43,3,FALSE),0))</f>
        <v>#REF!</v>
      </c>
      <c r="I230" s="447" t="e">
        <f>IF(D230&lt;60,0,ROUND(($D230*I$2)+VLOOKUP($C230,[2]CONFIG!$A$33:$C$43,3,FALSE),0))</f>
        <v>#REF!</v>
      </c>
      <c r="J230" s="456"/>
      <c r="K230" s="190" t="e">
        <f t="shared" si="12"/>
        <v>#REF!</v>
      </c>
      <c r="L230" s="190" t="e">
        <f t="shared" si="13"/>
        <v>#REF!</v>
      </c>
      <c r="M230" s="190" t="e">
        <f t="shared" si="14"/>
        <v>#REF!</v>
      </c>
      <c r="N230" s="190" t="e">
        <f t="shared" si="15"/>
        <v>#REF!</v>
      </c>
      <c r="P230" s="190">
        <v>0</v>
      </c>
      <c r="Q230" s="190">
        <v>0</v>
      </c>
    </row>
    <row r="231" spans="1:17" hidden="1" x14ac:dyDescent="0.25">
      <c r="A231" s="450" t="s">
        <v>562</v>
      </c>
      <c r="B231" s="455" t="e">
        <f>VLOOKUP(A231,[3]Sheet1!$B$1:$D$1757,3,FALSE)</f>
        <v>#N/A</v>
      </c>
      <c r="C231" s="455" t="e">
        <f>VLOOKUP(A231,[3]Sheet1!$B$1:$R$1757,17,FALSE)</f>
        <v>#N/A</v>
      </c>
      <c r="D231" s="458">
        <v>64516</v>
      </c>
      <c r="E231" s="446">
        <v>0</v>
      </c>
      <c r="F231" s="447" t="e">
        <f>IF(D231&lt;60,0,ROUND(($D231*F$2)+VLOOKUP($C231,[2]CONFIG!$A$33:$C$43,3,FALSE),0))</f>
        <v>#REF!</v>
      </c>
      <c r="G231" s="447" t="e">
        <f>IF(D231&lt;60,0,ROUND(($D231*G$2)+VLOOKUP($C231,[2]CONFIG!$A$33:$C$43,3,FALSE),0))</f>
        <v>#REF!</v>
      </c>
      <c r="H231" s="447" t="e">
        <f>IF(D231&lt;60,0,ROUND(($D231*H$2)+VLOOKUP($C231,[2]CONFIG!$A$33:$C$43,3,FALSE),0))</f>
        <v>#REF!</v>
      </c>
      <c r="I231" s="447" t="e">
        <f>IF(D231&lt;60,0,ROUND(($D231*I$2)+VLOOKUP($C231,[2]CONFIG!$A$33:$C$43,3,FALSE),0))</f>
        <v>#REF!</v>
      </c>
      <c r="J231" s="456"/>
      <c r="K231" s="190" t="e">
        <f t="shared" si="12"/>
        <v>#REF!</v>
      </c>
      <c r="L231" s="190" t="e">
        <f t="shared" si="13"/>
        <v>#REF!</v>
      </c>
      <c r="M231" s="190" t="e">
        <f t="shared" si="14"/>
        <v>#REF!</v>
      </c>
      <c r="N231" s="190" t="e">
        <f t="shared" si="15"/>
        <v>#REF!</v>
      </c>
      <c r="P231" s="190">
        <v>0</v>
      </c>
      <c r="Q231" s="190">
        <v>0</v>
      </c>
    </row>
    <row r="232" spans="1:17" hidden="1" x14ac:dyDescent="0.25">
      <c r="A232" s="450" t="s">
        <v>563</v>
      </c>
      <c r="B232" s="455" t="e">
        <f>VLOOKUP(A232,[3]Sheet1!$B$1:$D$1757,3,FALSE)</f>
        <v>#N/A</v>
      </c>
      <c r="C232" s="455" t="e">
        <f>VLOOKUP(A232,[3]Sheet1!$B$1:$R$1757,17,FALSE)</f>
        <v>#N/A</v>
      </c>
      <c r="D232" s="458">
        <v>64047</v>
      </c>
      <c r="E232" s="446">
        <v>0</v>
      </c>
      <c r="F232" s="447" t="e">
        <f>IF(D232&lt;60,0,ROUND(($D232*F$2)+VLOOKUP($C232,[2]CONFIG!$A$33:$C$43,3,FALSE),0))</f>
        <v>#REF!</v>
      </c>
      <c r="G232" s="447" t="e">
        <f>IF(D232&lt;60,0,ROUND(($D232*G$2)+VLOOKUP($C232,[2]CONFIG!$A$33:$C$43,3,FALSE),0))</f>
        <v>#REF!</v>
      </c>
      <c r="H232" s="447" t="e">
        <f>IF(D232&lt;60,0,ROUND(($D232*H$2)+VLOOKUP($C232,[2]CONFIG!$A$33:$C$43,3,FALSE),0))</f>
        <v>#REF!</v>
      </c>
      <c r="I232" s="447" t="e">
        <f>IF(D232&lt;60,0,ROUND(($D232*I$2)+VLOOKUP($C232,[2]CONFIG!$A$33:$C$43,3,FALSE),0))</f>
        <v>#REF!</v>
      </c>
      <c r="J232" s="456"/>
      <c r="K232" s="190" t="e">
        <f t="shared" si="12"/>
        <v>#REF!</v>
      </c>
      <c r="L232" s="190" t="e">
        <f t="shared" si="13"/>
        <v>#REF!</v>
      </c>
      <c r="M232" s="190" t="e">
        <f t="shared" si="14"/>
        <v>#REF!</v>
      </c>
      <c r="N232" s="190" t="e">
        <f t="shared" si="15"/>
        <v>#REF!</v>
      </c>
      <c r="P232" s="190" t="e">
        <f>E232+K232</f>
        <v>#REF!</v>
      </c>
      <c r="Q232" s="190" t="e">
        <f>E232+L232</f>
        <v>#REF!</v>
      </c>
    </row>
    <row r="233" spans="1:17" hidden="1" x14ac:dyDescent="0.25">
      <c r="A233" s="450" t="s">
        <v>564</v>
      </c>
      <c r="B233" s="455" t="e">
        <f>VLOOKUP(A233,[3]Sheet1!$B$1:$D$1757,3,FALSE)</f>
        <v>#N/A</v>
      </c>
      <c r="C233" s="455" t="e">
        <f>VLOOKUP(A233,[3]Sheet1!$B$1:$R$1757,17,FALSE)</f>
        <v>#N/A</v>
      </c>
      <c r="D233" s="458">
        <v>63870</v>
      </c>
      <c r="E233" s="446">
        <v>0</v>
      </c>
      <c r="F233" s="447" t="e">
        <f>IF(D233&lt;60,0,ROUND(($D233*F$2)+VLOOKUP($C233,[2]CONFIG!$A$33:$C$43,3,FALSE),0))</f>
        <v>#REF!</v>
      </c>
      <c r="G233" s="447" t="e">
        <f>IF(D233&lt;60,0,ROUND(($D233*G$2)+VLOOKUP($C233,[2]CONFIG!$A$33:$C$43,3,FALSE),0))</f>
        <v>#REF!</v>
      </c>
      <c r="H233" s="447" t="e">
        <f>IF(D233&lt;60,0,ROUND(($D233*H$2)+VLOOKUP($C233,[2]CONFIG!$A$33:$C$43,3,FALSE),0))</f>
        <v>#REF!</v>
      </c>
      <c r="I233" s="447" t="e">
        <f>IF(D233&lt;60,0,ROUND(($D233*I$2)+VLOOKUP($C233,[2]CONFIG!$A$33:$C$43,3,FALSE),0))</f>
        <v>#REF!</v>
      </c>
      <c r="J233" s="456"/>
      <c r="K233" s="190" t="e">
        <f t="shared" si="12"/>
        <v>#REF!</v>
      </c>
      <c r="L233" s="190" t="e">
        <f t="shared" si="13"/>
        <v>#REF!</v>
      </c>
      <c r="M233" s="190" t="e">
        <f t="shared" si="14"/>
        <v>#REF!</v>
      </c>
      <c r="N233" s="190" t="e">
        <f t="shared" si="15"/>
        <v>#REF!</v>
      </c>
      <c r="P233" s="190">
        <v>0</v>
      </c>
      <c r="Q233" s="190">
        <v>0</v>
      </c>
    </row>
    <row r="234" spans="1:17" hidden="1" x14ac:dyDescent="0.25">
      <c r="A234" s="450" t="s">
        <v>565</v>
      </c>
      <c r="B234" s="455" t="e">
        <f>VLOOKUP(A234,[3]Sheet1!$B$1:$D$1757,3,FALSE)</f>
        <v>#N/A</v>
      </c>
      <c r="C234" s="455" t="e">
        <f>VLOOKUP(A234,[3]Sheet1!$B$1:$R$1757,17,FALSE)</f>
        <v>#N/A</v>
      </c>
      <c r="D234" s="458">
        <v>63689</v>
      </c>
      <c r="E234" s="446">
        <v>0</v>
      </c>
      <c r="F234" s="447" t="e">
        <f>IF(D234&lt;60,0,ROUND(($D234*F$2)+VLOOKUP($C234,[2]CONFIG!$A$33:$C$43,3,FALSE),0))</f>
        <v>#REF!</v>
      </c>
      <c r="G234" s="447" t="e">
        <f>IF(D234&lt;60,0,ROUND(($D234*G$2)+VLOOKUP($C234,[2]CONFIG!$A$33:$C$43,3,FALSE),0))</f>
        <v>#REF!</v>
      </c>
      <c r="H234" s="447" t="e">
        <f>IF(D234&lt;60,0,ROUND(($D234*H$2)+VLOOKUP($C234,[2]CONFIG!$A$33:$C$43,3,FALSE),0))</f>
        <v>#REF!</v>
      </c>
      <c r="I234" s="447" t="e">
        <f>IF(D234&lt;60,0,ROUND(($D234*I$2)+VLOOKUP($C234,[2]CONFIG!$A$33:$C$43,3,FALSE),0))</f>
        <v>#REF!</v>
      </c>
      <c r="J234" s="456"/>
      <c r="K234" s="190" t="e">
        <f t="shared" si="12"/>
        <v>#REF!</v>
      </c>
      <c r="L234" s="190" t="e">
        <f t="shared" si="13"/>
        <v>#REF!</v>
      </c>
      <c r="M234" s="190" t="e">
        <f t="shared" si="14"/>
        <v>#REF!</v>
      </c>
      <c r="N234" s="190" t="e">
        <f t="shared" si="15"/>
        <v>#REF!</v>
      </c>
      <c r="P234" s="190">
        <v>0</v>
      </c>
      <c r="Q234" s="190">
        <v>0</v>
      </c>
    </row>
    <row r="235" spans="1:17" hidden="1" x14ac:dyDescent="0.25">
      <c r="A235" s="450" t="s">
        <v>566</v>
      </c>
      <c r="B235" s="455" t="e">
        <f>VLOOKUP(A235,[3]Sheet1!$B$1:$D$1757,3,FALSE)</f>
        <v>#N/A</v>
      </c>
      <c r="C235" s="455" t="e">
        <f>VLOOKUP(A235,[3]Sheet1!$B$1:$R$1757,17,FALSE)</f>
        <v>#N/A</v>
      </c>
      <c r="D235" s="458">
        <v>63630</v>
      </c>
      <c r="E235" s="446">
        <v>0</v>
      </c>
      <c r="F235" s="447" t="e">
        <f>IF(D235&lt;60,0,ROUND(($D235*F$2)+VLOOKUP($C235,[2]CONFIG!$A$33:$C$43,3,FALSE),0))</f>
        <v>#REF!</v>
      </c>
      <c r="G235" s="447" t="e">
        <f>IF(D235&lt;60,0,ROUND(($D235*G$2)+VLOOKUP($C235,[2]CONFIG!$A$33:$C$43,3,FALSE),0))</f>
        <v>#REF!</v>
      </c>
      <c r="H235" s="447" t="e">
        <f>IF(D235&lt;60,0,ROUND(($D235*H$2)+VLOOKUP($C235,[2]CONFIG!$A$33:$C$43,3,FALSE),0))</f>
        <v>#REF!</v>
      </c>
      <c r="I235" s="447" t="e">
        <f>IF(D235&lt;60,0,ROUND(($D235*I$2)+VLOOKUP($C235,[2]CONFIG!$A$33:$C$43,3,FALSE),0))</f>
        <v>#REF!</v>
      </c>
      <c r="J235" s="456"/>
      <c r="K235" s="190" t="e">
        <f t="shared" si="12"/>
        <v>#REF!</v>
      </c>
      <c r="L235" s="190" t="e">
        <f t="shared" si="13"/>
        <v>#REF!</v>
      </c>
      <c r="M235" s="190" t="e">
        <f t="shared" si="14"/>
        <v>#REF!</v>
      </c>
      <c r="N235" s="190" t="e">
        <f t="shared" si="15"/>
        <v>#REF!</v>
      </c>
      <c r="P235" s="190">
        <v>0</v>
      </c>
      <c r="Q235" s="190">
        <v>0</v>
      </c>
    </row>
    <row r="236" spans="1:17" hidden="1" x14ac:dyDescent="0.25">
      <c r="A236" s="450" t="s">
        <v>567</v>
      </c>
      <c r="B236" s="455" t="e">
        <f>VLOOKUP(A236,[3]Sheet1!$B$1:$D$1757,3,FALSE)</f>
        <v>#N/A</v>
      </c>
      <c r="C236" s="455" t="e">
        <f>VLOOKUP(A236,[3]Sheet1!$B$1:$R$1757,17,FALSE)</f>
        <v>#N/A</v>
      </c>
      <c r="D236" s="458">
        <v>63630</v>
      </c>
      <c r="E236" s="446">
        <v>0</v>
      </c>
      <c r="F236" s="447" t="e">
        <f>IF(D236&lt;60,0,ROUND(($D236*F$2)+VLOOKUP($C236,[2]CONFIG!$A$33:$C$43,3,FALSE),0))</f>
        <v>#REF!</v>
      </c>
      <c r="G236" s="447" t="e">
        <f>IF(D236&lt;60,0,ROUND(($D236*G$2)+VLOOKUP($C236,[2]CONFIG!$A$33:$C$43,3,FALSE),0))</f>
        <v>#REF!</v>
      </c>
      <c r="H236" s="447" t="e">
        <f>IF(D236&lt;60,0,ROUND(($D236*H$2)+VLOOKUP($C236,[2]CONFIG!$A$33:$C$43,3,FALSE),0))</f>
        <v>#REF!</v>
      </c>
      <c r="I236" s="447" t="e">
        <f>IF(D236&lt;60,0,ROUND(($D236*I$2)+VLOOKUP($C236,[2]CONFIG!$A$33:$C$43,3,FALSE),0))</f>
        <v>#REF!</v>
      </c>
      <c r="J236" s="456"/>
      <c r="K236" s="190" t="e">
        <f t="shared" si="12"/>
        <v>#REF!</v>
      </c>
      <c r="L236" s="190" t="e">
        <f t="shared" si="13"/>
        <v>#REF!</v>
      </c>
      <c r="M236" s="190" t="e">
        <f t="shared" si="14"/>
        <v>#REF!</v>
      </c>
      <c r="N236" s="190" t="e">
        <f t="shared" si="15"/>
        <v>#REF!</v>
      </c>
      <c r="P236" s="190">
        <v>0</v>
      </c>
      <c r="Q236" s="190">
        <v>0</v>
      </c>
    </row>
    <row r="237" spans="1:17" hidden="1" x14ac:dyDescent="0.25">
      <c r="A237" s="450" t="s">
        <v>568</v>
      </c>
      <c r="B237" s="455" t="e">
        <f>VLOOKUP(A237,[3]Sheet1!$B$1:$D$1757,3,FALSE)</f>
        <v>#N/A</v>
      </c>
      <c r="C237" s="455" t="e">
        <f>VLOOKUP(A237,[3]Sheet1!$B$1:$R$1757,17,FALSE)</f>
        <v>#N/A</v>
      </c>
      <c r="D237" s="458">
        <v>63470</v>
      </c>
      <c r="E237" s="446">
        <v>0</v>
      </c>
      <c r="F237" s="447" t="e">
        <f>IF(D237&lt;60,0,ROUND(($D237*F$2)+VLOOKUP($C237,[2]CONFIG!$A$33:$C$43,3,FALSE),0))</f>
        <v>#REF!</v>
      </c>
      <c r="G237" s="447" t="e">
        <f>IF(D237&lt;60,0,ROUND(($D237*G$2)+VLOOKUP($C237,[2]CONFIG!$A$33:$C$43,3,FALSE),0))</f>
        <v>#REF!</v>
      </c>
      <c r="H237" s="447" t="e">
        <f>IF(D237&lt;60,0,ROUND(($D237*H$2)+VLOOKUP($C237,[2]CONFIG!$A$33:$C$43,3,FALSE),0))</f>
        <v>#REF!</v>
      </c>
      <c r="I237" s="447" t="e">
        <f>IF(D237&lt;60,0,ROUND(($D237*I$2)+VLOOKUP($C237,[2]CONFIG!$A$33:$C$43,3,FALSE),0))</f>
        <v>#REF!</v>
      </c>
      <c r="J237" s="456"/>
      <c r="K237" s="190" t="e">
        <f t="shared" si="12"/>
        <v>#REF!</v>
      </c>
      <c r="L237" s="190" t="e">
        <f t="shared" si="13"/>
        <v>#REF!</v>
      </c>
      <c r="M237" s="190" t="e">
        <f t="shared" si="14"/>
        <v>#REF!</v>
      </c>
      <c r="N237" s="190" t="e">
        <f t="shared" si="15"/>
        <v>#REF!</v>
      </c>
      <c r="P237" s="190">
        <v>0</v>
      </c>
      <c r="Q237" s="190">
        <v>0</v>
      </c>
    </row>
    <row r="238" spans="1:17" hidden="1" x14ac:dyDescent="0.25">
      <c r="A238" s="450" t="s">
        <v>569</v>
      </c>
      <c r="B238" s="455" t="e">
        <f>VLOOKUP(A238,[3]Sheet1!$B$1:$D$1757,3,FALSE)</f>
        <v>#N/A</v>
      </c>
      <c r="C238" s="455" t="e">
        <f>VLOOKUP(A238,[3]Sheet1!$B$1:$R$1757,17,FALSE)</f>
        <v>#N/A</v>
      </c>
      <c r="D238" s="458">
        <v>63360</v>
      </c>
      <c r="E238" s="446">
        <v>0</v>
      </c>
      <c r="F238" s="447" t="e">
        <f>IF(D238&lt;60,0,ROUND(($D238*F$2)+VLOOKUP($C238,[2]CONFIG!$A$33:$C$43,3,FALSE),0))</f>
        <v>#REF!</v>
      </c>
      <c r="G238" s="447" t="e">
        <f>IF(D238&lt;60,0,ROUND(($D238*G$2)+VLOOKUP($C238,[2]CONFIG!$A$33:$C$43,3,FALSE),0))</f>
        <v>#REF!</v>
      </c>
      <c r="H238" s="447" t="e">
        <f>IF(D238&lt;60,0,ROUND(($D238*H$2)+VLOOKUP($C238,[2]CONFIG!$A$33:$C$43,3,FALSE),0))</f>
        <v>#REF!</v>
      </c>
      <c r="I238" s="447" t="e">
        <f>IF(D238&lt;60,0,ROUND(($D238*I$2)+VLOOKUP($C238,[2]CONFIG!$A$33:$C$43,3,FALSE),0))</f>
        <v>#REF!</v>
      </c>
      <c r="J238" s="456"/>
      <c r="K238" s="190" t="e">
        <f t="shared" si="12"/>
        <v>#REF!</v>
      </c>
      <c r="L238" s="190" t="e">
        <f t="shared" si="13"/>
        <v>#REF!</v>
      </c>
      <c r="M238" s="190" t="e">
        <f t="shared" si="14"/>
        <v>#REF!</v>
      </c>
      <c r="N238" s="190" t="e">
        <f t="shared" si="15"/>
        <v>#REF!</v>
      </c>
      <c r="P238" s="190" t="e">
        <f>E238+K238</f>
        <v>#REF!</v>
      </c>
      <c r="Q238" s="190" t="e">
        <f>E238+L238</f>
        <v>#REF!</v>
      </c>
    </row>
    <row r="239" spans="1:17" hidden="1" x14ac:dyDescent="0.25">
      <c r="A239" s="450" t="s">
        <v>570</v>
      </c>
      <c r="B239" s="455" t="e">
        <f>VLOOKUP(A239,[3]Sheet1!$B$1:$D$1757,3,FALSE)</f>
        <v>#N/A</v>
      </c>
      <c r="C239" s="455" t="e">
        <f>VLOOKUP(A239,[3]Sheet1!$B$1:$R$1757,17,FALSE)</f>
        <v>#N/A</v>
      </c>
      <c r="D239" s="458">
        <v>62938</v>
      </c>
      <c r="E239" s="446">
        <v>0</v>
      </c>
      <c r="F239" s="447" t="e">
        <f>IF(D239&lt;60,0,ROUND(($D239*F$2)+VLOOKUP($C239,[2]CONFIG!$A$33:$C$43,3,FALSE),0))</f>
        <v>#REF!</v>
      </c>
      <c r="G239" s="447" t="e">
        <f>IF(D239&lt;60,0,ROUND(($D239*G$2)+VLOOKUP($C239,[2]CONFIG!$A$33:$C$43,3,FALSE),0))</f>
        <v>#REF!</v>
      </c>
      <c r="H239" s="447" t="e">
        <f>IF(D239&lt;60,0,ROUND(($D239*H$2)+VLOOKUP($C239,[2]CONFIG!$A$33:$C$43,3,FALSE),0))</f>
        <v>#REF!</v>
      </c>
      <c r="I239" s="447" t="e">
        <f>IF(D239&lt;60,0,ROUND(($D239*I$2)+VLOOKUP($C239,[2]CONFIG!$A$33:$C$43,3,FALSE),0))</f>
        <v>#REF!</v>
      </c>
      <c r="J239" s="456"/>
      <c r="K239" s="190" t="e">
        <f t="shared" si="12"/>
        <v>#REF!</v>
      </c>
      <c r="L239" s="190" t="e">
        <f t="shared" si="13"/>
        <v>#REF!</v>
      </c>
      <c r="M239" s="190" t="e">
        <f t="shared" si="14"/>
        <v>#REF!</v>
      </c>
      <c r="N239" s="190" t="e">
        <f t="shared" si="15"/>
        <v>#REF!</v>
      </c>
      <c r="P239" s="190">
        <v>0</v>
      </c>
      <c r="Q239" s="190">
        <v>0</v>
      </c>
    </row>
    <row r="240" spans="1:17" hidden="1" x14ac:dyDescent="0.25">
      <c r="A240" s="450" t="s">
        <v>571</v>
      </c>
      <c r="B240" s="455" t="e">
        <f>VLOOKUP(A240,[3]Sheet1!$B$1:$D$1757,3,FALSE)</f>
        <v>#N/A</v>
      </c>
      <c r="C240" s="455" t="e">
        <f>VLOOKUP(A240,[3]Sheet1!$B$1:$R$1757,17,FALSE)</f>
        <v>#N/A</v>
      </c>
      <c r="D240" s="458">
        <v>62839</v>
      </c>
      <c r="E240" s="446">
        <v>0</v>
      </c>
      <c r="F240" s="447" t="e">
        <f>IF(D240&lt;60,0,ROUND(($D240*F$2)+VLOOKUP($C240,[2]CONFIG!$A$33:$C$43,3,FALSE),0))</f>
        <v>#REF!</v>
      </c>
      <c r="G240" s="447" t="e">
        <f>IF(D240&lt;60,0,ROUND(($D240*G$2)+VLOOKUP($C240,[2]CONFIG!$A$33:$C$43,3,FALSE),0))</f>
        <v>#REF!</v>
      </c>
      <c r="H240" s="447" t="e">
        <f>IF(D240&lt;60,0,ROUND(($D240*H$2)+VLOOKUP($C240,[2]CONFIG!$A$33:$C$43,3,FALSE),0))</f>
        <v>#REF!</v>
      </c>
      <c r="I240" s="447" t="e">
        <f>IF(D240&lt;60,0,ROUND(($D240*I$2)+VLOOKUP($C240,[2]CONFIG!$A$33:$C$43,3,FALSE),0))</f>
        <v>#REF!</v>
      </c>
      <c r="J240" s="456"/>
      <c r="K240" s="190" t="e">
        <f t="shared" si="12"/>
        <v>#REF!</v>
      </c>
      <c r="L240" s="190" t="e">
        <f t="shared" si="13"/>
        <v>#REF!</v>
      </c>
      <c r="M240" s="190" t="e">
        <f t="shared" si="14"/>
        <v>#REF!</v>
      </c>
      <c r="N240" s="190" t="e">
        <f t="shared" si="15"/>
        <v>#REF!</v>
      </c>
      <c r="P240" s="190" t="e">
        <f>E240+K240</f>
        <v>#REF!</v>
      </c>
      <c r="Q240" s="190" t="e">
        <f>E240+L240</f>
        <v>#REF!</v>
      </c>
    </row>
    <row r="241" spans="1:17" hidden="1" x14ac:dyDescent="0.25">
      <c r="A241" s="450" t="s">
        <v>572</v>
      </c>
      <c r="B241" s="455" t="e">
        <f>VLOOKUP(A241,[3]Sheet1!$B$1:$D$1757,3,FALSE)</f>
        <v>#N/A</v>
      </c>
      <c r="C241" s="455" t="e">
        <f>VLOOKUP(A241,[3]Sheet1!$B$1:$R$1757,17,FALSE)</f>
        <v>#N/A</v>
      </c>
      <c r="D241" s="458">
        <v>62733</v>
      </c>
      <c r="E241" s="446">
        <v>0</v>
      </c>
      <c r="F241" s="447" t="e">
        <f>IF(D241&lt;60,0,ROUND(($D241*F$2)+VLOOKUP($C241,[2]CONFIG!$A$33:$C$43,3,FALSE),0))</f>
        <v>#REF!</v>
      </c>
      <c r="G241" s="447" t="e">
        <f>IF(D241&lt;60,0,ROUND(($D241*G$2)+VLOOKUP($C241,[2]CONFIG!$A$33:$C$43,3,FALSE),0))</f>
        <v>#REF!</v>
      </c>
      <c r="H241" s="447" t="e">
        <f>IF(D241&lt;60,0,ROUND(($D241*H$2)+VLOOKUP($C241,[2]CONFIG!$A$33:$C$43,3,FALSE),0))</f>
        <v>#REF!</v>
      </c>
      <c r="I241" s="447" t="e">
        <f>IF(D241&lt;60,0,ROUND(($D241*I$2)+VLOOKUP($C241,[2]CONFIG!$A$33:$C$43,3,FALSE),0))</f>
        <v>#REF!</v>
      </c>
      <c r="J241" s="456"/>
      <c r="K241" s="190" t="e">
        <f t="shared" si="12"/>
        <v>#REF!</v>
      </c>
      <c r="L241" s="190" t="e">
        <f t="shared" si="13"/>
        <v>#REF!</v>
      </c>
      <c r="M241" s="190" t="e">
        <f t="shared" si="14"/>
        <v>#REF!</v>
      </c>
      <c r="N241" s="190" t="e">
        <f t="shared" si="15"/>
        <v>#REF!</v>
      </c>
      <c r="P241" s="190">
        <v>0</v>
      </c>
      <c r="Q241" s="190">
        <v>0</v>
      </c>
    </row>
    <row r="242" spans="1:17" hidden="1" x14ac:dyDescent="0.25">
      <c r="A242" s="450" t="s">
        <v>573</v>
      </c>
      <c r="B242" s="455" t="e">
        <f>VLOOKUP(A242,[3]Sheet1!$B$1:$D$1757,3,FALSE)</f>
        <v>#N/A</v>
      </c>
      <c r="C242" s="455" t="e">
        <f>VLOOKUP(A242,[3]Sheet1!$B$1:$R$1757,17,FALSE)</f>
        <v>#N/A</v>
      </c>
      <c r="D242" s="458">
        <v>62706</v>
      </c>
      <c r="E242" s="446">
        <v>0</v>
      </c>
      <c r="F242" s="447" t="e">
        <f>IF(D242&lt;60,0,ROUND(($D242*F$2)+VLOOKUP($C242,[2]CONFIG!$A$33:$C$43,3,FALSE),0))</f>
        <v>#REF!</v>
      </c>
      <c r="G242" s="447" t="e">
        <f>IF(D242&lt;60,0,ROUND(($D242*G$2)+VLOOKUP($C242,[2]CONFIG!$A$33:$C$43,3,FALSE),0))</f>
        <v>#REF!</v>
      </c>
      <c r="H242" s="447" t="e">
        <f>IF(D242&lt;60,0,ROUND(($D242*H$2)+VLOOKUP($C242,[2]CONFIG!$A$33:$C$43,3,FALSE),0))</f>
        <v>#REF!</v>
      </c>
      <c r="I242" s="447" t="e">
        <f>IF(D242&lt;60,0,ROUND(($D242*I$2)+VLOOKUP($C242,[2]CONFIG!$A$33:$C$43,3,FALSE),0))</f>
        <v>#REF!</v>
      </c>
      <c r="J242" s="456"/>
      <c r="K242" s="190" t="e">
        <f t="shared" si="12"/>
        <v>#REF!</v>
      </c>
      <c r="L242" s="190" t="e">
        <f t="shared" si="13"/>
        <v>#REF!</v>
      </c>
      <c r="M242" s="190" t="e">
        <f t="shared" si="14"/>
        <v>#REF!</v>
      </c>
      <c r="N242" s="190" t="e">
        <f t="shared" si="15"/>
        <v>#REF!</v>
      </c>
      <c r="P242" s="190">
        <v>0</v>
      </c>
      <c r="Q242" s="190">
        <v>0</v>
      </c>
    </row>
    <row r="243" spans="1:17" hidden="1" x14ac:dyDescent="0.25">
      <c r="A243" s="450" t="s">
        <v>574</v>
      </c>
      <c r="B243" s="455" t="e">
        <f>VLOOKUP(A243,[3]Sheet1!$B$1:$D$1757,3,FALSE)</f>
        <v>#N/A</v>
      </c>
      <c r="C243" s="455" t="e">
        <f>VLOOKUP(A243,[3]Sheet1!$B$1:$R$1757,17,FALSE)</f>
        <v>#N/A</v>
      </c>
      <c r="D243" s="458">
        <v>62691</v>
      </c>
      <c r="E243" s="446">
        <v>0</v>
      </c>
      <c r="F243" s="447" t="e">
        <f>IF(D243&lt;60,0,ROUND(($D243*F$2)+VLOOKUP($C243,[2]CONFIG!$A$33:$C$43,3,FALSE),0))</f>
        <v>#REF!</v>
      </c>
      <c r="G243" s="447" t="e">
        <f>IF(D243&lt;60,0,ROUND(($D243*G$2)+VLOOKUP($C243,[2]CONFIG!$A$33:$C$43,3,FALSE),0))</f>
        <v>#REF!</v>
      </c>
      <c r="H243" s="447" t="e">
        <f>IF(D243&lt;60,0,ROUND(($D243*H$2)+VLOOKUP($C243,[2]CONFIG!$A$33:$C$43,3,FALSE),0))</f>
        <v>#REF!</v>
      </c>
      <c r="I243" s="447" t="e">
        <f>IF(D243&lt;60,0,ROUND(($D243*I$2)+VLOOKUP($C243,[2]CONFIG!$A$33:$C$43,3,FALSE),0))</f>
        <v>#REF!</v>
      </c>
      <c r="J243" s="456"/>
      <c r="K243" s="190" t="e">
        <f t="shared" si="12"/>
        <v>#REF!</v>
      </c>
      <c r="L243" s="190" t="e">
        <f t="shared" si="13"/>
        <v>#REF!</v>
      </c>
      <c r="M243" s="190" t="e">
        <f t="shared" si="14"/>
        <v>#REF!</v>
      </c>
      <c r="N243" s="190" t="e">
        <f t="shared" si="15"/>
        <v>#REF!</v>
      </c>
      <c r="P243" s="190">
        <v>0</v>
      </c>
      <c r="Q243" s="190">
        <v>0</v>
      </c>
    </row>
    <row r="244" spans="1:17" hidden="1" x14ac:dyDescent="0.25">
      <c r="A244" s="450" t="s">
        <v>575</v>
      </c>
      <c r="B244" s="455" t="e">
        <f>VLOOKUP(A244,[3]Sheet1!$B$1:$D$1757,3,FALSE)</f>
        <v>#N/A</v>
      </c>
      <c r="C244" s="455" t="e">
        <f>VLOOKUP(A244,[3]Sheet1!$B$1:$R$1757,17,FALSE)</f>
        <v>#N/A</v>
      </c>
      <c r="D244" s="458">
        <v>62556</v>
      </c>
      <c r="E244" s="446">
        <v>0</v>
      </c>
      <c r="F244" s="447" t="e">
        <f>IF(D244&lt;60,0,ROUND(($D244*F$2)+VLOOKUP($C244,[2]CONFIG!$A$33:$C$43,3,FALSE),0))</f>
        <v>#REF!</v>
      </c>
      <c r="G244" s="447" t="e">
        <f>IF(D244&lt;60,0,ROUND(($D244*G$2)+VLOOKUP($C244,[2]CONFIG!$A$33:$C$43,3,FALSE),0))</f>
        <v>#REF!</v>
      </c>
      <c r="H244" s="447" t="e">
        <f>IF(D244&lt;60,0,ROUND(($D244*H$2)+VLOOKUP($C244,[2]CONFIG!$A$33:$C$43,3,FALSE),0))</f>
        <v>#REF!</v>
      </c>
      <c r="I244" s="447" t="e">
        <f>IF(D244&lt;60,0,ROUND(($D244*I$2)+VLOOKUP($C244,[2]CONFIG!$A$33:$C$43,3,FALSE),0))</f>
        <v>#REF!</v>
      </c>
      <c r="J244" s="456"/>
      <c r="K244" s="190" t="e">
        <f t="shared" si="12"/>
        <v>#REF!</v>
      </c>
      <c r="L244" s="190" t="e">
        <f t="shared" si="13"/>
        <v>#REF!</v>
      </c>
      <c r="M244" s="190" t="e">
        <f t="shared" si="14"/>
        <v>#REF!</v>
      </c>
      <c r="N244" s="190" t="e">
        <f t="shared" si="15"/>
        <v>#REF!</v>
      </c>
      <c r="P244" s="190">
        <v>0</v>
      </c>
      <c r="Q244" s="190">
        <v>0</v>
      </c>
    </row>
    <row r="245" spans="1:17" hidden="1" x14ac:dyDescent="0.25">
      <c r="A245" s="450" t="s">
        <v>576</v>
      </c>
      <c r="B245" s="455" t="e">
        <f>VLOOKUP(A245,[3]Sheet1!$B$1:$D$1757,3,FALSE)</f>
        <v>#N/A</v>
      </c>
      <c r="C245" s="455" t="e">
        <f>VLOOKUP(A245,[3]Sheet1!$B$1:$R$1757,17,FALSE)</f>
        <v>#N/A</v>
      </c>
      <c r="D245" s="458">
        <v>62375</v>
      </c>
      <c r="E245" s="446">
        <v>0</v>
      </c>
      <c r="F245" s="447" t="e">
        <f>IF(D245&lt;60,0,ROUND(($D245*F$2)+VLOOKUP($C245,[2]CONFIG!$A$33:$C$43,3,FALSE),0))</f>
        <v>#REF!</v>
      </c>
      <c r="G245" s="447" t="e">
        <f>IF(D245&lt;60,0,ROUND(($D245*G$2)+VLOOKUP($C245,[2]CONFIG!$A$33:$C$43,3,FALSE),0))</f>
        <v>#REF!</v>
      </c>
      <c r="H245" s="447" t="e">
        <f>IF(D245&lt;60,0,ROUND(($D245*H$2)+VLOOKUP($C245,[2]CONFIG!$A$33:$C$43,3,FALSE),0))</f>
        <v>#REF!</v>
      </c>
      <c r="I245" s="447" t="e">
        <f>IF(D245&lt;60,0,ROUND(($D245*I$2)+VLOOKUP($C245,[2]CONFIG!$A$33:$C$43,3,FALSE),0))</f>
        <v>#REF!</v>
      </c>
      <c r="J245" s="456"/>
      <c r="K245" s="190" t="e">
        <f t="shared" si="12"/>
        <v>#REF!</v>
      </c>
      <c r="L245" s="190" t="e">
        <f t="shared" si="13"/>
        <v>#REF!</v>
      </c>
      <c r="M245" s="190" t="e">
        <f t="shared" si="14"/>
        <v>#REF!</v>
      </c>
      <c r="N245" s="190" t="e">
        <f t="shared" si="15"/>
        <v>#REF!</v>
      </c>
      <c r="P245" s="190">
        <v>0</v>
      </c>
      <c r="Q245" s="190">
        <v>0</v>
      </c>
    </row>
    <row r="246" spans="1:17" hidden="1" x14ac:dyDescent="0.25">
      <c r="A246" s="450" t="s">
        <v>577</v>
      </c>
      <c r="B246" s="455" t="e">
        <f>VLOOKUP(A246,[3]Sheet1!$B$1:$D$1757,3,FALSE)</f>
        <v>#N/A</v>
      </c>
      <c r="C246" s="455" t="e">
        <f>VLOOKUP(A246,[3]Sheet1!$B$1:$R$1757,17,FALSE)</f>
        <v>#N/A</v>
      </c>
      <c r="D246" s="458">
        <v>62226</v>
      </c>
      <c r="E246" s="446">
        <v>0</v>
      </c>
      <c r="F246" s="447" t="e">
        <f>IF(D246&lt;60,0,ROUND(($D246*F$2)+VLOOKUP($C246,[2]CONFIG!$A$33:$C$43,3,FALSE),0))</f>
        <v>#REF!</v>
      </c>
      <c r="G246" s="447" t="e">
        <f>IF(D246&lt;60,0,ROUND(($D246*G$2)+VLOOKUP($C246,[2]CONFIG!$A$33:$C$43,3,FALSE),0))</f>
        <v>#REF!</v>
      </c>
      <c r="H246" s="447" t="e">
        <f>IF(D246&lt;60,0,ROUND(($D246*H$2)+VLOOKUP($C246,[2]CONFIG!$A$33:$C$43,3,FALSE),0))</f>
        <v>#REF!</v>
      </c>
      <c r="I246" s="447" t="e">
        <f>IF(D246&lt;60,0,ROUND(($D246*I$2)+VLOOKUP($C246,[2]CONFIG!$A$33:$C$43,3,FALSE),0))</f>
        <v>#REF!</v>
      </c>
      <c r="J246" s="456"/>
      <c r="K246" s="190" t="e">
        <f t="shared" si="12"/>
        <v>#REF!</v>
      </c>
      <c r="L246" s="190" t="e">
        <f t="shared" si="13"/>
        <v>#REF!</v>
      </c>
      <c r="M246" s="190" t="e">
        <f t="shared" si="14"/>
        <v>#REF!</v>
      </c>
      <c r="N246" s="190" t="e">
        <f t="shared" si="15"/>
        <v>#REF!</v>
      </c>
      <c r="P246" s="190">
        <v>0</v>
      </c>
      <c r="Q246" s="190">
        <v>0</v>
      </c>
    </row>
    <row r="247" spans="1:17" hidden="1" x14ac:dyDescent="0.25">
      <c r="A247" s="450" t="s">
        <v>578</v>
      </c>
      <c r="B247" s="455" t="e">
        <f>VLOOKUP(A247,[3]Sheet1!$B$1:$D$1757,3,FALSE)</f>
        <v>#N/A</v>
      </c>
      <c r="C247" s="455" t="e">
        <f>VLOOKUP(A247,[3]Sheet1!$B$1:$R$1757,17,FALSE)</f>
        <v>#N/A</v>
      </c>
      <c r="D247" s="458">
        <v>61250</v>
      </c>
      <c r="E247" s="446">
        <v>0</v>
      </c>
      <c r="F247" s="447" t="e">
        <f>IF(D247&lt;60,0,ROUND(($D247*F$2)+VLOOKUP($C247,[2]CONFIG!$A$33:$C$43,3,FALSE),0))</f>
        <v>#REF!</v>
      </c>
      <c r="G247" s="447" t="e">
        <f>IF(D247&lt;60,0,ROUND(($D247*G$2)+VLOOKUP($C247,[2]CONFIG!$A$33:$C$43,3,FALSE),0))</f>
        <v>#REF!</v>
      </c>
      <c r="H247" s="447" t="e">
        <f>IF(D247&lt;60,0,ROUND(($D247*H$2)+VLOOKUP($C247,[2]CONFIG!$A$33:$C$43,3,FALSE),0))</f>
        <v>#REF!</v>
      </c>
      <c r="I247" s="447" t="e">
        <f>IF(D247&lt;60,0,ROUND(($D247*I$2)+VLOOKUP($C247,[2]CONFIG!$A$33:$C$43,3,FALSE),0))</f>
        <v>#REF!</v>
      </c>
      <c r="J247" s="456"/>
      <c r="K247" s="190" t="e">
        <f t="shared" si="12"/>
        <v>#REF!</v>
      </c>
      <c r="L247" s="190" t="e">
        <f t="shared" si="13"/>
        <v>#REF!</v>
      </c>
      <c r="M247" s="190" t="e">
        <f t="shared" si="14"/>
        <v>#REF!</v>
      </c>
      <c r="N247" s="190" t="e">
        <f t="shared" si="15"/>
        <v>#REF!</v>
      </c>
      <c r="P247" s="190">
        <v>0</v>
      </c>
      <c r="Q247" s="190">
        <v>0</v>
      </c>
    </row>
    <row r="248" spans="1:17" hidden="1" x14ac:dyDescent="0.25">
      <c r="A248" s="450" t="s">
        <v>579</v>
      </c>
      <c r="B248" s="455" t="e">
        <f>VLOOKUP(A248,[3]Sheet1!$B$1:$D$1757,3,FALSE)</f>
        <v>#N/A</v>
      </c>
      <c r="C248" s="455" t="e">
        <f>VLOOKUP(A248,[3]Sheet1!$B$1:$R$1757,17,FALSE)</f>
        <v>#N/A</v>
      </c>
      <c r="D248" s="458">
        <v>61978</v>
      </c>
      <c r="E248" s="446">
        <v>0</v>
      </c>
      <c r="F248" s="447" t="e">
        <f>IF(D248&lt;60,0,ROUND(($D248*F$2)+VLOOKUP($C248,[2]CONFIG!$A$33:$C$43,3,FALSE),0))</f>
        <v>#REF!</v>
      </c>
      <c r="G248" s="447" t="e">
        <f>IF(D248&lt;60,0,ROUND(($D248*G$2)+VLOOKUP($C248,[2]CONFIG!$A$33:$C$43,3,FALSE),0))</f>
        <v>#REF!</v>
      </c>
      <c r="H248" s="447" t="e">
        <f>IF(D248&lt;60,0,ROUND(($D248*H$2)+VLOOKUP($C248,[2]CONFIG!$A$33:$C$43,3,FALSE),0))</f>
        <v>#REF!</v>
      </c>
      <c r="I248" s="447" t="e">
        <f>IF(D248&lt;60,0,ROUND(($D248*I$2)+VLOOKUP($C248,[2]CONFIG!$A$33:$C$43,3,FALSE),0))</f>
        <v>#REF!</v>
      </c>
      <c r="J248" s="456"/>
      <c r="K248" s="190" t="e">
        <f t="shared" si="12"/>
        <v>#REF!</v>
      </c>
      <c r="L248" s="190" t="e">
        <f t="shared" si="13"/>
        <v>#REF!</v>
      </c>
      <c r="M248" s="190" t="e">
        <f t="shared" si="14"/>
        <v>#REF!</v>
      </c>
      <c r="N248" s="190" t="e">
        <f t="shared" si="15"/>
        <v>#REF!</v>
      </c>
      <c r="P248" s="190">
        <v>0</v>
      </c>
      <c r="Q248" s="190">
        <v>0</v>
      </c>
    </row>
    <row r="249" spans="1:17" hidden="1" x14ac:dyDescent="0.25">
      <c r="A249" s="450" t="s">
        <v>580</v>
      </c>
      <c r="B249" s="455" t="e">
        <f>VLOOKUP(A249,[3]Sheet1!$B$1:$D$1757,3,FALSE)</f>
        <v>#N/A</v>
      </c>
      <c r="C249" s="455" t="e">
        <f>VLOOKUP(A249,[3]Sheet1!$B$1:$R$1757,17,FALSE)</f>
        <v>#N/A</v>
      </c>
      <c r="D249" s="458">
        <v>61798</v>
      </c>
      <c r="E249" s="446">
        <v>0</v>
      </c>
      <c r="F249" s="447" t="e">
        <f>IF(D249&lt;60,0,ROUND(($D249*F$2)+VLOOKUP($C249,[2]CONFIG!$A$33:$C$43,3,FALSE),0))</f>
        <v>#REF!</v>
      </c>
      <c r="G249" s="447" t="e">
        <f>IF(D249&lt;60,0,ROUND(($D249*G$2)+VLOOKUP($C249,[2]CONFIG!$A$33:$C$43,3,FALSE),0))</f>
        <v>#REF!</v>
      </c>
      <c r="H249" s="447" t="e">
        <f>IF(D249&lt;60,0,ROUND(($D249*H$2)+VLOOKUP($C249,[2]CONFIG!$A$33:$C$43,3,FALSE),0))</f>
        <v>#REF!</v>
      </c>
      <c r="I249" s="447" t="e">
        <f>IF(D249&lt;60,0,ROUND(($D249*I$2)+VLOOKUP($C249,[2]CONFIG!$A$33:$C$43,3,FALSE),0))</f>
        <v>#REF!</v>
      </c>
      <c r="J249" s="456"/>
      <c r="K249" s="190" t="e">
        <f t="shared" si="12"/>
        <v>#REF!</v>
      </c>
      <c r="L249" s="190" t="e">
        <f t="shared" si="13"/>
        <v>#REF!</v>
      </c>
      <c r="M249" s="190" t="e">
        <f t="shared" si="14"/>
        <v>#REF!</v>
      </c>
      <c r="N249" s="190" t="e">
        <f t="shared" si="15"/>
        <v>#REF!</v>
      </c>
      <c r="P249" s="190">
        <v>0</v>
      </c>
      <c r="Q249" s="190">
        <v>0</v>
      </c>
    </row>
    <row r="250" spans="1:17" hidden="1" x14ac:dyDescent="0.25">
      <c r="A250" s="450" t="s">
        <v>581</v>
      </c>
      <c r="B250" s="455" t="e">
        <f>VLOOKUP(A250,[3]Sheet1!$B$1:$D$1757,3,FALSE)</f>
        <v>#N/A</v>
      </c>
      <c r="C250" s="455" t="e">
        <f>VLOOKUP(A250,[3]Sheet1!$B$1:$R$1757,17,FALSE)</f>
        <v>#N/A</v>
      </c>
      <c r="D250" s="458">
        <v>61690</v>
      </c>
      <c r="E250" s="446">
        <v>0</v>
      </c>
      <c r="F250" s="447" t="e">
        <f>IF(D250&lt;60,0,ROUND(($D250*F$2)+VLOOKUP($C250,[2]CONFIG!$A$33:$C$43,3,FALSE),0))</f>
        <v>#REF!</v>
      </c>
      <c r="G250" s="447" t="e">
        <f>IF(D250&lt;60,0,ROUND(($D250*G$2)+VLOOKUP($C250,[2]CONFIG!$A$33:$C$43,3,FALSE),0))</f>
        <v>#REF!</v>
      </c>
      <c r="H250" s="447" t="e">
        <f>IF(D250&lt;60,0,ROUND(($D250*H$2)+VLOOKUP($C250,[2]CONFIG!$A$33:$C$43,3,FALSE),0))</f>
        <v>#REF!</v>
      </c>
      <c r="I250" s="447" t="e">
        <f>IF(D250&lt;60,0,ROUND(($D250*I$2)+VLOOKUP($C250,[2]CONFIG!$A$33:$C$43,3,FALSE),0))</f>
        <v>#REF!</v>
      </c>
      <c r="J250" s="456"/>
      <c r="K250" s="190" t="e">
        <f t="shared" si="12"/>
        <v>#REF!</v>
      </c>
      <c r="L250" s="190" t="e">
        <f t="shared" si="13"/>
        <v>#REF!</v>
      </c>
      <c r="M250" s="190" t="e">
        <f t="shared" si="14"/>
        <v>#REF!</v>
      </c>
      <c r="N250" s="190" t="e">
        <f t="shared" si="15"/>
        <v>#REF!</v>
      </c>
      <c r="P250" s="190">
        <v>0</v>
      </c>
      <c r="Q250" s="190">
        <v>0</v>
      </c>
    </row>
    <row r="251" spans="1:17" hidden="1" x14ac:dyDescent="0.25">
      <c r="A251" s="450" t="s">
        <v>582</v>
      </c>
      <c r="B251" s="455" t="e">
        <f>VLOOKUP(A251,[3]Sheet1!$B$1:$D$1757,3,FALSE)</f>
        <v>#N/A</v>
      </c>
      <c r="C251" s="455" t="e">
        <f>VLOOKUP(A251,[3]Sheet1!$B$1:$R$1757,17,FALSE)</f>
        <v>#N/A</v>
      </c>
      <c r="D251" s="458">
        <v>61647</v>
      </c>
      <c r="E251" s="446">
        <v>0</v>
      </c>
      <c r="F251" s="447" t="e">
        <f>IF(D251&lt;60,0,ROUND(($D251*F$2)+VLOOKUP($C251,[2]CONFIG!$A$33:$C$43,3,FALSE),0))</f>
        <v>#REF!</v>
      </c>
      <c r="G251" s="447" t="e">
        <f>IF(D251&lt;60,0,ROUND(($D251*G$2)+VLOOKUP($C251,[2]CONFIG!$A$33:$C$43,3,FALSE),0))</f>
        <v>#REF!</v>
      </c>
      <c r="H251" s="447" t="e">
        <f>IF(D251&lt;60,0,ROUND(($D251*H$2)+VLOOKUP($C251,[2]CONFIG!$A$33:$C$43,3,FALSE),0))</f>
        <v>#REF!</v>
      </c>
      <c r="I251" s="447" t="e">
        <f>IF(D251&lt;60,0,ROUND(($D251*I$2)+VLOOKUP($C251,[2]CONFIG!$A$33:$C$43,3,FALSE),0))</f>
        <v>#REF!</v>
      </c>
      <c r="J251" s="456"/>
      <c r="K251" s="190" t="e">
        <f t="shared" si="12"/>
        <v>#REF!</v>
      </c>
      <c r="L251" s="190" t="e">
        <f t="shared" si="13"/>
        <v>#REF!</v>
      </c>
      <c r="M251" s="190" t="e">
        <f t="shared" si="14"/>
        <v>#REF!</v>
      </c>
      <c r="N251" s="190" t="e">
        <f t="shared" si="15"/>
        <v>#REF!</v>
      </c>
      <c r="P251" s="190" t="e">
        <f>E251+K251</f>
        <v>#REF!</v>
      </c>
      <c r="Q251" s="190" t="e">
        <f>E251+L251</f>
        <v>#REF!</v>
      </c>
    </row>
    <row r="252" spans="1:17" hidden="1" x14ac:dyDescent="0.25">
      <c r="A252" s="450" t="s">
        <v>250</v>
      </c>
      <c r="B252" s="455" t="e">
        <f>VLOOKUP(A252,[3]Sheet1!$B$1:$D$1757,3,FALSE)</f>
        <v>#N/A</v>
      </c>
      <c r="C252" s="455" t="e">
        <f>VLOOKUP(A252,[3]Sheet1!$B$1:$R$1757,17,FALSE)</f>
        <v>#N/A</v>
      </c>
      <c r="D252" s="458">
        <v>61489</v>
      </c>
      <c r="E252" s="446">
        <v>0</v>
      </c>
      <c r="F252" s="447" t="e">
        <f>IF(D252&lt;60,0,ROUND(($D252*F$2)+VLOOKUP($C252,[2]CONFIG!$A$33:$C$43,3,FALSE),0))</f>
        <v>#REF!</v>
      </c>
      <c r="G252" s="447" t="e">
        <f>IF(D252&lt;60,0,ROUND(($D252*G$2)+VLOOKUP($C252,[2]CONFIG!$A$33:$C$43,3,FALSE),0))</f>
        <v>#REF!</v>
      </c>
      <c r="H252" s="447" t="e">
        <f>IF(D252&lt;60,0,ROUND(($D252*H$2)+VLOOKUP($C252,[2]CONFIG!$A$33:$C$43,3,FALSE),0))</f>
        <v>#REF!</v>
      </c>
      <c r="I252" s="447" t="e">
        <f>IF(D252&lt;60,0,ROUND(($D252*I$2)+VLOOKUP($C252,[2]CONFIG!$A$33:$C$43,3,FALSE),0))</f>
        <v>#REF!</v>
      </c>
      <c r="J252" s="456"/>
      <c r="K252" s="190" t="e">
        <f t="shared" si="12"/>
        <v>#REF!</v>
      </c>
      <c r="L252" s="190" t="e">
        <f t="shared" si="13"/>
        <v>#REF!</v>
      </c>
      <c r="M252" s="190" t="e">
        <f t="shared" si="14"/>
        <v>#REF!</v>
      </c>
      <c r="N252" s="190" t="e">
        <f t="shared" si="15"/>
        <v>#REF!</v>
      </c>
      <c r="P252" s="190">
        <v>0</v>
      </c>
      <c r="Q252" s="190">
        <v>0</v>
      </c>
    </row>
    <row r="253" spans="1:17" hidden="1" x14ac:dyDescent="0.25">
      <c r="A253" s="450" t="s">
        <v>302</v>
      </c>
      <c r="B253" s="455" t="e">
        <f>VLOOKUP(A253,[3]Sheet1!$B$1:$D$1757,3,FALSE)</f>
        <v>#N/A</v>
      </c>
      <c r="C253" s="455" t="e">
        <f>VLOOKUP(A253,[3]Sheet1!$B$1:$R$1757,17,FALSE)</f>
        <v>#N/A</v>
      </c>
      <c r="D253" s="458">
        <v>61487</v>
      </c>
      <c r="E253" s="446">
        <v>0</v>
      </c>
      <c r="F253" s="447" t="e">
        <f>IF(D253&lt;60,0,ROUND(($D253*F$2)+VLOOKUP($C253,[2]CONFIG!$A$33:$C$43,3,FALSE),0))</f>
        <v>#REF!</v>
      </c>
      <c r="G253" s="447" t="e">
        <f>IF(D253&lt;60,0,ROUND(($D253*G$2)+VLOOKUP($C253,[2]CONFIG!$A$33:$C$43,3,FALSE),0))</f>
        <v>#REF!</v>
      </c>
      <c r="H253" s="447" t="e">
        <f>IF(D253&lt;60,0,ROUND(($D253*H$2)+VLOOKUP($C253,[2]CONFIG!$A$33:$C$43,3,FALSE),0))</f>
        <v>#REF!</v>
      </c>
      <c r="I253" s="447" t="e">
        <f>IF(D253&lt;60,0,ROUND(($D253*I$2)+VLOOKUP($C253,[2]CONFIG!$A$33:$C$43,3,FALSE),0))</f>
        <v>#REF!</v>
      </c>
      <c r="J253" s="456"/>
      <c r="K253" s="190" t="e">
        <f t="shared" si="12"/>
        <v>#REF!</v>
      </c>
      <c r="L253" s="190" t="e">
        <f t="shared" si="13"/>
        <v>#REF!</v>
      </c>
      <c r="M253" s="190" t="e">
        <f t="shared" si="14"/>
        <v>#REF!</v>
      </c>
      <c r="N253" s="190" t="e">
        <f t="shared" si="15"/>
        <v>#REF!</v>
      </c>
      <c r="P253" s="190">
        <v>0</v>
      </c>
      <c r="Q253" s="190">
        <v>0</v>
      </c>
    </row>
    <row r="254" spans="1:17" hidden="1" x14ac:dyDescent="0.25">
      <c r="A254" s="450" t="s">
        <v>231</v>
      </c>
      <c r="B254" s="455" t="e">
        <f>VLOOKUP(A254,[3]Sheet1!$B$1:$D$1757,3,FALSE)</f>
        <v>#N/A</v>
      </c>
      <c r="C254" s="455" t="e">
        <f>VLOOKUP(A254,[3]Sheet1!$B$1:$R$1757,17,FALSE)</f>
        <v>#N/A</v>
      </c>
      <c r="D254" s="458">
        <v>61100</v>
      </c>
      <c r="E254" s="446">
        <v>0</v>
      </c>
      <c r="F254" s="447" t="e">
        <f>IF(D254&lt;60,0,ROUND(($D254*F$2)+VLOOKUP($C254,[2]CONFIG!$A$33:$C$43,3,FALSE),0))</f>
        <v>#REF!</v>
      </c>
      <c r="G254" s="447" t="e">
        <f>IF(D254&lt;60,0,ROUND(($D254*G$2)+VLOOKUP($C254,[2]CONFIG!$A$33:$C$43,3,FALSE),0))</f>
        <v>#REF!</v>
      </c>
      <c r="H254" s="447" t="e">
        <f>IF(D254&lt;60,0,ROUND(($D254*H$2)+VLOOKUP($C254,[2]CONFIG!$A$33:$C$43,3,FALSE),0))</f>
        <v>#REF!</v>
      </c>
      <c r="I254" s="447" t="e">
        <f>IF(D254&lt;60,0,ROUND(($D254*I$2)+VLOOKUP($C254,[2]CONFIG!$A$33:$C$43,3,FALSE),0))</f>
        <v>#REF!</v>
      </c>
      <c r="J254" s="456"/>
      <c r="K254" s="190" t="e">
        <f t="shared" si="12"/>
        <v>#REF!</v>
      </c>
      <c r="L254" s="190" t="e">
        <f t="shared" si="13"/>
        <v>#REF!</v>
      </c>
      <c r="M254" s="190" t="e">
        <f t="shared" si="14"/>
        <v>#REF!</v>
      </c>
      <c r="N254" s="190" t="e">
        <f t="shared" si="15"/>
        <v>#REF!</v>
      </c>
      <c r="P254" s="190">
        <v>0</v>
      </c>
      <c r="Q254" s="190">
        <v>0</v>
      </c>
    </row>
    <row r="255" spans="1:17" hidden="1" x14ac:dyDescent="0.25">
      <c r="A255" s="450" t="s">
        <v>583</v>
      </c>
      <c r="B255" s="455" t="e">
        <f>VLOOKUP(A255,[3]Sheet1!$B$1:$D$1757,3,FALSE)</f>
        <v>#N/A</v>
      </c>
      <c r="C255" s="455" t="e">
        <f>VLOOKUP(A255,[3]Sheet1!$B$1:$R$1757,17,FALSE)</f>
        <v>#N/A</v>
      </c>
      <c r="D255" s="458">
        <v>61000</v>
      </c>
      <c r="E255" s="446">
        <v>0</v>
      </c>
      <c r="F255" s="447" t="e">
        <f>IF(D255&lt;60,0,ROUND(($D255*F$2)+VLOOKUP($C255,[2]CONFIG!$A$33:$C$43,3,FALSE),0))</f>
        <v>#REF!</v>
      </c>
      <c r="G255" s="447" t="e">
        <f>IF(D255&lt;60,0,ROUND(($D255*G$2)+VLOOKUP($C255,[2]CONFIG!$A$33:$C$43,3,FALSE),0))</f>
        <v>#REF!</v>
      </c>
      <c r="H255" s="447" t="e">
        <f>IF(D255&lt;60,0,ROUND(($D255*H$2)+VLOOKUP($C255,[2]CONFIG!$A$33:$C$43,3,FALSE),0))</f>
        <v>#REF!</v>
      </c>
      <c r="I255" s="447" t="e">
        <f>IF(D255&lt;60,0,ROUND(($D255*I$2)+VLOOKUP($C255,[2]CONFIG!$A$33:$C$43,3,FALSE),0))</f>
        <v>#REF!</v>
      </c>
      <c r="J255" s="456"/>
      <c r="K255" s="190" t="e">
        <f t="shared" si="12"/>
        <v>#REF!</v>
      </c>
      <c r="L255" s="190" t="e">
        <f t="shared" si="13"/>
        <v>#REF!</v>
      </c>
      <c r="M255" s="190" t="e">
        <f t="shared" si="14"/>
        <v>#REF!</v>
      </c>
      <c r="N255" s="190" t="e">
        <f t="shared" si="15"/>
        <v>#REF!</v>
      </c>
      <c r="P255" s="190">
        <v>0</v>
      </c>
      <c r="Q255" s="190">
        <v>0</v>
      </c>
    </row>
    <row r="256" spans="1:17" hidden="1" x14ac:dyDescent="0.25">
      <c r="A256" s="450" t="s">
        <v>252</v>
      </c>
      <c r="B256" s="455" t="e">
        <f>VLOOKUP(A256,[3]Sheet1!$B$1:$D$1757,3,FALSE)</f>
        <v>#N/A</v>
      </c>
      <c r="C256" s="455" t="e">
        <f>VLOOKUP(A256,[3]Sheet1!$B$1:$R$1757,17,FALSE)</f>
        <v>#N/A</v>
      </c>
      <c r="D256" s="458">
        <v>60604</v>
      </c>
      <c r="E256" s="446">
        <v>0</v>
      </c>
      <c r="F256" s="447" t="e">
        <f>IF(D256&lt;60,0,ROUND(($D256*F$2)+VLOOKUP($C256,[2]CONFIG!$A$33:$C$43,3,FALSE),0))</f>
        <v>#REF!</v>
      </c>
      <c r="G256" s="447" t="e">
        <f>IF(D256&lt;60,0,ROUND(($D256*G$2)+VLOOKUP($C256,[2]CONFIG!$A$33:$C$43,3,FALSE),0))</f>
        <v>#REF!</v>
      </c>
      <c r="H256" s="447" t="e">
        <f>IF(D256&lt;60,0,ROUND(($D256*H$2)+VLOOKUP($C256,[2]CONFIG!$A$33:$C$43,3,FALSE),0))</f>
        <v>#REF!</v>
      </c>
      <c r="I256" s="447" t="e">
        <f>IF(D256&lt;60,0,ROUND(($D256*I$2)+VLOOKUP($C256,[2]CONFIG!$A$33:$C$43,3,FALSE),0))</f>
        <v>#REF!</v>
      </c>
      <c r="J256" s="456"/>
      <c r="K256" s="190" t="e">
        <f t="shared" si="12"/>
        <v>#REF!</v>
      </c>
      <c r="L256" s="190" t="e">
        <f t="shared" si="13"/>
        <v>#REF!</v>
      </c>
      <c r="M256" s="190" t="e">
        <f t="shared" si="14"/>
        <v>#REF!</v>
      </c>
      <c r="N256" s="190" t="e">
        <f t="shared" si="15"/>
        <v>#REF!</v>
      </c>
      <c r="P256" s="190" t="e">
        <f>E256+K256</f>
        <v>#REF!</v>
      </c>
      <c r="Q256" s="190" t="e">
        <f>E256+L256</f>
        <v>#REF!</v>
      </c>
    </row>
    <row r="257" spans="1:17" hidden="1" x14ac:dyDescent="0.25">
      <c r="A257" s="450" t="s">
        <v>584</v>
      </c>
      <c r="B257" s="455" t="e">
        <f>VLOOKUP(A257,[3]Sheet1!$B$1:$D$1757,3,FALSE)</f>
        <v>#N/A</v>
      </c>
      <c r="C257" s="455" t="e">
        <f>VLOOKUP(A257,[3]Sheet1!$B$1:$R$1757,17,FALSE)</f>
        <v>#N/A</v>
      </c>
      <c r="D257" s="458">
        <v>60496</v>
      </c>
      <c r="E257" s="446">
        <v>0</v>
      </c>
      <c r="F257" s="447" t="e">
        <f>IF(D257&lt;60,0,ROUND(($D257*F$2)+VLOOKUP($C257,[2]CONFIG!$A$33:$C$43,3,FALSE),0))</f>
        <v>#REF!</v>
      </c>
      <c r="G257" s="447" t="e">
        <f>IF(D257&lt;60,0,ROUND(($D257*G$2)+VLOOKUP($C257,[2]CONFIG!$A$33:$C$43,3,FALSE),0))</f>
        <v>#REF!</v>
      </c>
      <c r="H257" s="447" t="e">
        <f>IF(D257&lt;60,0,ROUND(($D257*H$2)+VLOOKUP($C257,[2]CONFIG!$A$33:$C$43,3,FALSE),0))</f>
        <v>#REF!</v>
      </c>
      <c r="I257" s="447" t="e">
        <f>IF(D257&lt;60,0,ROUND(($D257*I$2)+VLOOKUP($C257,[2]CONFIG!$A$33:$C$43,3,FALSE),0))</f>
        <v>#REF!</v>
      </c>
      <c r="J257" s="456"/>
      <c r="K257" s="190" t="e">
        <f t="shared" si="12"/>
        <v>#REF!</v>
      </c>
      <c r="L257" s="190" t="e">
        <f t="shared" si="13"/>
        <v>#REF!</v>
      </c>
      <c r="M257" s="190" t="e">
        <f t="shared" si="14"/>
        <v>#REF!</v>
      </c>
      <c r="N257" s="190" t="e">
        <f t="shared" si="15"/>
        <v>#REF!</v>
      </c>
      <c r="P257" s="190">
        <v>0</v>
      </c>
      <c r="Q257" s="190">
        <v>0</v>
      </c>
    </row>
    <row r="258" spans="1:17" hidden="1" x14ac:dyDescent="0.25">
      <c r="A258" s="450" t="s">
        <v>585</v>
      </c>
      <c r="B258" s="455" t="e">
        <f>VLOOKUP(A258,[3]Sheet1!$B$1:$D$1757,3,FALSE)</f>
        <v>#N/A</v>
      </c>
      <c r="C258" s="455" t="e">
        <f>VLOOKUP(A258,[3]Sheet1!$B$1:$R$1757,17,FALSE)</f>
        <v>#N/A</v>
      </c>
      <c r="D258" s="458">
        <v>60247</v>
      </c>
      <c r="E258" s="446">
        <v>0</v>
      </c>
      <c r="F258" s="447" t="e">
        <f>IF(D258&lt;60,0,ROUND(($D258*F$2)+VLOOKUP($C258,[2]CONFIG!$A$33:$C$43,3,FALSE),0))</f>
        <v>#REF!</v>
      </c>
      <c r="G258" s="447" t="e">
        <f>IF(D258&lt;60,0,ROUND(($D258*G$2)+VLOOKUP($C258,[2]CONFIG!$A$33:$C$43,3,FALSE),0))</f>
        <v>#REF!</v>
      </c>
      <c r="H258" s="447" t="e">
        <f>IF(D258&lt;60,0,ROUND(($D258*H$2)+VLOOKUP($C258,[2]CONFIG!$A$33:$C$43,3,FALSE),0))</f>
        <v>#REF!</v>
      </c>
      <c r="I258" s="447" t="e">
        <f>IF(D258&lt;60,0,ROUND(($D258*I$2)+VLOOKUP($C258,[2]CONFIG!$A$33:$C$43,3,FALSE),0))</f>
        <v>#REF!</v>
      </c>
      <c r="J258" s="456"/>
      <c r="K258" s="190" t="e">
        <f t="shared" si="12"/>
        <v>#REF!</v>
      </c>
      <c r="L258" s="190" t="e">
        <f t="shared" si="13"/>
        <v>#REF!</v>
      </c>
      <c r="M258" s="190" t="e">
        <f t="shared" si="14"/>
        <v>#REF!</v>
      </c>
      <c r="N258" s="190" t="e">
        <f t="shared" si="15"/>
        <v>#REF!</v>
      </c>
      <c r="P258" s="190">
        <v>0</v>
      </c>
      <c r="Q258" s="190">
        <v>0</v>
      </c>
    </row>
    <row r="259" spans="1:17" hidden="1" x14ac:dyDescent="0.25">
      <c r="A259" s="450" t="s">
        <v>586</v>
      </c>
      <c r="B259" s="455" t="e">
        <f>VLOOKUP(A259,[3]Sheet1!$B$1:$D$1757,3,FALSE)</f>
        <v>#N/A</v>
      </c>
      <c r="C259" s="455" t="e">
        <f>VLOOKUP(A259,[3]Sheet1!$B$1:$R$1757,17,FALSE)</f>
        <v>#N/A</v>
      </c>
      <c r="D259" s="458">
        <v>60233</v>
      </c>
      <c r="E259" s="446">
        <v>0</v>
      </c>
      <c r="F259" s="447" t="e">
        <f>IF(D259&lt;60,0,ROUND(($D259*F$2)+VLOOKUP($C259,[2]CONFIG!$A$33:$C$43,3,FALSE),0))</f>
        <v>#REF!</v>
      </c>
      <c r="G259" s="447" t="e">
        <f>IF(D259&lt;60,0,ROUND(($D259*G$2)+VLOOKUP($C259,[2]CONFIG!$A$33:$C$43,3,FALSE),0))</f>
        <v>#REF!</v>
      </c>
      <c r="H259" s="447" t="e">
        <f>IF(D259&lt;60,0,ROUND(($D259*H$2)+VLOOKUP($C259,[2]CONFIG!$A$33:$C$43,3,FALSE),0))</f>
        <v>#REF!</v>
      </c>
      <c r="I259" s="447" t="e">
        <f>IF(D259&lt;60,0,ROUND(($D259*I$2)+VLOOKUP($C259,[2]CONFIG!$A$33:$C$43,3,FALSE),0))</f>
        <v>#REF!</v>
      </c>
      <c r="J259" s="456"/>
      <c r="K259" s="190" t="e">
        <f t="shared" si="12"/>
        <v>#REF!</v>
      </c>
      <c r="L259" s="190" t="e">
        <f t="shared" si="13"/>
        <v>#REF!</v>
      </c>
      <c r="M259" s="190" t="e">
        <f t="shared" si="14"/>
        <v>#REF!</v>
      </c>
      <c r="N259" s="190" t="e">
        <f t="shared" si="15"/>
        <v>#REF!</v>
      </c>
      <c r="P259" s="190">
        <v>0</v>
      </c>
      <c r="Q259" s="190">
        <v>0</v>
      </c>
    </row>
    <row r="260" spans="1:17" hidden="1" x14ac:dyDescent="0.25">
      <c r="A260" s="450" t="s">
        <v>587</v>
      </c>
      <c r="B260" s="455" t="e">
        <f>VLOOKUP(A260,[3]Sheet1!$B$1:$D$1757,3,FALSE)</f>
        <v>#N/A</v>
      </c>
      <c r="C260" s="455" t="e">
        <f>VLOOKUP(A260,[3]Sheet1!$B$1:$R$1757,17,FALSE)</f>
        <v>#N/A</v>
      </c>
      <c r="D260" s="458">
        <v>60156</v>
      </c>
      <c r="E260" s="446">
        <v>0</v>
      </c>
      <c r="F260" s="447" t="e">
        <f>IF(D260&lt;60,0,ROUND(($D260*F$2)+VLOOKUP($C260,[2]CONFIG!$A$33:$C$43,3,FALSE),0))</f>
        <v>#REF!</v>
      </c>
      <c r="G260" s="447" t="e">
        <f>IF(D260&lt;60,0,ROUND(($D260*G$2)+VLOOKUP($C260,[2]CONFIG!$A$33:$C$43,3,FALSE),0))</f>
        <v>#REF!</v>
      </c>
      <c r="H260" s="447" t="e">
        <f>IF(D260&lt;60,0,ROUND(($D260*H$2)+VLOOKUP($C260,[2]CONFIG!$A$33:$C$43,3,FALSE),0))</f>
        <v>#REF!</v>
      </c>
      <c r="I260" s="447" t="e">
        <f>IF(D260&lt;60,0,ROUND(($D260*I$2)+VLOOKUP($C260,[2]CONFIG!$A$33:$C$43,3,FALSE),0))</f>
        <v>#REF!</v>
      </c>
      <c r="J260" s="456"/>
      <c r="K260" s="190" t="e">
        <f t="shared" si="12"/>
        <v>#REF!</v>
      </c>
      <c r="L260" s="190" t="e">
        <f t="shared" si="13"/>
        <v>#REF!</v>
      </c>
      <c r="M260" s="190" t="e">
        <f t="shared" si="14"/>
        <v>#REF!</v>
      </c>
      <c r="N260" s="190" t="e">
        <f t="shared" si="15"/>
        <v>#REF!</v>
      </c>
      <c r="P260" s="190">
        <v>0</v>
      </c>
      <c r="Q260" s="190">
        <v>0</v>
      </c>
    </row>
    <row r="261" spans="1:17" hidden="1" x14ac:dyDescent="0.25">
      <c r="A261" s="450" t="s">
        <v>588</v>
      </c>
      <c r="B261" s="455" t="e">
        <f>VLOOKUP(A261,[3]Sheet1!$B$1:$D$1757,3,FALSE)</f>
        <v>#N/A</v>
      </c>
      <c r="C261" s="455" t="e">
        <f>VLOOKUP(A261,[3]Sheet1!$B$1:$R$1757,17,FALSE)</f>
        <v>#N/A</v>
      </c>
      <c r="D261" s="458">
        <v>60000</v>
      </c>
      <c r="E261" s="446">
        <v>0</v>
      </c>
      <c r="F261" s="447" t="e">
        <f>IF(D261&lt;60,0,ROUND(($D261*F$2)+VLOOKUP($C261,[2]CONFIG!$A$33:$C$43,3,FALSE),0))</f>
        <v>#REF!</v>
      </c>
      <c r="G261" s="447" t="e">
        <f>IF(D261&lt;60,0,ROUND(($D261*G$2)+VLOOKUP($C261,[2]CONFIG!$A$33:$C$43,3,FALSE),0))</f>
        <v>#REF!</v>
      </c>
      <c r="H261" s="447" t="e">
        <f>IF(D261&lt;60,0,ROUND(($D261*H$2)+VLOOKUP($C261,[2]CONFIG!$A$33:$C$43,3,FALSE),0))</f>
        <v>#REF!</v>
      </c>
      <c r="I261" s="447" t="e">
        <f>IF(D261&lt;60,0,ROUND(($D261*I$2)+VLOOKUP($C261,[2]CONFIG!$A$33:$C$43,3,FALSE),0))</f>
        <v>#REF!</v>
      </c>
      <c r="J261" s="456"/>
      <c r="K261" s="190" t="e">
        <f t="shared" ref="K261:K324" si="16">(ROUND($E261*$K$2,2))</f>
        <v>#REF!</v>
      </c>
      <c r="L261" s="190" t="e">
        <f t="shared" ref="L261:L324" si="17">(ROUND($E261*$L$2,2))</f>
        <v>#REF!</v>
      </c>
      <c r="M261" s="190" t="e">
        <f t="shared" ref="M261:M324" si="18">(ROUND($E261*$M$2,2))</f>
        <v>#REF!</v>
      </c>
      <c r="N261" s="190" t="e">
        <f t="shared" ref="N261:N324" si="19">(ROUND($E261*$N$2,2))</f>
        <v>#REF!</v>
      </c>
      <c r="P261" s="190">
        <v>0</v>
      </c>
      <c r="Q261" s="190">
        <v>0</v>
      </c>
    </row>
    <row r="262" spans="1:17" hidden="1" x14ac:dyDescent="0.25">
      <c r="A262" s="450" t="s">
        <v>589</v>
      </c>
      <c r="B262" s="455" t="e">
        <f>VLOOKUP(A262,[3]Sheet1!$B$1:$D$1757,3,FALSE)</f>
        <v>#N/A</v>
      </c>
      <c r="C262" s="455" t="e">
        <f>VLOOKUP(A262,[3]Sheet1!$B$1:$R$1757,17,FALSE)</f>
        <v>#N/A</v>
      </c>
      <c r="D262" s="458">
        <v>59451</v>
      </c>
      <c r="E262" s="446">
        <v>0</v>
      </c>
      <c r="F262" s="447" t="e">
        <f>IF(D262&lt;60,0,ROUND(($D262*F$2)+VLOOKUP($C262,[2]CONFIG!$A$33:$C$43,3,FALSE),0))</f>
        <v>#REF!</v>
      </c>
      <c r="G262" s="447" t="e">
        <f>IF(D262&lt;60,0,ROUND(($D262*G$2)+VLOOKUP($C262,[2]CONFIG!$A$33:$C$43,3,FALSE),0))</f>
        <v>#REF!</v>
      </c>
      <c r="H262" s="447" t="e">
        <f>IF(D262&lt;60,0,ROUND(($D262*H$2)+VLOOKUP($C262,[2]CONFIG!$A$33:$C$43,3,FALSE),0))</f>
        <v>#REF!</v>
      </c>
      <c r="I262" s="447" t="e">
        <f>IF(D262&lt;60,0,ROUND(($D262*I$2)+VLOOKUP($C262,[2]CONFIG!$A$33:$C$43,3,FALSE),0))</f>
        <v>#REF!</v>
      </c>
      <c r="J262" s="456"/>
      <c r="K262" s="190" t="e">
        <f t="shared" si="16"/>
        <v>#REF!</v>
      </c>
      <c r="L262" s="190" t="e">
        <f t="shared" si="17"/>
        <v>#REF!</v>
      </c>
      <c r="M262" s="190" t="e">
        <f t="shared" si="18"/>
        <v>#REF!</v>
      </c>
      <c r="N262" s="190" t="e">
        <f t="shared" si="19"/>
        <v>#REF!</v>
      </c>
      <c r="P262" s="190">
        <v>0</v>
      </c>
      <c r="Q262" s="190">
        <v>0</v>
      </c>
    </row>
    <row r="263" spans="1:17" hidden="1" x14ac:dyDescent="0.25">
      <c r="A263" s="450" t="s">
        <v>590</v>
      </c>
      <c r="B263" s="455" t="e">
        <f>VLOOKUP(A263,[3]Sheet1!$B$1:$D$1757,3,FALSE)</f>
        <v>#N/A</v>
      </c>
      <c r="C263" s="455" t="e">
        <f>VLOOKUP(A263,[3]Sheet1!$B$1:$R$1757,17,FALSE)</f>
        <v>#N/A</v>
      </c>
      <c r="D263" s="458">
        <v>59344</v>
      </c>
      <c r="E263" s="446">
        <v>0</v>
      </c>
      <c r="F263" s="447" t="e">
        <f>IF(D263&lt;60,0,ROUND(($D263*F$2)+VLOOKUP($C263,[2]CONFIG!$A$33:$C$43,3,FALSE),0))</f>
        <v>#REF!</v>
      </c>
      <c r="G263" s="447" t="e">
        <f>IF(D263&lt;60,0,ROUND(($D263*G$2)+VLOOKUP($C263,[2]CONFIG!$A$33:$C$43,3,FALSE),0))</f>
        <v>#REF!</v>
      </c>
      <c r="H263" s="447" t="e">
        <f>IF(D263&lt;60,0,ROUND(($D263*H$2)+VLOOKUP($C263,[2]CONFIG!$A$33:$C$43,3,FALSE),0))</f>
        <v>#REF!</v>
      </c>
      <c r="I263" s="447" t="e">
        <f>IF(D263&lt;60,0,ROUND(($D263*I$2)+VLOOKUP($C263,[2]CONFIG!$A$33:$C$43,3,FALSE),0))</f>
        <v>#REF!</v>
      </c>
      <c r="J263" s="456"/>
      <c r="K263" s="190" t="e">
        <f t="shared" si="16"/>
        <v>#REF!</v>
      </c>
      <c r="L263" s="190" t="e">
        <f t="shared" si="17"/>
        <v>#REF!</v>
      </c>
      <c r="M263" s="190" t="e">
        <f t="shared" si="18"/>
        <v>#REF!</v>
      </c>
      <c r="N263" s="190" t="e">
        <f t="shared" si="19"/>
        <v>#REF!</v>
      </c>
      <c r="P263" s="190">
        <v>0</v>
      </c>
      <c r="Q263" s="190">
        <v>0</v>
      </c>
    </row>
    <row r="264" spans="1:17" hidden="1" x14ac:dyDescent="0.25">
      <c r="A264" s="450" t="s">
        <v>591</v>
      </c>
      <c r="B264" s="455" t="e">
        <f>VLOOKUP(A264,[3]Sheet1!$B$1:$D$1757,3,FALSE)</f>
        <v>#N/A</v>
      </c>
      <c r="C264" s="455" t="e">
        <f>VLOOKUP(A264,[3]Sheet1!$B$1:$R$1757,17,FALSE)</f>
        <v>#N/A</v>
      </c>
      <c r="D264" s="458">
        <v>59316</v>
      </c>
      <c r="E264" s="446">
        <v>0</v>
      </c>
      <c r="F264" s="447" t="e">
        <f>IF(D264&lt;60,0,ROUND(($D264*F$2)+VLOOKUP($C264,[2]CONFIG!$A$33:$C$43,3,FALSE),0))</f>
        <v>#REF!</v>
      </c>
      <c r="G264" s="447" t="e">
        <f>IF(D264&lt;60,0,ROUND(($D264*G$2)+VLOOKUP($C264,[2]CONFIG!$A$33:$C$43,3,FALSE),0))</f>
        <v>#REF!</v>
      </c>
      <c r="H264" s="447" t="e">
        <f>IF(D264&lt;60,0,ROUND(($D264*H$2)+VLOOKUP($C264,[2]CONFIG!$A$33:$C$43,3,FALSE),0))</f>
        <v>#REF!</v>
      </c>
      <c r="I264" s="447" t="e">
        <f>IF(D264&lt;60,0,ROUND(($D264*I$2)+VLOOKUP($C264,[2]CONFIG!$A$33:$C$43,3,FALSE),0))</f>
        <v>#REF!</v>
      </c>
      <c r="J264" s="456"/>
      <c r="K264" s="190" t="e">
        <f t="shared" si="16"/>
        <v>#REF!</v>
      </c>
      <c r="L264" s="190" t="e">
        <f t="shared" si="17"/>
        <v>#REF!</v>
      </c>
      <c r="M264" s="190" t="e">
        <f t="shared" si="18"/>
        <v>#REF!</v>
      </c>
      <c r="N264" s="190" t="e">
        <f t="shared" si="19"/>
        <v>#REF!</v>
      </c>
      <c r="P264" s="190">
        <v>0</v>
      </c>
      <c r="Q264" s="190">
        <v>0</v>
      </c>
    </row>
    <row r="265" spans="1:17" hidden="1" x14ac:dyDescent="0.25">
      <c r="A265" s="450" t="s">
        <v>592</v>
      </c>
      <c r="B265" s="455" t="e">
        <f>VLOOKUP(A265,[3]Sheet1!$B$1:$D$1757,3,FALSE)</f>
        <v>#N/A</v>
      </c>
      <c r="C265" s="455" t="e">
        <f>VLOOKUP(A265,[3]Sheet1!$B$1:$R$1757,17,FALSE)</f>
        <v>#N/A</v>
      </c>
      <c r="D265" s="458">
        <v>58954</v>
      </c>
      <c r="E265" s="446">
        <v>0</v>
      </c>
      <c r="F265" s="447" t="e">
        <f>IF(D265&lt;60,0,ROUND(($D265*F$2)+VLOOKUP($C265,[2]CONFIG!$A$33:$C$43,3,FALSE),0))</f>
        <v>#REF!</v>
      </c>
      <c r="G265" s="447" t="e">
        <f>IF(D265&lt;60,0,ROUND(($D265*G$2)+VLOOKUP($C265,[2]CONFIG!$A$33:$C$43,3,FALSE),0))</f>
        <v>#REF!</v>
      </c>
      <c r="H265" s="447" t="e">
        <f>IF(D265&lt;60,0,ROUND(($D265*H$2)+VLOOKUP($C265,[2]CONFIG!$A$33:$C$43,3,FALSE),0))</f>
        <v>#REF!</v>
      </c>
      <c r="I265" s="447" t="e">
        <f>IF(D265&lt;60,0,ROUND(($D265*I$2)+VLOOKUP($C265,[2]CONFIG!$A$33:$C$43,3,FALSE),0))</f>
        <v>#REF!</v>
      </c>
      <c r="J265" s="456"/>
      <c r="K265" s="190" t="e">
        <f t="shared" si="16"/>
        <v>#REF!</v>
      </c>
      <c r="L265" s="190" t="e">
        <f t="shared" si="17"/>
        <v>#REF!</v>
      </c>
      <c r="M265" s="190" t="e">
        <f t="shared" si="18"/>
        <v>#REF!</v>
      </c>
      <c r="N265" s="190" t="e">
        <f t="shared" si="19"/>
        <v>#REF!</v>
      </c>
      <c r="P265" s="190">
        <v>0</v>
      </c>
      <c r="Q265" s="190">
        <v>0</v>
      </c>
    </row>
    <row r="266" spans="1:17" hidden="1" x14ac:dyDescent="0.25">
      <c r="A266" s="450" t="s">
        <v>593</v>
      </c>
      <c r="B266" s="455" t="e">
        <f>VLOOKUP(A266,[3]Sheet1!$B$1:$D$1757,3,FALSE)</f>
        <v>#N/A</v>
      </c>
      <c r="C266" s="455" t="e">
        <f>VLOOKUP(A266,[3]Sheet1!$B$1:$R$1757,17,FALSE)</f>
        <v>#N/A</v>
      </c>
      <c r="D266" s="458">
        <v>58839</v>
      </c>
      <c r="E266" s="446">
        <v>0</v>
      </c>
      <c r="F266" s="447" t="e">
        <f>IF(D266&lt;60,0,ROUND(($D266*F$2)+VLOOKUP($C266,[2]CONFIG!$A$33:$C$43,3,FALSE),0))</f>
        <v>#REF!</v>
      </c>
      <c r="G266" s="447" t="e">
        <f>IF(D266&lt;60,0,ROUND(($D266*G$2)+VLOOKUP($C266,[2]CONFIG!$A$33:$C$43,3,FALSE),0))</f>
        <v>#REF!</v>
      </c>
      <c r="H266" s="447" t="e">
        <f>IF(D266&lt;60,0,ROUND(($D266*H$2)+VLOOKUP($C266,[2]CONFIG!$A$33:$C$43,3,FALSE),0))</f>
        <v>#REF!</v>
      </c>
      <c r="I266" s="447" t="e">
        <f>IF(D266&lt;60,0,ROUND(($D266*I$2)+VLOOKUP($C266,[2]CONFIG!$A$33:$C$43,3,FALSE),0))</f>
        <v>#REF!</v>
      </c>
      <c r="J266" s="456"/>
      <c r="K266" s="190" t="e">
        <f t="shared" si="16"/>
        <v>#REF!</v>
      </c>
      <c r="L266" s="190" t="e">
        <f t="shared" si="17"/>
        <v>#REF!</v>
      </c>
      <c r="M266" s="190" t="e">
        <f t="shared" si="18"/>
        <v>#REF!</v>
      </c>
      <c r="N266" s="190" t="e">
        <f t="shared" si="19"/>
        <v>#REF!</v>
      </c>
      <c r="P266" s="190">
        <v>0</v>
      </c>
      <c r="Q266" s="190">
        <v>0</v>
      </c>
    </row>
    <row r="267" spans="1:17" hidden="1" x14ac:dyDescent="0.25">
      <c r="A267" s="450" t="s">
        <v>594</v>
      </c>
      <c r="B267" s="455" t="e">
        <f>VLOOKUP(A267,[3]Sheet1!$B$1:$D$1757,3,FALSE)</f>
        <v>#N/A</v>
      </c>
      <c r="C267" s="455" t="e">
        <f>VLOOKUP(A267,[3]Sheet1!$B$1:$R$1757,17,FALSE)</f>
        <v>#N/A</v>
      </c>
      <c r="D267" s="458">
        <v>58620</v>
      </c>
      <c r="E267" s="446">
        <v>0</v>
      </c>
      <c r="F267" s="447" t="e">
        <f>IF(D267&lt;60,0,ROUND(($D267*F$2)+VLOOKUP($C267,[2]CONFIG!$A$33:$C$43,3,FALSE),0))</f>
        <v>#REF!</v>
      </c>
      <c r="G267" s="447" t="e">
        <f>IF(D267&lt;60,0,ROUND(($D267*G$2)+VLOOKUP($C267,[2]CONFIG!$A$33:$C$43,3,FALSE),0))</f>
        <v>#REF!</v>
      </c>
      <c r="H267" s="447" t="e">
        <f>IF(D267&lt;60,0,ROUND(($D267*H$2)+VLOOKUP($C267,[2]CONFIG!$A$33:$C$43,3,FALSE),0))</f>
        <v>#REF!</v>
      </c>
      <c r="I267" s="447" t="e">
        <f>IF(D267&lt;60,0,ROUND(($D267*I$2)+VLOOKUP($C267,[2]CONFIG!$A$33:$C$43,3,FALSE),0))</f>
        <v>#REF!</v>
      </c>
      <c r="J267" s="456"/>
      <c r="K267" s="190" t="e">
        <f t="shared" si="16"/>
        <v>#REF!</v>
      </c>
      <c r="L267" s="190" t="e">
        <f t="shared" si="17"/>
        <v>#REF!</v>
      </c>
      <c r="M267" s="190" t="e">
        <f t="shared" si="18"/>
        <v>#REF!</v>
      </c>
      <c r="N267" s="190" t="e">
        <f t="shared" si="19"/>
        <v>#REF!</v>
      </c>
      <c r="P267" s="190">
        <v>0</v>
      </c>
      <c r="Q267" s="190">
        <v>0</v>
      </c>
    </row>
    <row r="268" spans="1:17" hidden="1" x14ac:dyDescent="0.25">
      <c r="A268" s="450" t="s">
        <v>595</v>
      </c>
      <c r="B268" s="455" t="e">
        <f>VLOOKUP(A268,[3]Sheet1!$B$1:$D$1757,3,FALSE)</f>
        <v>#N/A</v>
      </c>
      <c r="C268" s="455" t="e">
        <f>VLOOKUP(A268,[3]Sheet1!$B$1:$R$1757,17,FALSE)</f>
        <v>#N/A</v>
      </c>
      <c r="D268" s="458">
        <v>58563</v>
      </c>
      <c r="E268" s="446">
        <v>0</v>
      </c>
      <c r="F268" s="447" t="e">
        <f>IF(D268&lt;60,0,ROUND(($D268*F$2)+VLOOKUP($C268,[2]CONFIG!$A$33:$C$43,3,FALSE),0))</f>
        <v>#REF!</v>
      </c>
      <c r="G268" s="447" t="e">
        <f>IF(D268&lt;60,0,ROUND(($D268*G$2)+VLOOKUP($C268,[2]CONFIG!$A$33:$C$43,3,FALSE),0))</f>
        <v>#REF!</v>
      </c>
      <c r="H268" s="447" t="e">
        <f>IF(D268&lt;60,0,ROUND(($D268*H$2)+VLOOKUP($C268,[2]CONFIG!$A$33:$C$43,3,FALSE),0))</f>
        <v>#REF!</v>
      </c>
      <c r="I268" s="447" t="e">
        <f>IF(D268&lt;60,0,ROUND(($D268*I$2)+VLOOKUP($C268,[2]CONFIG!$A$33:$C$43,3,FALSE),0))</f>
        <v>#REF!</v>
      </c>
      <c r="J268" s="456"/>
      <c r="K268" s="190" t="e">
        <f t="shared" si="16"/>
        <v>#REF!</v>
      </c>
      <c r="L268" s="190" t="e">
        <f t="shared" si="17"/>
        <v>#REF!</v>
      </c>
      <c r="M268" s="190" t="e">
        <f t="shared" si="18"/>
        <v>#REF!</v>
      </c>
      <c r="N268" s="190" t="e">
        <f t="shared" si="19"/>
        <v>#REF!</v>
      </c>
      <c r="P268" s="190" t="e">
        <f>E268+K268</f>
        <v>#REF!</v>
      </c>
      <c r="Q268" s="190" t="e">
        <f>E268+L268</f>
        <v>#REF!</v>
      </c>
    </row>
    <row r="269" spans="1:17" hidden="1" x14ac:dyDescent="0.25">
      <c r="A269" s="450" t="s">
        <v>596</v>
      </c>
      <c r="B269" s="455" t="e">
        <f>VLOOKUP(A269,[3]Sheet1!$B$1:$D$1757,3,FALSE)</f>
        <v>#N/A</v>
      </c>
      <c r="C269" s="455" t="e">
        <f>VLOOKUP(A269,[3]Sheet1!$B$1:$R$1757,17,FALSE)</f>
        <v>#N/A</v>
      </c>
      <c r="D269" s="458">
        <v>58152</v>
      </c>
      <c r="E269" s="446">
        <v>0</v>
      </c>
      <c r="F269" s="447" t="e">
        <f>IF(D269&lt;60,0,ROUND(($D269*F$2)+VLOOKUP($C269,[2]CONFIG!$A$33:$C$43,3,FALSE),0))</f>
        <v>#REF!</v>
      </c>
      <c r="G269" s="447" t="e">
        <f>IF(D269&lt;60,0,ROUND(($D269*G$2)+VLOOKUP($C269,[2]CONFIG!$A$33:$C$43,3,FALSE),0))</f>
        <v>#REF!</v>
      </c>
      <c r="H269" s="447" t="e">
        <f>IF(D269&lt;60,0,ROUND(($D269*H$2)+VLOOKUP($C269,[2]CONFIG!$A$33:$C$43,3,FALSE),0))</f>
        <v>#REF!</v>
      </c>
      <c r="I269" s="447" t="e">
        <f>IF(D269&lt;60,0,ROUND(($D269*I$2)+VLOOKUP($C269,[2]CONFIG!$A$33:$C$43,3,FALSE),0))</f>
        <v>#REF!</v>
      </c>
      <c r="J269" s="456"/>
      <c r="K269" s="190" t="e">
        <f t="shared" si="16"/>
        <v>#REF!</v>
      </c>
      <c r="L269" s="190" t="e">
        <f t="shared" si="17"/>
        <v>#REF!</v>
      </c>
      <c r="M269" s="190" t="e">
        <f t="shared" si="18"/>
        <v>#REF!</v>
      </c>
      <c r="N269" s="190" t="e">
        <f t="shared" si="19"/>
        <v>#REF!</v>
      </c>
      <c r="P269" s="190">
        <v>0</v>
      </c>
      <c r="Q269" s="190">
        <v>0</v>
      </c>
    </row>
    <row r="270" spans="1:17" hidden="1" x14ac:dyDescent="0.25">
      <c r="A270" s="450" t="s">
        <v>597</v>
      </c>
      <c r="B270" s="455" t="e">
        <f>VLOOKUP(A270,[3]Sheet1!$B$1:$D$1757,3,FALSE)</f>
        <v>#N/A</v>
      </c>
      <c r="C270" s="455" t="e">
        <f>VLOOKUP(A270,[3]Sheet1!$B$1:$R$1757,17,FALSE)</f>
        <v>#N/A</v>
      </c>
      <c r="D270" s="458">
        <v>58068</v>
      </c>
      <c r="E270" s="446">
        <v>0</v>
      </c>
      <c r="F270" s="447" t="e">
        <f>IF(D270&lt;60,0,ROUND(($D270*F$2)+VLOOKUP($C270,[2]CONFIG!$A$33:$C$43,3,FALSE),0))</f>
        <v>#REF!</v>
      </c>
      <c r="G270" s="447" t="e">
        <f>IF(D270&lt;60,0,ROUND(($D270*G$2)+VLOOKUP($C270,[2]CONFIG!$A$33:$C$43,3,FALSE),0))</f>
        <v>#REF!</v>
      </c>
      <c r="H270" s="447" t="e">
        <f>IF(D270&lt;60,0,ROUND(($D270*H$2)+VLOOKUP($C270,[2]CONFIG!$A$33:$C$43,3,FALSE),0))</f>
        <v>#REF!</v>
      </c>
      <c r="I270" s="447" t="e">
        <f>IF(D270&lt;60,0,ROUND(($D270*I$2)+VLOOKUP($C270,[2]CONFIG!$A$33:$C$43,3,FALSE),0))</f>
        <v>#REF!</v>
      </c>
      <c r="J270" s="456"/>
      <c r="K270" s="190" t="e">
        <f t="shared" si="16"/>
        <v>#REF!</v>
      </c>
      <c r="L270" s="190" t="e">
        <f t="shared" si="17"/>
        <v>#REF!</v>
      </c>
      <c r="M270" s="190" t="e">
        <f t="shared" si="18"/>
        <v>#REF!</v>
      </c>
      <c r="N270" s="190" t="e">
        <f t="shared" si="19"/>
        <v>#REF!</v>
      </c>
      <c r="P270" s="190">
        <v>0</v>
      </c>
      <c r="Q270" s="190">
        <v>0</v>
      </c>
    </row>
    <row r="271" spans="1:17" hidden="1" x14ac:dyDescent="0.25">
      <c r="A271" s="450" t="s">
        <v>598</v>
      </c>
      <c r="B271" s="455" t="e">
        <f>VLOOKUP(A271,[3]Sheet1!$B$1:$D$1757,3,FALSE)</f>
        <v>#N/A</v>
      </c>
      <c r="C271" s="455" t="e">
        <f>VLOOKUP(A271,[3]Sheet1!$B$1:$R$1757,17,FALSE)</f>
        <v>#N/A</v>
      </c>
      <c r="D271" s="458">
        <v>57935</v>
      </c>
      <c r="E271" s="446">
        <v>0</v>
      </c>
      <c r="F271" s="447" t="e">
        <f>IF(D271&lt;60,0,ROUND(($D271*F$2)+VLOOKUP($C271,[2]CONFIG!$A$33:$C$43,3,FALSE),0))</f>
        <v>#REF!</v>
      </c>
      <c r="G271" s="447" t="e">
        <f>IF(D271&lt;60,0,ROUND(($D271*G$2)+VLOOKUP($C271,[2]CONFIG!$A$33:$C$43,3,FALSE),0))</f>
        <v>#REF!</v>
      </c>
      <c r="H271" s="447" t="e">
        <f>IF(D271&lt;60,0,ROUND(($D271*H$2)+VLOOKUP($C271,[2]CONFIG!$A$33:$C$43,3,FALSE),0))</f>
        <v>#REF!</v>
      </c>
      <c r="I271" s="447" t="e">
        <f>IF(D271&lt;60,0,ROUND(($D271*I$2)+VLOOKUP($C271,[2]CONFIG!$A$33:$C$43,3,FALSE),0))</f>
        <v>#REF!</v>
      </c>
      <c r="J271" s="456"/>
      <c r="K271" s="190" t="e">
        <f t="shared" si="16"/>
        <v>#REF!</v>
      </c>
      <c r="L271" s="190" t="e">
        <f t="shared" si="17"/>
        <v>#REF!</v>
      </c>
      <c r="M271" s="190" t="e">
        <f t="shared" si="18"/>
        <v>#REF!</v>
      </c>
      <c r="N271" s="190" t="e">
        <f t="shared" si="19"/>
        <v>#REF!</v>
      </c>
      <c r="P271" s="190" t="e">
        <f>E271+K271</f>
        <v>#REF!</v>
      </c>
      <c r="Q271" s="190" t="e">
        <f>E271+L271</f>
        <v>#REF!</v>
      </c>
    </row>
    <row r="272" spans="1:17" hidden="1" x14ac:dyDescent="0.25">
      <c r="A272" s="450" t="s">
        <v>599</v>
      </c>
      <c r="B272" s="455" t="e">
        <f>VLOOKUP(A272,[3]Sheet1!$B$1:$D$1757,3,FALSE)</f>
        <v>#N/A</v>
      </c>
      <c r="C272" s="455" t="e">
        <f>VLOOKUP(A272,[3]Sheet1!$B$1:$R$1757,17,FALSE)</f>
        <v>#N/A</v>
      </c>
      <c r="D272" s="458">
        <v>57830</v>
      </c>
      <c r="E272" s="446">
        <v>0</v>
      </c>
      <c r="F272" s="447" t="e">
        <f>IF(D272&lt;60,0,ROUND(($D272*F$2)+VLOOKUP($C272,[2]CONFIG!$A$33:$C$43,3,FALSE),0))</f>
        <v>#REF!</v>
      </c>
      <c r="G272" s="447" t="e">
        <f>IF(D272&lt;60,0,ROUND(($D272*G$2)+VLOOKUP($C272,[2]CONFIG!$A$33:$C$43,3,FALSE),0))</f>
        <v>#REF!</v>
      </c>
      <c r="H272" s="447" t="e">
        <f>IF(D272&lt;60,0,ROUND(($D272*H$2)+VLOOKUP($C272,[2]CONFIG!$A$33:$C$43,3,FALSE),0))</f>
        <v>#REF!</v>
      </c>
      <c r="I272" s="447" t="e">
        <f>IF(D272&lt;60,0,ROUND(($D272*I$2)+VLOOKUP($C272,[2]CONFIG!$A$33:$C$43,3,FALSE),0))</f>
        <v>#REF!</v>
      </c>
      <c r="J272" s="456"/>
      <c r="K272" s="190" t="e">
        <f t="shared" si="16"/>
        <v>#REF!</v>
      </c>
      <c r="L272" s="190" t="e">
        <f t="shared" si="17"/>
        <v>#REF!</v>
      </c>
      <c r="M272" s="190" t="e">
        <f t="shared" si="18"/>
        <v>#REF!</v>
      </c>
      <c r="N272" s="190" t="e">
        <f t="shared" si="19"/>
        <v>#REF!</v>
      </c>
      <c r="P272" s="190">
        <v>0</v>
      </c>
      <c r="Q272" s="190">
        <v>0</v>
      </c>
    </row>
    <row r="273" spans="1:17" hidden="1" x14ac:dyDescent="0.25">
      <c r="A273" s="450" t="s">
        <v>600</v>
      </c>
      <c r="B273" s="455" t="e">
        <f>VLOOKUP(A273,[3]Sheet1!$B$1:$D$1757,3,FALSE)</f>
        <v>#N/A</v>
      </c>
      <c r="C273" s="455" t="e">
        <f>VLOOKUP(A273,[3]Sheet1!$B$1:$R$1757,17,FALSE)</f>
        <v>#N/A</v>
      </c>
      <c r="D273" s="458">
        <v>57680</v>
      </c>
      <c r="E273" s="446">
        <v>0</v>
      </c>
      <c r="F273" s="447" t="e">
        <f>IF(D273&lt;60,0,ROUND(($D273*F$2)+VLOOKUP($C273,[2]CONFIG!$A$33:$C$43,3,FALSE),0))</f>
        <v>#REF!</v>
      </c>
      <c r="G273" s="447" t="e">
        <f>IF(D273&lt;60,0,ROUND(($D273*G$2)+VLOOKUP($C273,[2]CONFIG!$A$33:$C$43,3,FALSE),0))</f>
        <v>#REF!</v>
      </c>
      <c r="H273" s="447" t="e">
        <f>IF(D273&lt;60,0,ROUND(($D273*H$2)+VLOOKUP($C273,[2]CONFIG!$A$33:$C$43,3,FALSE),0))</f>
        <v>#REF!</v>
      </c>
      <c r="I273" s="447" t="e">
        <f>IF(D273&lt;60,0,ROUND(($D273*I$2)+VLOOKUP($C273,[2]CONFIG!$A$33:$C$43,3,FALSE),0))</f>
        <v>#REF!</v>
      </c>
      <c r="J273" s="456"/>
      <c r="K273" s="190" t="e">
        <f t="shared" si="16"/>
        <v>#REF!</v>
      </c>
      <c r="L273" s="190" t="e">
        <f t="shared" si="17"/>
        <v>#REF!</v>
      </c>
      <c r="M273" s="190" t="e">
        <f t="shared" si="18"/>
        <v>#REF!</v>
      </c>
      <c r="N273" s="190" t="e">
        <f t="shared" si="19"/>
        <v>#REF!</v>
      </c>
      <c r="P273" s="190">
        <v>0</v>
      </c>
      <c r="Q273" s="190">
        <v>0</v>
      </c>
    </row>
    <row r="274" spans="1:17" hidden="1" x14ac:dyDescent="0.25">
      <c r="A274" s="450" t="s">
        <v>601</v>
      </c>
      <c r="B274" s="455" t="e">
        <f>VLOOKUP(A274,[3]Sheet1!$B$1:$D$1757,3,FALSE)</f>
        <v>#N/A</v>
      </c>
      <c r="C274" s="455" t="e">
        <f>VLOOKUP(A274,[3]Sheet1!$B$1:$R$1757,17,FALSE)</f>
        <v>#N/A</v>
      </c>
      <c r="D274" s="458">
        <v>56947</v>
      </c>
      <c r="E274" s="446">
        <v>0</v>
      </c>
      <c r="F274" s="447" t="e">
        <f>IF(D274&lt;60,0,ROUND(($D274*F$2)+VLOOKUP($C274,[2]CONFIG!$A$33:$C$43,3,FALSE),0))</f>
        <v>#REF!</v>
      </c>
      <c r="G274" s="447" t="e">
        <f>IF(D274&lt;60,0,ROUND(($D274*G$2)+VLOOKUP($C274,[2]CONFIG!$A$33:$C$43,3,FALSE),0))</f>
        <v>#REF!</v>
      </c>
      <c r="H274" s="447" t="e">
        <f>IF(D274&lt;60,0,ROUND(($D274*H$2)+VLOOKUP($C274,[2]CONFIG!$A$33:$C$43,3,FALSE),0))</f>
        <v>#REF!</v>
      </c>
      <c r="I274" s="447" t="e">
        <f>IF(D274&lt;60,0,ROUND(($D274*I$2)+VLOOKUP($C274,[2]CONFIG!$A$33:$C$43,3,FALSE),0))</f>
        <v>#REF!</v>
      </c>
      <c r="J274" s="456"/>
      <c r="K274" s="190" t="e">
        <f t="shared" si="16"/>
        <v>#REF!</v>
      </c>
      <c r="L274" s="190" t="e">
        <f t="shared" si="17"/>
        <v>#REF!</v>
      </c>
      <c r="M274" s="190" t="e">
        <f t="shared" si="18"/>
        <v>#REF!</v>
      </c>
      <c r="N274" s="190" t="e">
        <f t="shared" si="19"/>
        <v>#REF!</v>
      </c>
      <c r="P274" s="190">
        <v>0</v>
      </c>
      <c r="Q274" s="190">
        <v>0</v>
      </c>
    </row>
    <row r="275" spans="1:17" hidden="1" x14ac:dyDescent="0.25">
      <c r="A275" s="450" t="s">
        <v>602</v>
      </c>
      <c r="B275" s="455" t="e">
        <f>VLOOKUP(A275,[3]Sheet1!$B$1:$D$1757,3,FALSE)</f>
        <v>#N/A</v>
      </c>
      <c r="C275" s="455" t="e">
        <f>VLOOKUP(A275,[3]Sheet1!$B$1:$R$1757,17,FALSE)</f>
        <v>#N/A</v>
      </c>
      <c r="D275" s="458">
        <v>57477</v>
      </c>
      <c r="E275" s="446">
        <v>0</v>
      </c>
      <c r="F275" s="447" t="e">
        <f>IF(D275&lt;60,0,ROUND(($D275*F$2)+VLOOKUP($C275,[2]CONFIG!$A$33:$C$43,3,FALSE),0))</f>
        <v>#REF!</v>
      </c>
      <c r="G275" s="447" t="e">
        <f>IF(D275&lt;60,0,ROUND(($D275*G$2)+VLOOKUP($C275,[2]CONFIG!$A$33:$C$43,3,FALSE),0))</f>
        <v>#REF!</v>
      </c>
      <c r="H275" s="447" t="e">
        <f>IF(D275&lt;60,0,ROUND(($D275*H$2)+VLOOKUP($C275,[2]CONFIG!$A$33:$C$43,3,FALSE),0))</f>
        <v>#REF!</v>
      </c>
      <c r="I275" s="447" t="e">
        <f>IF(D275&lt;60,0,ROUND(($D275*I$2)+VLOOKUP($C275,[2]CONFIG!$A$33:$C$43,3,FALSE),0))</f>
        <v>#REF!</v>
      </c>
      <c r="J275" s="456"/>
      <c r="K275" s="190" t="e">
        <f t="shared" si="16"/>
        <v>#REF!</v>
      </c>
      <c r="L275" s="190" t="e">
        <f t="shared" si="17"/>
        <v>#REF!</v>
      </c>
      <c r="M275" s="190" t="e">
        <f t="shared" si="18"/>
        <v>#REF!</v>
      </c>
      <c r="N275" s="190" t="e">
        <f t="shared" si="19"/>
        <v>#REF!</v>
      </c>
      <c r="P275" s="190">
        <v>0</v>
      </c>
      <c r="Q275" s="190">
        <v>0</v>
      </c>
    </row>
    <row r="276" spans="1:17" hidden="1" x14ac:dyDescent="0.25">
      <c r="A276" s="450" t="s">
        <v>603</v>
      </c>
      <c r="B276" s="455" t="e">
        <f>VLOOKUP(A276,[3]Sheet1!$B$1:$D$1757,3,FALSE)</f>
        <v>#N/A</v>
      </c>
      <c r="C276" s="455" t="e">
        <f>VLOOKUP(A276,[3]Sheet1!$B$1:$R$1757,17,FALSE)</f>
        <v>#N/A</v>
      </c>
      <c r="D276" s="458">
        <v>57426</v>
      </c>
      <c r="E276" s="446">
        <v>0</v>
      </c>
      <c r="F276" s="447" t="e">
        <f>IF(D276&lt;60,0,ROUND(($D276*F$2)+VLOOKUP($C276,[2]CONFIG!$A$33:$C$43,3,FALSE),0))</f>
        <v>#REF!</v>
      </c>
      <c r="G276" s="447" t="e">
        <f>IF(D276&lt;60,0,ROUND(($D276*G$2)+VLOOKUP($C276,[2]CONFIG!$A$33:$C$43,3,FALSE),0))</f>
        <v>#REF!</v>
      </c>
      <c r="H276" s="447" t="e">
        <f>IF(D276&lt;60,0,ROUND(($D276*H$2)+VLOOKUP($C276,[2]CONFIG!$A$33:$C$43,3,FALSE),0))</f>
        <v>#REF!</v>
      </c>
      <c r="I276" s="447" t="e">
        <f>IF(D276&lt;60,0,ROUND(($D276*I$2)+VLOOKUP($C276,[2]CONFIG!$A$33:$C$43,3,FALSE),0))</f>
        <v>#REF!</v>
      </c>
      <c r="J276" s="456"/>
      <c r="K276" s="190" t="e">
        <f t="shared" si="16"/>
        <v>#REF!</v>
      </c>
      <c r="L276" s="190" t="e">
        <f t="shared" si="17"/>
        <v>#REF!</v>
      </c>
      <c r="M276" s="190" t="e">
        <f t="shared" si="18"/>
        <v>#REF!</v>
      </c>
      <c r="N276" s="190" t="e">
        <f t="shared" si="19"/>
        <v>#REF!</v>
      </c>
      <c r="P276" s="190">
        <v>0</v>
      </c>
      <c r="Q276" s="190">
        <v>0</v>
      </c>
    </row>
    <row r="277" spans="1:17" hidden="1" x14ac:dyDescent="0.25">
      <c r="A277" s="450" t="s">
        <v>604</v>
      </c>
      <c r="B277" s="455" t="e">
        <f>VLOOKUP(A277,[3]Sheet1!$B$1:$D$1757,3,FALSE)</f>
        <v>#N/A</v>
      </c>
      <c r="C277" s="455" t="e">
        <f>VLOOKUP(A277,[3]Sheet1!$B$1:$R$1757,17,FALSE)</f>
        <v>#N/A</v>
      </c>
      <c r="D277" s="458">
        <v>57363</v>
      </c>
      <c r="E277" s="446">
        <v>0</v>
      </c>
      <c r="F277" s="447" t="e">
        <f>IF(D277&lt;60,0,ROUND(($D277*F$2)+VLOOKUP($C277,[2]CONFIG!$A$33:$C$43,3,FALSE),0))</f>
        <v>#REF!</v>
      </c>
      <c r="G277" s="447" t="e">
        <f>IF(D277&lt;60,0,ROUND(($D277*G$2)+VLOOKUP($C277,[2]CONFIG!$A$33:$C$43,3,FALSE),0))</f>
        <v>#REF!</v>
      </c>
      <c r="H277" s="447" t="e">
        <f>IF(D277&lt;60,0,ROUND(($D277*H$2)+VLOOKUP($C277,[2]CONFIG!$A$33:$C$43,3,FALSE),0))</f>
        <v>#REF!</v>
      </c>
      <c r="I277" s="447" t="e">
        <f>IF(D277&lt;60,0,ROUND(($D277*I$2)+VLOOKUP($C277,[2]CONFIG!$A$33:$C$43,3,FALSE),0))</f>
        <v>#REF!</v>
      </c>
      <c r="J277" s="456"/>
      <c r="K277" s="190" t="e">
        <f t="shared" si="16"/>
        <v>#REF!</v>
      </c>
      <c r="L277" s="190" t="e">
        <f t="shared" si="17"/>
        <v>#REF!</v>
      </c>
      <c r="M277" s="190" t="e">
        <f t="shared" si="18"/>
        <v>#REF!</v>
      </c>
      <c r="N277" s="190" t="e">
        <f t="shared" si="19"/>
        <v>#REF!</v>
      </c>
      <c r="P277" s="190">
        <v>0</v>
      </c>
      <c r="Q277" s="190">
        <v>0</v>
      </c>
    </row>
    <row r="278" spans="1:17" hidden="1" x14ac:dyDescent="0.25">
      <c r="A278" s="450" t="s">
        <v>605</v>
      </c>
      <c r="B278" s="455" t="e">
        <f>VLOOKUP(A278,[3]Sheet1!$B$1:$D$1757,3,FALSE)</f>
        <v>#N/A</v>
      </c>
      <c r="C278" s="455" t="e">
        <f>VLOOKUP(A278,[3]Sheet1!$B$1:$R$1757,17,FALSE)</f>
        <v>#N/A</v>
      </c>
      <c r="D278" s="458">
        <v>57011</v>
      </c>
      <c r="E278" s="446">
        <v>0</v>
      </c>
      <c r="F278" s="447" t="e">
        <f>IF(D278&lt;60,0,ROUND(($D278*F$2)+VLOOKUP($C278,[2]CONFIG!$A$33:$C$43,3,FALSE),0))</f>
        <v>#REF!</v>
      </c>
      <c r="G278" s="447" t="e">
        <f>IF(D278&lt;60,0,ROUND(($D278*G$2)+VLOOKUP($C278,[2]CONFIG!$A$33:$C$43,3,FALSE),0))</f>
        <v>#REF!</v>
      </c>
      <c r="H278" s="447" t="e">
        <f>IF(D278&lt;60,0,ROUND(($D278*H$2)+VLOOKUP($C278,[2]CONFIG!$A$33:$C$43,3,FALSE),0))</f>
        <v>#REF!</v>
      </c>
      <c r="I278" s="447" t="e">
        <f>IF(D278&lt;60,0,ROUND(($D278*I$2)+VLOOKUP($C278,[2]CONFIG!$A$33:$C$43,3,FALSE),0))</f>
        <v>#REF!</v>
      </c>
      <c r="J278" s="456"/>
      <c r="K278" s="190" t="e">
        <f t="shared" si="16"/>
        <v>#REF!</v>
      </c>
      <c r="L278" s="190" t="e">
        <f t="shared" si="17"/>
        <v>#REF!</v>
      </c>
      <c r="M278" s="190" t="e">
        <f t="shared" si="18"/>
        <v>#REF!</v>
      </c>
      <c r="N278" s="190" t="e">
        <f t="shared" si="19"/>
        <v>#REF!</v>
      </c>
      <c r="P278" s="190">
        <v>0</v>
      </c>
      <c r="Q278" s="190">
        <v>0</v>
      </c>
    </row>
    <row r="279" spans="1:17" hidden="1" x14ac:dyDescent="0.25">
      <c r="A279" s="450" t="s">
        <v>606</v>
      </c>
      <c r="B279" s="455" t="e">
        <f>VLOOKUP(A279,[3]Sheet1!$B$1:$D$1757,3,FALSE)</f>
        <v>#N/A</v>
      </c>
      <c r="C279" s="455" t="e">
        <f>VLOOKUP(A279,[3]Sheet1!$B$1:$R$1757,17,FALSE)</f>
        <v>#N/A</v>
      </c>
      <c r="D279" s="458">
        <v>56829</v>
      </c>
      <c r="E279" s="446">
        <v>0</v>
      </c>
      <c r="F279" s="447" t="e">
        <f>IF(D279&lt;60,0,ROUND(($D279*F$2)+VLOOKUP($C279,[2]CONFIG!$A$33:$C$43,3,FALSE),0))</f>
        <v>#REF!</v>
      </c>
      <c r="G279" s="447" t="e">
        <f>IF(D279&lt;60,0,ROUND(($D279*G$2)+VLOOKUP($C279,[2]CONFIG!$A$33:$C$43,3,FALSE),0))</f>
        <v>#REF!</v>
      </c>
      <c r="H279" s="447" t="e">
        <f>IF(D279&lt;60,0,ROUND(($D279*H$2)+VLOOKUP($C279,[2]CONFIG!$A$33:$C$43,3,FALSE),0))</f>
        <v>#REF!</v>
      </c>
      <c r="I279" s="447" t="e">
        <f>IF(D279&lt;60,0,ROUND(($D279*I$2)+VLOOKUP($C279,[2]CONFIG!$A$33:$C$43,3,FALSE),0))</f>
        <v>#REF!</v>
      </c>
      <c r="J279" s="456"/>
      <c r="K279" s="190" t="e">
        <f t="shared" si="16"/>
        <v>#REF!</v>
      </c>
      <c r="L279" s="190" t="e">
        <f t="shared" si="17"/>
        <v>#REF!</v>
      </c>
      <c r="M279" s="190" t="e">
        <f t="shared" si="18"/>
        <v>#REF!</v>
      </c>
      <c r="N279" s="190" t="e">
        <f t="shared" si="19"/>
        <v>#REF!</v>
      </c>
      <c r="P279" s="190">
        <v>0</v>
      </c>
      <c r="Q279" s="190">
        <v>0</v>
      </c>
    </row>
    <row r="280" spans="1:17" hidden="1" x14ac:dyDescent="0.25">
      <c r="A280" s="450" t="s">
        <v>607</v>
      </c>
      <c r="B280" s="455" t="e">
        <f>VLOOKUP(A280,[3]Sheet1!$B$1:$D$1757,3,FALSE)</f>
        <v>#N/A</v>
      </c>
      <c r="C280" s="455" t="e">
        <f>VLOOKUP(A280,[3]Sheet1!$B$1:$R$1757,17,FALSE)</f>
        <v>#N/A</v>
      </c>
      <c r="D280" s="458">
        <v>56749</v>
      </c>
      <c r="E280" s="446">
        <v>0</v>
      </c>
      <c r="F280" s="447" t="e">
        <f>IF(D280&lt;60,0,ROUND(($D280*F$2)+VLOOKUP($C280,[2]CONFIG!$A$33:$C$43,3,FALSE),0))</f>
        <v>#REF!</v>
      </c>
      <c r="G280" s="447" t="e">
        <f>IF(D280&lt;60,0,ROUND(($D280*G$2)+VLOOKUP($C280,[2]CONFIG!$A$33:$C$43,3,FALSE),0))</f>
        <v>#REF!</v>
      </c>
      <c r="H280" s="447" t="e">
        <f>IF(D280&lt;60,0,ROUND(($D280*H$2)+VLOOKUP($C280,[2]CONFIG!$A$33:$C$43,3,FALSE),0))</f>
        <v>#REF!</v>
      </c>
      <c r="I280" s="447" t="e">
        <f>IF(D280&lt;60,0,ROUND(($D280*I$2)+VLOOKUP($C280,[2]CONFIG!$A$33:$C$43,3,FALSE),0))</f>
        <v>#REF!</v>
      </c>
      <c r="J280" s="456"/>
      <c r="K280" s="190" t="e">
        <f t="shared" si="16"/>
        <v>#REF!</v>
      </c>
      <c r="L280" s="190" t="e">
        <f t="shared" si="17"/>
        <v>#REF!</v>
      </c>
      <c r="M280" s="190" t="e">
        <f t="shared" si="18"/>
        <v>#REF!</v>
      </c>
      <c r="N280" s="190" t="e">
        <f t="shared" si="19"/>
        <v>#REF!</v>
      </c>
      <c r="P280" s="190">
        <v>0</v>
      </c>
      <c r="Q280" s="190">
        <v>0</v>
      </c>
    </row>
    <row r="281" spans="1:17" hidden="1" x14ac:dyDescent="0.25">
      <c r="A281" s="450" t="s">
        <v>608</v>
      </c>
      <c r="B281" s="455" t="e">
        <f>VLOOKUP(A281,[3]Sheet1!$B$1:$D$1757,3,FALSE)</f>
        <v>#N/A</v>
      </c>
      <c r="C281" s="455" t="e">
        <f>VLOOKUP(A281,[3]Sheet1!$B$1:$R$1757,17,FALSE)</f>
        <v>#N/A</v>
      </c>
      <c r="D281" s="458">
        <v>56686</v>
      </c>
      <c r="E281" s="446">
        <v>0</v>
      </c>
      <c r="F281" s="447" t="e">
        <f>IF(D281&lt;60,0,ROUND(($D281*F$2)+VLOOKUP($C281,[2]CONFIG!$A$33:$C$43,3,FALSE),0))</f>
        <v>#REF!</v>
      </c>
      <c r="G281" s="447" t="e">
        <f>IF(D281&lt;60,0,ROUND(($D281*G$2)+VLOOKUP($C281,[2]CONFIG!$A$33:$C$43,3,FALSE),0))</f>
        <v>#REF!</v>
      </c>
      <c r="H281" s="447" t="e">
        <f>IF(D281&lt;60,0,ROUND(($D281*H$2)+VLOOKUP($C281,[2]CONFIG!$A$33:$C$43,3,FALSE),0))</f>
        <v>#REF!</v>
      </c>
      <c r="I281" s="447" t="e">
        <f>IF(D281&lt;60,0,ROUND(($D281*I$2)+VLOOKUP($C281,[2]CONFIG!$A$33:$C$43,3,FALSE),0))</f>
        <v>#REF!</v>
      </c>
      <c r="J281" s="456"/>
      <c r="K281" s="190" t="e">
        <f t="shared" si="16"/>
        <v>#REF!</v>
      </c>
      <c r="L281" s="190" t="e">
        <f t="shared" si="17"/>
        <v>#REF!</v>
      </c>
      <c r="M281" s="190" t="e">
        <f t="shared" si="18"/>
        <v>#REF!</v>
      </c>
      <c r="N281" s="190" t="e">
        <f t="shared" si="19"/>
        <v>#REF!</v>
      </c>
      <c r="P281" s="190">
        <v>0</v>
      </c>
      <c r="Q281" s="190">
        <v>0</v>
      </c>
    </row>
    <row r="282" spans="1:17" hidden="1" x14ac:dyDescent="0.25">
      <c r="A282" s="450" t="s">
        <v>609</v>
      </c>
      <c r="B282" s="455" t="e">
        <f>VLOOKUP(A282,[3]Sheet1!$B$1:$D$1757,3,FALSE)</f>
        <v>#N/A</v>
      </c>
      <c r="C282" s="455" t="e">
        <f>VLOOKUP(A282,[3]Sheet1!$B$1:$R$1757,17,FALSE)</f>
        <v>#N/A</v>
      </c>
      <c r="D282" s="458">
        <v>56193</v>
      </c>
      <c r="E282" s="446">
        <v>0</v>
      </c>
      <c r="F282" s="447" t="e">
        <f>IF(D282&lt;60,0,ROUND(($D282*F$2)+VLOOKUP($C282,[2]CONFIG!$A$33:$C$43,3,FALSE),0))</f>
        <v>#REF!</v>
      </c>
      <c r="G282" s="447" t="e">
        <f>IF(D282&lt;60,0,ROUND(($D282*G$2)+VLOOKUP($C282,[2]CONFIG!$A$33:$C$43,3,FALSE),0))</f>
        <v>#REF!</v>
      </c>
      <c r="H282" s="447" t="e">
        <f>IF(D282&lt;60,0,ROUND(($D282*H$2)+VLOOKUP($C282,[2]CONFIG!$A$33:$C$43,3,FALSE),0))</f>
        <v>#REF!</v>
      </c>
      <c r="I282" s="447" t="e">
        <f>IF(D282&lt;60,0,ROUND(($D282*I$2)+VLOOKUP($C282,[2]CONFIG!$A$33:$C$43,3,FALSE),0))</f>
        <v>#REF!</v>
      </c>
      <c r="J282" s="456"/>
      <c r="K282" s="190" t="e">
        <f t="shared" si="16"/>
        <v>#REF!</v>
      </c>
      <c r="L282" s="190" t="e">
        <f t="shared" si="17"/>
        <v>#REF!</v>
      </c>
      <c r="M282" s="190" t="e">
        <f t="shared" si="18"/>
        <v>#REF!</v>
      </c>
      <c r="N282" s="190" t="e">
        <f t="shared" si="19"/>
        <v>#REF!</v>
      </c>
      <c r="P282" s="190">
        <v>0</v>
      </c>
      <c r="Q282" s="190">
        <v>0</v>
      </c>
    </row>
    <row r="283" spans="1:17" hidden="1" x14ac:dyDescent="0.25">
      <c r="A283" s="450" t="s">
        <v>610</v>
      </c>
      <c r="B283" s="455" t="e">
        <f>VLOOKUP(A283,[3]Sheet1!$B$1:$D$1757,3,FALSE)</f>
        <v>#N/A</v>
      </c>
      <c r="C283" s="455" t="e">
        <f>VLOOKUP(A283,[3]Sheet1!$B$1:$R$1757,17,FALSE)</f>
        <v>#N/A</v>
      </c>
      <c r="D283" s="458">
        <v>55200</v>
      </c>
      <c r="E283" s="446">
        <v>0</v>
      </c>
      <c r="F283" s="447" t="e">
        <f>IF(D283&lt;60,0,ROUND(($D283*F$2)+VLOOKUP($C283,[2]CONFIG!$A$33:$C$43,3,FALSE),0))</f>
        <v>#REF!</v>
      </c>
      <c r="G283" s="447" t="e">
        <f>IF(D283&lt;60,0,ROUND(($D283*G$2)+VLOOKUP($C283,[2]CONFIG!$A$33:$C$43,3,FALSE),0))</f>
        <v>#REF!</v>
      </c>
      <c r="H283" s="447" t="e">
        <f>IF(D283&lt;60,0,ROUND(($D283*H$2)+VLOOKUP($C283,[2]CONFIG!$A$33:$C$43,3,FALSE),0))</f>
        <v>#REF!</v>
      </c>
      <c r="I283" s="447" t="e">
        <f>IF(D283&lt;60,0,ROUND(($D283*I$2)+VLOOKUP($C283,[2]CONFIG!$A$33:$C$43,3,FALSE),0))</f>
        <v>#REF!</v>
      </c>
      <c r="J283" s="456"/>
      <c r="K283" s="190" t="e">
        <f t="shared" si="16"/>
        <v>#REF!</v>
      </c>
      <c r="L283" s="190" t="e">
        <f t="shared" si="17"/>
        <v>#REF!</v>
      </c>
      <c r="M283" s="190" t="e">
        <f t="shared" si="18"/>
        <v>#REF!</v>
      </c>
      <c r="N283" s="190" t="e">
        <f t="shared" si="19"/>
        <v>#REF!</v>
      </c>
      <c r="P283" s="190">
        <v>0</v>
      </c>
      <c r="Q283" s="190">
        <v>0</v>
      </c>
    </row>
    <row r="284" spans="1:17" hidden="1" x14ac:dyDescent="0.25">
      <c r="A284" s="450" t="s">
        <v>611</v>
      </c>
      <c r="B284" s="455" t="e">
        <f>VLOOKUP(A284,[3]Sheet1!$B$1:$D$1757,3,FALSE)</f>
        <v>#N/A</v>
      </c>
      <c r="C284" s="455" t="e">
        <f>VLOOKUP(A284,[3]Sheet1!$B$1:$R$1757,17,FALSE)</f>
        <v>#N/A</v>
      </c>
      <c r="D284" s="458">
        <v>55550</v>
      </c>
      <c r="E284" s="446">
        <v>0</v>
      </c>
      <c r="F284" s="447" t="e">
        <f>IF(D284&lt;60,0,ROUND(($D284*F$2)+VLOOKUP($C284,[2]CONFIG!$A$33:$C$43,3,FALSE),0))</f>
        <v>#REF!</v>
      </c>
      <c r="G284" s="447" t="e">
        <f>IF(D284&lt;60,0,ROUND(($D284*G$2)+VLOOKUP($C284,[2]CONFIG!$A$33:$C$43,3,FALSE),0))</f>
        <v>#REF!</v>
      </c>
      <c r="H284" s="447" t="e">
        <f>IF(D284&lt;60,0,ROUND(($D284*H$2)+VLOOKUP($C284,[2]CONFIG!$A$33:$C$43,3,FALSE),0))</f>
        <v>#REF!</v>
      </c>
      <c r="I284" s="447" t="e">
        <f>IF(D284&lt;60,0,ROUND(($D284*I$2)+VLOOKUP($C284,[2]CONFIG!$A$33:$C$43,3,FALSE),0))</f>
        <v>#REF!</v>
      </c>
      <c r="J284" s="456"/>
      <c r="K284" s="190" t="e">
        <f t="shared" si="16"/>
        <v>#REF!</v>
      </c>
      <c r="L284" s="190" t="e">
        <f t="shared" si="17"/>
        <v>#REF!</v>
      </c>
      <c r="M284" s="190" t="e">
        <f t="shared" si="18"/>
        <v>#REF!</v>
      </c>
      <c r="N284" s="190" t="e">
        <f t="shared" si="19"/>
        <v>#REF!</v>
      </c>
      <c r="P284" s="190">
        <v>0</v>
      </c>
      <c r="Q284" s="190">
        <v>0</v>
      </c>
    </row>
    <row r="285" spans="1:17" hidden="1" x14ac:dyDescent="0.25">
      <c r="A285" s="450" t="s">
        <v>612</v>
      </c>
      <c r="B285" s="455" t="e">
        <f>VLOOKUP(A285,[3]Sheet1!$B$1:$D$1757,3,FALSE)</f>
        <v>#N/A</v>
      </c>
      <c r="C285" s="455" t="e">
        <f>VLOOKUP(A285,[3]Sheet1!$B$1:$R$1757,17,FALSE)</f>
        <v>#N/A</v>
      </c>
      <c r="D285" s="458">
        <v>55550</v>
      </c>
      <c r="E285" s="446">
        <v>0</v>
      </c>
      <c r="F285" s="447" t="e">
        <f>IF(D285&lt;60,0,ROUND(($D285*F$2)+VLOOKUP($C285,[2]CONFIG!$A$33:$C$43,3,FALSE),0))</f>
        <v>#REF!</v>
      </c>
      <c r="G285" s="447" t="e">
        <f>IF(D285&lt;60,0,ROUND(($D285*G$2)+VLOOKUP($C285,[2]CONFIG!$A$33:$C$43,3,FALSE),0))</f>
        <v>#REF!</v>
      </c>
      <c r="H285" s="447" t="e">
        <f>IF(D285&lt;60,0,ROUND(($D285*H$2)+VLOOKUP($C285,[2]CONFIG!$A$33:$C$43,3,FALSE),0))</f>
        <v>#REF!</v>
      </c>
      <c r="I285" s="447" t="e">
        <f>IF(D285&lt;60,0,ROUND(($D285*I$2)+VLOOKUP($C285,[2]CONFIG!$A$33:$C$43,3,FALSE),0))</f>
        <v>#REF!</v>
      </c>
      <c r="J285" s="456"/>
      <c r="K285" s="190" t="e">
        <f t="shared" si="16"/>
        <v>#REF!</v>
      </c>
      <c r="L285" s="190" t="e">
        <f t="shared" si="17"/>
        <v>#REF!</v>
      </c>
      <c r="M285" s="190" t="e">
        <f t="shared" si="18"/>
        <v>#REF!</v>
      </c>
      <c r="N285" s="190" t="e">
        <f t="shared" si="19"/>
        <v>#REF!</v>
      </c>
      <c r="P285" s="190">
        <v>0</v>
      </c>
      <c r="Q285" s="190">
        <v>0</v>
      </c>
    </row>
    <row r="286" spans="1:17" hidden="1" x14ac:dyDescent="0.25">
      <c r="A286" s="450" t="s">
        <v>613</v>
      </c>
      <c r="B286" s="455" t="e">
        <f>VLOOKUP(A286,[3]Sheet1!$B$1:$D$1757,3,FALSE)</f>
        <v>#N/A</v>
      </c>
      <c r="C286" s="455" t="e">
        <f>VLOOKUP(A286,[3]Sheet1!$B$1:$R$1757,17,FALSE)</f>
        <v>#N/A</v>
      </c>
      <c r="D286" s="458">
        <v>55550</v>
      </c>
      <c r="E286" s="446">
        <v>0</v>
      </c>
      <c r="F286" s="447" t="e">
        <f>IF(D286&lt;60,0,ROUND(($D286*F$2)+VLOOKUP($C286,[2]CONFIG!$A$33:$C$43,3,FALSE),0))</f>
        <v>#REF!</v>
      </c>
      <c r="G286" s="447" t="e">
        <f>IF(D286&lt;60,0,ROUND(($D286*G$2)+VLOOKUP($C286,[2]CONFIG!$A$33:$C$43,3,FALSE),0))</f>
        <v>#REF!</v>
      </c>
      <c r="H286" s="447" t="e">
        <f>IF(D286&lt;60,0,ROUND(($D286*H$2)+VLOOKUP($C286,[2]CONFIG!$A$33:$C$43,3,FALSE),0))</f>
        <v>#REF!</v>
      </c>
      <c r="I286" s="447" t="e">
        <f>IF(D286&lt;60,0,ROUND(($D286*I$2)+VLOOKUP($C286,[2]CONFIG!$A$33:$C$43,3,FALSE),0))</f>
        <v>#REF!</v>
      </c>
      <c r="J286" s="456"/>
      <c r="K286" s="190" t="e">
        <f t="shared" si="16"/>
        <v>#REF!</v>
      </c>
      <c r="L286" s="190" t="e">
        <f t="shared" si="17"/>
        <v>#REF!</v>
      </c>
      <c r="M286" s="190" t="e">
        <f t="shared" si="18"/>
        <v>#REF!</v>
      </c>
      <c r="N286" s="190" t="e">
        <f t="shared" si="19"/>
        <v>#REF!</v>
      </c>
      <c r="P286" s="190">
        <v>0</v>
      </c>
      <c r="Q286" s="190">
        <v>0</v>
      </c>
    </row>
    <row r="287" spans="1:17" hidden="1" x14ac:dyDescent="0.25">
      <c r="A287" s="450" t="s">
        <v>614</v>
      </c>
      <c r="B287" s="455" t="e">
        <f>VLOOKUP(A287,[3]Sheet1!$B$1:$D$1757,3,FALSE)</f>
        <v>#N/A</v>
      </c>
      <c r="C287" s="455" t="e">
        <f>VLOOKUP(A287,[3]Sheet1!$B$1:$R$1757,17,FALSE)</f>
        <v>#N/A</v>
      </c>
      <c r="D287" s="458">
        <v>55404</v>
      </c>
      <c r="E287" s="446">
        <v>0</v>
      </c>
      <c r="F287" s="447" t="e">
        <f>IF(D287&lt;60,0,ROUND(($D287*F$2)+VLOOKUP($C287,[2]CONFIG!$A$33:$C$43,3,FALSE),0))</f>
        <v>#REF!</v>
      </c>
      <c r="G287" s="447" t="e">
        <f>IF(D287&lt;60,0,ROUND(($D287*G$2)+VLOOKUP($C287,[2]CONFIG!$A$33:$C$43,3,FALSE),0))</f>
        <v>#REF!</v>
      </c>
      <c r="H287" s="447" t="e">
        <f>IF(D287&lt;60,0,ROUND(($D287*H$2)+VLOOKUP($C287,[2]CONFIG!$A$33:$C$43,3,FALSE),0))</f>
        <v>#REF!</v>
      </c>
      <c r="I287" s="447" t="e">
        <f>IF(D287&lt;60,0,ROUND(($D287*I$2)+VLOOKUP($C287,[2]CONFIG!$A$33:$C$43,3,FALSE),0))</f>
        <v>#REF!</v>
      </c>
      <c r="J287" s="456"/>
      <c r="K287" s="190" t="e">
        <f t="shared" si="16"/>
        <v>#REF!</v>
      </c>
      <c r="L287" s="190" t="e">
        <f t="shared" si="17"/>
        <v>#REF!</v>
      </c>
      <c r="M287" s="190" t="e">
        <f t="shared" si="18"/>
        <v>#REF!</v>
      </c>
      <c r="N287" s="190" t="e">
        <f t="shared" si="19"/>
        <v>#REF!</v>
      </c>
      <c r="P287" s="190">
        <v>0</v>
      </c>
      <c r="Q287" s="190">
        <v>0</v>
      </c>
    </row>
    <row r="288" spans="1:17" hidden="1" x14ac:dyDescent="0.25">
      <c r="A288" s="450" t="s">
        <v>615</v>
      </c>
      <c r="B288" s="455" t="e">
        <f>VLOOKUP(A288,[3]Sheet1!$B$1:$D$1757,3,FALSE)</f>
        <v>#N/A</v>
      </c>
      <c r="C288" s="455" t="e">
        <f>VLOOKUP(A288,[3]Sheet1!$B$1:$R$1757,17,FALSE)</f>
        <v>#N/A</v>
      </c>
      <c r="D288" s="458">
        <v>55032</v>
      </c>
      <c r="E288" s="446">
        <v>0</v>
      </c>
      <c r="F288" s="447" t="e">
        <f>IF(D288&lt;60,0,ROUND(($D288*F$2)+VLOOKUP($C288,[2]CONFIG!$A$33:$C$43,3,FALSE),0))</f>
        <v>#REF!</v>
      </c>
      <c r="G288" s="447" t="e">
        <f>IF(D288&lt;60,0,ROUND(($D288*G$2)+VLOOKUP($C288,[2]CONFIG!$A$33:$C$43,3,FALSE),0))</f>
        <v>#REF!</v>
      </c>
      <c r="H288" s="447" t="e">
        <f>IF(D288&lt;60,0,ROUND(($D288*H$2)+VLOOKUP($C288,[2]CONFIG!$A$33:$C$43,3,FALSE),0))</f>
        <v>#REF!</v>
      </c>
      <c r="I288" s="447" t="e">
        <f>IF(D288&lt;60,0,ROUND(($D288*I$2)+VLOOKUP($C288,[2]CONFIG!$A$33:$C$43,3,FALSE),0))</f>
        <v>#REF!</v>
      </c>
      <c r="J288" s="456"/>
      <c r="K288" s="190" t="e">
        <f t="shared" si="16"/>
        <v>#REF!</v>
      </c>
      <c r="L288" s="190" t="e">
        <f t="shared" si="17"/>
        <v>#REF!</v>
      </c>
      <c r="M288" s="190" t="e">
        <f t="shared" si="18"/>
        <v>#REF!</v>
      </c>
      <c r="N288" s="190" t="e">
        <f t="shared" si="19"/>
        <v>#REF!</v>
      </c>
      <c r="P288" s="190">
        <v>0</v>
      </c>
      <c r="Q288" s="190">
        <v>0</v>
      </c>
    </row>
    <row r="289" spans="1:17" hidden="1" x14ac:dyDescent="0.25">
      <c r="A289" s="450" t="s">
        <v>616</v>
      </c>
      <c r="B289" s="455" t="e">
        <f>VLOOKUP(A289,[3]Sheet1!$B$1:$D$1757,3,FALSE)</f>
        <v>#N/A</v>
      </c>
      <c r="C289" s="455" t="e">
        <f>VLOOKUP(A289,[3]Sheet1!$B$1:$R$1757,17,FALSE)</f>
        <v>#N/A</v>
      </c>
      <c r="D289" s="458">
        <v>54926</v>
      </c>
      <c r="E289" s="446">
        <v>0</v>
      </c>
      <c r="F289" s="447" t="e">
        <f>IF(D289&lt;60,0,ROUND(($D289*F$2)+VLOOKUP($C289,[2]CONFIG!$A$33:$C$43,3,FALSE),0))</f>
        <v>#REF!</v>
      </c>
      <c r="G289" s="447" t="e">
        <f>IF(D289&lt;60,0,ROUND(($D289*G$2)+VLOOKUP($C289,[2]CONFIG!$A$33:$C$43,3,FALSE),0))</f>
        <v>#REF!</v>
      </c>
      <c r="H289" s="447" t="e">
        <f>IF(D289&lt;60,0,ROUND(($D289*H$2)+VLOOKUP($C289,[2]CONFIG!$A$33:$C$43,3,FALSE),0))</f>
        <v>#REF!</v>
      </c>
      <c r="I289" s="447" t="e">
        <f>IF(D289&lt;60,0,ROUND(($D289*I$2)+VLOOKUP($C289,[2]CONFIG!$A$33:$C$43,3,FALSE),0))</f>
        <v>#REF!</v>
      </c>
      <c r="J289" s="456"/>
      <c r="K289" s="190" t="e">
        <f t="shared" si="16"/>
        <v>#REF!</v>
      </c>
      <c r="L289" s="190" t="e">
        <f t="shared" si="17"/>
        <v>#REF!</v>
      </c>
      <c r="M289" s="190" t="e">
        <f t="shared" si="18"/>
        <v>#REF!</v>
      </c>
      <c r="N289" s="190" t="e">
        <f t="shared" si="19"/>
        <v>#REF!</v>
      </c>
      <c r="P289" s="190">
        <v>0</v>
      </c>
      <c r="Q289" s="190">
        <v>0</v>
      </c>
    </row>
    <row r="290" spans="1:17" hidden="1" x14ac:dyDescent="0.25">
      <c r="A290" s="450" t="s">
        <v>617</v>
      </c>
      <c r="B290" s="455" t="e">
        <f>VLOOKUP(A290,[3]Sheet1!$B$1:$D$1757,3,FALSE)</f>
        <v>#N/A</v>
      </c>
      <c r="C290" s="455" t="e">
        <f>VLOOKUP(A290,[3]Sheet1!$B$1:$R$1757,17,FALSE)</f>
        <v>#N/A</v>
      </c>
      <c r="D290" s="458">
        <v>55350</v>
      </c>
      <c r="E290" s="446">
        <v>0</v>
      </c>
      <c r="F290" s="447" t="e">
        <f>IF(D290&lt;60,0,ROUND(($D290*F$2)+VLOOKUP($C290,[2]CONFIG!$A$33:$C$43,3,FALSE),0))</f>
        <v>#REF!</v>
      </c>
      <c r="G290" s="447" t="e">
        <f>IF(D290&lt;60,0,ROUND(($D290*G$2)+VLOOKUP($C290,[2]CONFIG!$A$33:$C$43,3,FALSE),0))</f>
        <v>#REF!</v>
      </c>
      <c r="H290" s="447" t="e">
        <f>IF(D290&lt;60,0,ROUND(($D290*H$2)+VLOOKUP($C290,[2]CONFIG!$A$33:$C$43,3,FALSE),0))</f>
        <v>#REF!</v>
      </c>
      <c r="I290" s="447" t="e">
        <f>IF(D290&lt;60,0,ROUND(($D290*I$2)+VLOOKUP($C290,[2]CONFIG!$A$33:$C$43,3,FALSE),0))</f>
        <v>#REF!</v>
      </c>
      <c r="J290" s="456"/>
      <c r="K290" s="190" t="e">
        <f t="shared" si="16"/>
        <v>#REF!</v>
      </c>
      <c r="L290" s="190" t="e">
        <f t="shared" si="17"/>
        <v>#REF!</v>
      </c>
      <c r="M290" s="190" t="e">
        <f t="shared" si="18"/>
        <v>#REF!</v>
      </c>
      <c r="N290" s="190" t="e">
        <f t="shared" si="19"/>
        <v>#REF!</v>
      </c>
      <c r="P290" s="190">
        <v>0</v>
      </c>
      <c r="Q290" s="190">
        <v>0</v>
      </c>
    </row>
    <row r="291" spans="1:17" hidden="1" x14ac:dyDescent="0.25">
      <c r="A291" s="450" t="s">
        <v>618</v>
      </c>
      <c r="B291" s="455" t="e">
        <f>VLOOKUP(A291,[3]Sheet1!$B$1:$D$1757,3,FALSE)</f>
        <v>#N/A</v>
      </c>
      <c r="C291" s="455" t="e">
        <f>VLOOKUP(A291,[3]Sheet1!$B$1:$R$1757,17,FALSE)</f>
        <v>#N/A</v>
      </c>
      <c r="D291" s="458">
        <v>55350</v>
      </c>
      <c r="E291" s="446">
        <v>0</v>
      </c>
      <c r="F291" s="447" t="e">
        <f>IF(D291&lt;60,0,ROUND(($D291*F$2)+VLOOKUP($C291,[2]CONFIG!$A$33:$C$43,3,FALSE),0))</f>
        <v>#REF!</v>
      </c>
      <c r="G291" s="447" t="e">
        <f>IF(D291&lt;60,0,ROUND(($D291*G$2)+VLOOKUP($C291,[2]CONFIG!$A$33:$C$43,3,FALSE),0))</f>
        <v>#REF!</v>
      </c>
      <c r="H291" s="447" t="e">
        <f>IF(D291&lt;60,0,ROUND(($D291*H$2)+VLOOKUP($C291,[2]CONFIG!$A$33:$C$43,3,FALSE),0))</f>
        <v>#REF!</v>
      </c>
      <c r="I291" s="447" t="e">
        <f>IF(D291&lt;60,0,ROUND(($D291*I$2)+VLOOKUP($C291,[2]CONFIG!$A$33:$C$43,3,FALSE),0))</f>
        <v>#REF!</v>
      </c>
      <c r="J291" s="456"/>
      <c r="K291" s="190" t="e">
        <f t="shared" si="16"/>
        <v>#REF!</v>
      </c>
      <c r="L291" s="190" t="e">
        <f t="shared" si="17"/>
        <v>#REF!</v>
      </c>
      <c r="M291" s="190" t="e">
        <f t="shared" si="18"/>
        <v>#REF!</v>
      </c>
      <c r="N291" s="190" t="e">
        <f t="shared" si="19"/>
        <v>#REF!</v>
      </c>
      <c r="P291" s="190">
        <v>0</v>
      </c>
      <c r="Q291" s="190">
        <v>0</v>
      </c>
    </row>
    <row r="292" spans="1:17" hidden="1" x14ac:dyDescent="0.25">
      <c r="A292" s="450" t="s">
        <v>619</v>
      </c>
      <c r="B292" s="455" t="e">
        <f>VLOOKUP(A292,[3]Sheet1!$B$1:$D$1757,3,FALSE)</f>
        <v>#N/A</v>
      </c>
      <c r="C292" s="455" t="e">
        <f>VLOOKUP(A292,[3]Sheet1!$B$1:$R$1757,17,FALSE)</f>
        <v>#N/A</v>
      </c>
      <c r="D292" s="458">
        <v>54645</v>
      </c>
      <c r="E292" s="446">
        <v>0</v>
      </c>
      <c r="F292" s="447" t="e">
        <f>IF(D292&lt;60,0,ROUND(($D292*F$2)+VLOOKUP($C292,[2]CONFIG!$A$33:$C$43,3,FALSE),0))</f>
        <v>#REF!</v>
      </c>
      <c r="G292" s="447" t="e">
        <f>IF(D292&lt;60,0,ROUND(($D292*G$2)+VLOOKUP($C292,[2]CONFIG!$A$33:$C$43,3,FALSE),0))</f>
        <v>#REF!</v>
      </c>
      <c r="H292" s="447" t="e">
        <f>IF(D292&lt;60,0,ROUND(($D292*H$2)+VLOOKUP($C292,[2]CONFIG!$A$33:$C$43,3,FALSE),0))</f>
        <v>#REF!</v>
      </c>
      <c r="I292" s="447" t="e">
        <f>IF(D292&lt;60,0,ROUND(($D292*I$2)+VLOOKUP($C292,[2]CONFIG!$A$33:$C$43,3,FALSE),0))</f>
        <v>#REF!</v>
      </c>
      <c r="J292" s="456"/>
      <c r="K292" s="190" t="e">
        <f t="shared" si="16"/>
        <v>#REF!</v>
      </c>
      <c r="L292" s="190" t="e">
        <f t="shared" si="17"/>
        <v>#REF!</v>
      </c>
      <c r="M292" s="190" t="e">
        <f t="shared" si="18"/>
        <v>#REF!</v>
      </c>
      <c r="N292" s="190" t="e">
        <f t="shared" si="19"/>
        <v>#REF!</v>
      </c>
      <c r="P292" s="190">
        <v>0</v>
      </c>
      <c r="Q292" s="190">
        <v>0</v>
      </c>
    </row>
    <row r="293" spans="1:17" hidden="1" x14ac:dyDescent="0.25">
      <c r="A293" s="450" t="s">
        <v>620</v>
      </c>
      <c r="B293" s="455" t="e">
        <f>VLOOKUP(A293,[3]Sheet1!$B$1:$D$1757,3,FALSE)</f>
        <v>#N/A</v>
      </c>
      <c r="C293" s="455" t="e">
        <f>VLOOKUP(A293,[3]Sheet1!$B$1:$R$1757,17,FALSE)</f>
        <v>#N/A</v>
      </c>
      <c r="D293" s="458">
        <v>54292</v>
      </c>
      <c r="E293" s="446">
        <v>0</v>
      </c>
      <c r="F293" s="447" t="e">
        <f>IF(D293&lt;60,0,ROUND(($D293*F$2)+VLOOKUP($C293,[2]CONFIG!$A$33:$C$43,3,FALSE),0))</f>
        <v>#REF!</v>
      </c>
      <c r="G293" s="447" t="e">
        <f>IF(D293&lt;60,0,ROUND(($D293*G$2)+VLOOKUP($C293,[2]CONFIG!$A$33:$C$43,3,FALSE),0))</f>
        <v>#REF!</v>
      </c>
      <c r="H293" s="447" t="e">
        <f>IF(D293&lt;60,0,ROUND(($D293*H$2)+VLOOKUP($C293,[2]CONFIG!$A$33:$C$43,3,FALSE),0))</f>
        <v>#REF!</v>
      </c>
      <c r="I293" s="447" t="e">
        <f>IF(D293&lt;60,0,ROUND(($D293*I$2)+VLOOKUP($C293,[2]CONFIG!$A$33:$C$43,3,FALSE),0))</f>
        <v>#REF!</v>
      </c>
      <c r="J293" s="456"/>
      <c r="K293" s="190" t="e">
        <f t="shared" si="16"/>
        <v>#REF!</v>
      </c>
      <c r="L293" s="190" t="e">
        <f t="shared" si="17"/>
        <v>#REF!</v>
      </c>
      <c r="M293" s="190" t="e">
        <f t="shared" si="18"/>
        <v>#REF!</v>
      </c>
      <c r="N293" s="190" t="e">
        <f t="shared" si="19"/>
        <v>#REF!</v>
      </c>
      <c r="P293" s="190">
        <v>0</v>
      </c>
      <c r="Q293" s="190">
        <v>0</v>
      </c>
    </row>
    <row r="294" spans="1:17" hidden="1" x14ac:dyDescent="0.25">
      <c r="A294" s="450" t="s">
        <v>621</v>
      </c>
      <c r="B294" s="455" t="e">
        <f>VLOOKUP(A294,[3]Sheet1!$B$1:$D$1757,3,FALSE)</f>
        <v>#N/A</v>
      </c>
      <c r="C294" s="455" t="e">
        <f>VLOOKUP(A294,[3]Sheet1!$B$1:$R$1757,17,FALSE)</f>
        <v>#N/A</v>
      </c>
      <c r="D294" s="458">
        <v>55350</v>
      </c>
      <c r="E294" s="446">
        <v>0</v>
      </c>
      <c r="F294" s="447" t="e">
        <f>IF(D294&lt;60,0,ROUND(($D294*F$2)+VLOOKUP($C294,[2]CONFIG!$A$33:$C$43,3,FALSE),0))</f>
        <v>#REF!</v>
      </c>
      <c r="G294" s="447" t="e">
        <f>IF(D294&lt;60,0,ROUND(($D294*G$2)+VLOOKUP($C294,[2]CONFIG!$A$33:$C$43,3,FALSE),0))</f>
        <v>#REF!</v>
      </c>
      <c r="H294" s="447" t="e">
        <f>IF(D294&lt;60,0,ROUND(($D294*H$2)+VLOOKUP($C294,[2]CONFIG!$A$33:$C$43,3,FALSE),0))</f>
        <v>#REF!</v>
      </c>
      <c r="I294" s="447" t="e">
        <f>IF(D294&lt;60,0,ROUND(($D294*I$2)+VLOOKUP($C294,[2]CONFIG!$A$33:$C$43,3,FALSE),0))</f>
        <v>#REF!</v>
      </c>
      <c r="J294" s="456"/>
      <c r="K294" s="190" t="e">
        <f t="shared" si="16"/>
        <v>#REF!</v>
      </c>
      <c r="L294" s="190" t="e">
        <f t="shared" si="17"/>
        <v>#REF!</v>
      </c>
      <c r="M294" s="190" t="e">
        <f t="shared" si="18"/>
        <v>#REF!</v>
      </c>
      <c r="N294" s="190" t="e">
        <f t="shared" si="19"/>
        <v>#REF!</v>
      </c>
      <c r="P294" s="190">
        <v>0</v>
      </c>
      <c r="Q294" s="190">
        <v>0</v>
      </c>
    </row>
    <row r="295" spans="1:17" hidden="1" x14ac:dyDescent="0.25">
      <c r="A295" s="450" t="s">
        <v>622</v>
      </c>
      <c r="B295" s="455" t="e">
        <f>VLOOKUP(A295,[3]Sheet1!$B$1:$D$1757,3,FALSE)</f>
        <v>#N/A</v>
      </c>
      <c r="C295" s="455" t="e">
        <f>VLOOKUP(A295,[3]Sheet1!$B$1:$R$1757,17,FALSE)</f>
        <v>#N/A</v>
      </c>
      <c r="D295" s="458">
        <v>54155</v>
      </c>
      <c r="E295" s="446">
        <v>0</v>
      </c>
      <c r="F295" s="447" t="e">
        <f>IF(D295&lt;60,0,ROUND(($D295*F$2)+VLOOKUP($C295,[2]CONFIG!$A$33:$C$43,3,FALSE),0))</f>
        <v>#REF!</v>
      </c>
      <c r="G295" s="447" t="e">
        <f>IF(D295&lt;60,0,ROUND(($D295*G$2)+VLOOKUP($C295,[2]CONFIG!$A$33:$C$43,3,FALSE),0))</f>
        <v>#REF!</v>
      </c>
      <c r="H295" s="447" t="e">
        <f>IF(D295&lt;60,0,ROUND(($D295*H$2)+VLOOKUP($C295,[2]CONFIG!$A$33:$C$43,3,FALSE),0))</f>
        <v>#REF!</v>
      </c>
      <c r="I295" s="447" t="e">
        <f>IF(D295&lt;60,0,ROUND(($D295*I$2)+VLOOKUP($C295,[2]CONFIG!$A$33:$C$43,3,FALSE),0))</f>
        <v>#REF!</v>
      </c>
      <c r="J295" s="456"/>
      <c r="K295" s="190" t="e">
        <f t="shared" si="16"/>
        <v>#REF!</v>
      </c>
      <c r="L295" s="190" t="e">
        <f t="shared" si="17"/>
        <v>#REF!</v>
      </c>
      <c r="M295" s="190" t="e">
        <f t="shared" si="18"/>
        <v>#REF!</v>
      </c>
      <c r="N295" s="190" t="e">
        <f t="shared" si="19"/>
        <v>#REF!</v>
      </c>
      <c r="P295" s="190">
        <v>0</v>
      </c>
      <c r="Q295" s="190">
        <v>0</v>
      </c>
    </row>
    <row r="296" spans="1:17" hidden="1" x14ac:dyDescent="0.25">
      <c r="A296" s="450" t="s">
        <v>623</v>
      </c>
      <c r="B296" s="455" t="e">
        <f>VLOOKUP(A296,[3]Sheet1!$B$1:$D$1757,3,FALSE)</f>
        <v>#N/A</v>
      </c>
      <c r="C296" s="455" t="e">
        <f>VLOOKUP(A296,[3]Sheet1!$B$1:$R$1757,17,FALSE)</f>
        <v>#N/A</v>
      </c>
      <c r="D296" s="458">
        <v>55154</v>
      </c>
      <c r="E296" s="446">
        <v>0</v>
      </c>
      <c r="F296" s="447" t="e">
        <f>IF(D296&lt;60,0,ROUND(($D296*F$2)+VLOOKUP($C296,[2]CONFIG!$A$33:$C$43,3,FALSE),0))</f>
        <v>#REF!</v>
      </c>
      <c r="G296" s="447" t="e">
        <f>IF(D296&lt;60,0,ROUND(($D296*G$2)+VLOOKUP($C296,[2]CONFIG!$A$33:$C$43,3,FALSE),0))</f>
        <v>#REF!</v>
      </c>
      <c r="H296" s="447" t="e">
        <f>IF(D296&lt;60,0,ROUND(($D296*H$2)+VLOOKUP($C296,[2]CONFIG!$A$33:$C$43,3,FALSE),0))</f>
        <v>#REF!</v>
      </c>
      <c r="I296" s="447" t="e">
        <f>IF(D296&lt;60,0,ROUND(($D296*I$2)+VLOOKUP($C296,[2]CONFIG!$A$33:$C$43,3,FALSE),0))</f>
        <v>#REF!</v>
      </c>
      <c r="J296" s="456"/>
      <c r="K296" s="190" t="e">
        <f t="shared" si="16"/>
        <v>#REF!</v>
      </c>
      <c r="L296" s="190" t="e">
        <f t="shared" si="17"/>
        <v>#REF!</v>
      </c>
      <c r="M296" s="190" t="e">
        <f t="shared" si="18"/>
        <v>#REF!</v>
      </c>
      <c r="N296" s="190" t="e">
        <f t="shared" si="19"/>
        <v>#REF!</v>
      </c>
      <c r="P296" s="190">
        <v>0</v>
      </c>
      <c r="Q296" s="190">
        <v>0</v>
      </c>
    </row>
    <row r="297" spans="1:17" hidden="1" x14ac:dyDescent="0.25">
      <c r="A297" s="450" t="s">
        <v>624</v>
      </c>
      <c r="B297" s="455" t="e">
        <f>VLOOKUP(A297,[3]Sheet1!$B$1:$D$1757,3,FALSE)</f>
        <v>#N/A</v>
      </c>
      <c r="C297" s="455" t="e">
        <f>VLOOKUP(A297,[3]Sheet1!$B$1:$R$1757,17,FALSE)</f>
        <v>#N/A</v>
      </c>
      <c r="D297" s="458">
        <v>54877</v>
      </c>
      <c r="E297" s="446">
        <v>0</v>
      </c>
      <c r="F297" s="447" t="e">
        <f>IF(D297&lt;60,0,ROUND(($D297*F$2)+VLOOKUP($C297,[2]CONFIG!$A$33:$C$43,3,FALSE),0))</f>
        <v>#REF!</v>
      </c>
      <c r="G297" s="447" t="e">
        <f>IF(D297&lt;60,0,ROUND(($D297*G$2)+VLOOKUP($C297,[2]CONFIG!$A$33:$C$43,3,FALSE),0))</f>
        <v>#REF!</v>
      </c>
      <c r="H297" s="447" t="e">
        <f>IF(D297&lt;60,0,ROUND(($D297*H$2)+VLOOKUP($C297,[2]CONFIG!$A$33:$C$43,3,FALSE),0))</f>
        <v>#REF!</v>
      </c>
      <c r="I297" s="447" t="e">
        <f>IF(D297&lt;60,0,ROUND(($D297*I$2)+VLOOKUP($C297,[2]CONFIG!$A$33:$C$43,3,FALSE),0))</f>
        <v>#REF!</v>
      </c>
      <c r="J297" s="456"/>
      <c r="K297" s="190" t="e">
        <f t="shared" si="16"/>
        <v>#REF!</v>
      </c>
      <c r="L297" s="190" t="e">
        <f t="shared" si="17"/>
        <v>#REF!</v>
      </c>
      <c r="M297" s="190" t="e">
        <f t="shared" si="18"/>
        <v>#REF!</v>
      </c>
      <c r="N297" s="190" t="e">
        <f t="shared" si="19"/>
        <v>#REF!</v>
      </c>
      <c r="P297" s="190">
        <v>0</v>
      </c>
      <c r="Q297" s="190">
        <v>0</v>
      </c>
    </row>
    <row r="298" spans="1:17" hidden="1" x14ac:dyDescent="0.25">
      <c r="A298" s="450" t="s">
        <v>243</v>
      </c>
      <c r="B298" s="455" t="e">
        <f>VLOOKUP(A298,[3]Sheet1!$B$1:$D$1757,3,FALSE)</f>
        <v>#N/A</v>
      </c>
      <c r="C298" s="455" t="e">
        <f>VLOOKUP(A298,[3]Sheet1!$B$1:$R$1757,17,FALSE)</f>
        <v>#N/A</v>
      </c>
      <c r="D298" s="458">
        <v>54873</v>
      </c>
      <c r="E298" s="446">
        <v>0</v>
      </c>
      <c r="F298" s="447" t="e">
        <f>IF(D298&lt;60,0,ROUND(($D298*F$2)+VLOOKUP($C298,[2]CONFIG!$A$33:$C$43,3,FALSE),0))</f>
        <v>#REF!</v>
      </c>
      <c r="G298" s="447" t="e">
        <f>IF(D298&lt;60,0,ROUND(($D298*G$2)+VLOOKUP($C298,[2]CONFIG!$A$33:$C$43,3,FALSE),0))</f>
        <v>#REF!</v>
      </c>
      <c r="H298" s="447" t="e">
        <f>IF(D298&lt;60,0,ROUND(($D298*H$2)+VLOOKUP($C298,[2]CONFIG!$A$33:$C$43,3,FALSE),0))</f>
        <v>#REF!</v>
      </c>
      <c r="I298" s="447" t="e">
        <f>IF(D298&lt;60,0,ROUND(($D298*I$2)+VLOOKUP($C298,[2]CONFIG!$A$33:$C$43,3,FALSE),0))</f>
        <v>#REF!</v>
      </c>
      <c r="J298" s="456"/>
      <c r="K298" s="190" t="e">
        <f t="shared" si="16"/>
        <v>#REF!</v>
      </c>
      <c r="L298" s="190" t="e">
        <f t="shared" si="17"/>
        <v>#REF!</v>
      </c>
      <c r="M298" s="190" t="e">
        <f t="shared" si="18"/>
        <v>#REF!</v>
      </c>
      <c r="N298" s="190" t="e">
        <f t="shared" si="19"/>
        <v>#REF!</v>
      </c>
      <c r="P298" s="190">
        <v>0</v>
      </c>
      <c r="Q298" s="190">
        <v>0</v>
      </c>
    </row>
    <row r="299" spans="1:17" hidden="1" x14ac:dyDescent="0.25">
      <c r="A299" s="450" t="s">
        <v>625</v>
      </c>
      <c r="B299" s="455" t="e">
        <f>VLOOKUP(A299,[3]Sheet1!$B$1:$D$1757,3,FALSE)</f>
        <v>#N/A</v>
      </c>
      <c r="C299" s="455" t="e">
        <f>VLOOKUP(A299,[3]Sheet1!$B$1:$R$1757,17,FALSE)</f>
        <v>#N/A</v>
      </c>
      <c r="D299" s="458">
        <v>54722</v>
      </c>
      <c r="E299" s="446">
        <v>0</v>
      </c>
      <c r="F299" s="447" t="e">
        <f>IF(D299&lt;60,0,ROUND(($D299*F$2)+VLOOKUP($C299,[2]CONFIG!$A$33:$C$43,3,FALSE),0))</f>
        <v>#REF!</v>
      </c>
      <c r="G299" s="447" t="e">
        <f>IF(D299&lt;60,0,ROUND(($D299*G$2)+VLOOKUP($C299,[2]CONFIG!$A$33:$C$43,3,FALSE),0))</f>
        <v>#REF!</v>
      </c>
      <c r="H299" s="447" t="e">
        <f>IF(D299&lt;60,0,ROUND(($D299*H$2)+VLOOKUP($C299,[2]CONFIG!$A$33:$C$43,3,FALSE),0))</f>
        <v>#REF!</v>
      </c>
      <c r="I299" s="447" t="e">
        <f>IF(D299&lt;60,0,ROUND(($D299*I$2)+VLOOKUP($C299,[2]CONFIG!$A$33:$C$43,3,FALSE),0))</f>
        <v>#REF!</v>
      </c>
      <c r="J299" s="456"/>
      <c r="K299" s="190" t="e">
        <f t="shared" si="16"/>
        <v>#REF!</v>
      </c>
      <c r="L299" s="190" t="e">
        <f t="shared" si="17"/>
        <v>#REF!</v>
      </c>
      <c r="M299" s="190" t="e">
        <f t="shared" si="18"/>
        <v>#REF!</v>
      </c>
      <c r="N299" s="190" t="e">
        <f t="shared" si="19"/>
        <v>#REF!</v>
      </c>
      <c r="P299" s="190">
        <v>0</v>
      </c>
      <c r="Q299" s="190">
        <v>0</v>
      </c>
    </row>
    <row r="300" spans="1:17" hidden="1" x14ac:dyDescent="0.25">
      <c r="A300" s="450" t="s">
        <v>626</v>
      </c>
      <c r="B300" s="455" t="e">
        <f>VLOOKUP(A300,[3]Sheet1!$B$1:$D$1757,3,FALSE)</f>
        <v>#N/A</v>
      </c>
      <c r="C300" s="455" t="e">
        <f>VLOOKUP(A300,[3]Sheet1!$B$1:$R$1757,17,FALSE)</f>
        <v>#N/A</v>
      </c>
      <c r="D300" s="458">
        <v>54478</v>
      </c>
      <c r="E300" s="446">
        <v>0</v>
      </c>
      <c r="F300" s="447" t="e">
        <f>IF(D300&lt;60,0,ROUND(($D300*F$2)+VLOOKUP($C300,[2]CONFIG!$A$33:$C$43,3,FALSE),0))</f>
        <v>#REF!</v>
      </c>
      <c r="G300" s="447" t="e">
        <f>IF(D300&lt;60,0,ROUND(($D300*G$2)+VLOOKUP($C300,[2]CONFIG!$A$33:$C$43,3,FALSE),0))</f>
        <v>#REF!</v>
      </c>
      <c r="H300" s="447" t="e">
        <f>IF(D300&lt;60,0,ROUND(($D300*H$2)+VLOOKUP($C300,[2]CONFIG!$A$33:$C$43,3,FALSE),0))</f>
        <v>#REF!</v>
      </c>
      <c r="I300" s="447" t="e">
        <f>IF(D300&lt;60,0,ROUND(($D300*I$2)+VLOOKUP($C300,[2]CONFIG!$A$33:$C$43,3,FALSE),0))</f>
        <v>#REF!</v>
      </c>
      <c r="J300" s="456"/>
      <c r="K300" s="190" t="e">
        <f t="shared" si="16"/>
        <v>#REF!</v>
      </c>
      <c r="L300" s="190" t="e">
        <f t="shared" si="17"/>
        <v>#REF!</v>
      </c>
      <c r="M300" s="190" t="e">
        <f t="shared" si="18"/>
        <v>#REF!</v>
      </c>
      <c r="N300" s="190" t="e">
        <f t="shared" si="19"/>
        <v>#REF!</v>
      </c>
      <c r="P300" s="190">
        <v>0</v>
      </c>
      <c r="Q300" s="190">
        <v>0</v>
      </c>
    </row>
    <row r="301" spans="1:17" hidden="1" x14ac:dyDescent="0.25">
      <c r="A301" s="450" t="s">
        <v>627</v>
      </c>
      <c r="B301" s="455" t="e">
        <f>VLOOKUP(A301,[3]Sheet1!$B$1:$D$1757,3,FALSE)</f>
        <v>#N/A</v>
      </c>
      <c r="C301" s="455" t="e">
        <f>VLOOKUP(A301,[3]Sheet1!$B$1:$R$1757,17,FALSE)</f>
        <v>#N/A</v>
      </c>
      <c r="D301" s="458">
        <v>54146</v>
      </c>
      <c r="E301" s="446">
        <v>0</v>
      </c>
      <c r="F301" s="447" t="e">
        <f>IF(D301&lt;60,0,ROUND(($D301*F$2)+VLOOKUP($C301,[2]CONFIG!$A$33:$C$43,3,FALSE),0))</f>
        <v>#REF!</v>
      </c>
      <c r="G301" s="447" t="e">
        <f>IF(D301&lt;60,0,ROUND(($D301*G$2)+VLOOKUP($C301,[2]CONFIG!$A$33:$C$43,3,FALSE),0))</f>
        <v>#REF!</v>
      </c>
      <c r="H301" s="447" t="e">
        <f>IF(D301&lt;60,0,ROUND(($D301*H$2)+VLOOKUP($C301,[2]CONFIG!$A$33:$C$43,3,FALSE),0))</f>
        <v>#REF!</v>
      </c>
      <c r="I301" s="447" t="e">
        <f>IF(D301&lt;60,0,ROUND(($D301*I$2)+VLOOKUP($C301,[2]CONFIG!$A$33:$C$43,3,FALSE),0))</f>
        <v>#REF!</v>
      </c>
      <c r="J301" s="456"/>
      <c r="K301" s="190" t="e">
        <f t="shared" si="16"/>
        <v>#REF!</v>
      </c>
      <c r="L301" s="190" t="e">
        <f t="shared" si="17"/>
        <v>#REF!</v>
      </c>
      <c r="M301" s="190" t="e">
        <f t="shared" si="18"/>
        <v>#REF!</v>
      </c>
      <c r="N301" s="190" t="e">
        <f t="shared" si="19"/>
        <v>#REF!</v>
      </c>
      <c r="P301" s="190">
        <v>0</v>
      </c>
      <c r="Q301" s="190">
        <v>0</v>
      </c>
    </row>
    <row r="302" spans="1:17" hidden="1" x14ac:dyDescent="0.25">
      <c r="A302" s="450" t="s">
        <v>628</v>
      </c>
      <c r="B302" s="455" t="e">
        <f>VLOOKUP(A302,[3]Sheet1!$B$1:$D$1757,3,FALSE)</f>
        <v>#N/A</v>
      </c>
      <c r="C302" s="455" t="e">
        <f>VLOOKUP(A302,[3]Sheet1!$B$1:$R$1757,17,FALSE)</f>
        <v>#N/A</v>
      </c>
      <c r="D302" s="458">
        <v>53956</v>
      </c>
      <c r="E302" s="446">
        <v>0</v>
      </c>
      <c r="F302" s="447" t="e">
        <f>IF(D302&lt;60,0,ROUND(($D302*F$2)+VLOOKUP($C302,[2]CONFIG!$A$33:$C$43,3,FALSE),0))</f>
        <v>#REF!</v>
      </c>
      <c r="G302" s="447" t="e">
        <f>IF(D302&lt;60,0,ROUND(($D302*G$2)+VLOOKUP($C302,[2]CONFIG!$A$33:$C$43,3,FALSE),0))</f>
        <v>#REF!</v>
      </c>
      <c r="H302" s="447" t="e">
        <f>IF(D302&lt;60,0,ROUND(($D302*H$2)+VLOOKUP($C302,[2]CONFIG!$A$33:$C$43,3,FALSE),0))</f>
        <v>#REF!</v>
      </c>
      <c r="I302" s="447" t="e">
        <f>IF(D302&lt;60,0,ROUND(($D302*I$2)+VLOOKUP($C302,[2]CONFIG!$A$33:$C$43,3,FALSE),0))</f>
        <v>#REF!</v>
      </c>
      <c r="J302" s="456"/>
      <c r="K302" s="190" t="e">
        <f t="shared" si="16"/>
        <v>#REF!</v>
      </c>
      <c r="L302" s="190" t="e">
        <f t="shared" si="17"/>
        <v>#REF!</v>
      </c>
      <c r="M302" s="190" t="e">
        <f t="shared" si="18"/>
        <v>#REF!</v>
      </c>
      <c r="N302" s="190" t="e">
        <f t="shared" si="19"/>
        <v>#REF!</v>
      </c>
      <c r="P302" s="190">
        <v>0</v>
      </c>
      <c r="Q302" s="190">
        <v>0</v>
      </c>
    </row>
    <row r="303" spans="1:17" hidden="1" x14ac:dyDescent="0.25">
      <c r="A303" s="450" t="s">
        <v>629</v>
      </c>
      <c r="B303" s="455" t="e">
        <f>VLOOKUP(A303,[3]Sheet1!$B$1:$D$1757,3,FALSE)</f>
        <v>#N/A</v>
      </c>
      <c r="C303" s="455" t="e">
        <f>VLOOKUP(A303,[3]Sheet1!$B$1:$R$1757,17,FALSE)</f>
        <v>#N/A</v>
      </c>
      <c r="D303" s="458">
        <v>53917</v>
      </c>
      <c r="E303" s="446">
        <v>0</v>
      </c>
      <c r="F303" s="447" t="e">
        <f>IF(D303&lt;60,0,ROUND(($D303*F$2)+VLOOKUP($C303,[2]CONFIG!$A$33:$C$43,3,FALSE),0))</f>
        <v>#REF!</v>
      </c>
      <c r="G303" s="447" t="e">
        <f>IF(D303&lt;60,0,ROUND(($D303*G$2)+VLOOKUP($C303,[2]CONFIG!$A$33:$C$43,3,FALSE),0))</f>
        <v>#REF!</v>
      </c>
      <c r="H303" s="447" t="e">
        <f>IF(D303&lt;60,0,ROUND(($D303*H$2)+VLOOKUP($C303,[2]CONFIG!$A$33:$C$43,3,FALSE),0))</f>
        <v>#REF!</v>
      </c>
      <c r="I303" s="447" t="e">
        <f>IF(D303&lt;60,0,ROUND(($D303*I$2)+VLOOKUP($C303,[2]CONFIG!$A$33:$C$43,3,FALSE),0))</f>
        <v>#REF!</v>
      </c>
      <c r="J303" s="456"/>
      <c r="K303" s="190" t="e">
        <f t="shared" si="16"/>
        <v>#REF!</v>
      </c>
      <c r="L303" s="190" t="e">
        <f t="shared" si="17"/>
        <v>#REF!</v>
      </c>
      <c r="M303" s="190" t="e">
        <f t="shared" si="18"/>
        <v>#REF!</v>
      </c>
      <c r="N303" s="190" t="e">
        <f t="shared" si="19"/>
        <v>#REF!</v>
      </c>
      <c r="P303" s="190">
        <v>0</v>
      </c>
      <c r="Q303" s="190">
        <v>0</v>
      </c>
    </row>
    <row r="304" spans="1:17" hidden="1" x14ac:dyDescent="0.25">
      <c r="A304" s="450" t="s">
        <v>310</v>
      </c>
      <c r="B304" s="455" t="e">
        <f>VLOOKUP(A304,[3]Sheet1!$B$1:$D$1757,3,FALSE)</f>
        <v>#N/A</v>
      </c>
      <c r="C304" s="455" t="e">
        <f>VLOOKUP(A304,[3]Sheet1!$B$1:$R$1757,17,FALSE)</f>
        <v>#N/A</v>
      </c>
      <c r="D304" s="458">
        <v>53832</v>
      </c>
      <c r="E304" s="446">
        <v>0</v>
      </c>
      <c r="F304" s="447" t="e">
        <f>IF(D304&lt;60,0,ROUND(($D304*F$2)+VLOOKUP($C304,[2]CONFIG!$A$33:$C$43,3,FALSE),0))</f>
        <v>#REF!</v>
      </c>
      <c r="G304" s="447" t="e">
        <f>IF(D304&lt;60,0,ROUND(($D304*G$2)+VLOOKUP($C304,[2]CONFIG!$A$33:$C$43,3,FALSE),0))</f>
        <v>#REF!</v>
      </c>
      <c r="H304" s="447" t="e">
        <f>IF(D304&lt;60,0,ROUND(($D304*H$2)+VLOOKUP($C304,[2]CONFIG!$A$33:$C$43,3,FALSE),0))</f>
        <v>#REF!</v>
      </c>
      <c r="I304" s="447" t="e">
        <f>IF(D304&lt;60,0,ROUND(($D304*I$2)+VLOOKUP($C304,[2]CONFIG!$A$33:$C$43,3,FALSE),0))</f>
        <v>#REF!</v>
      </c>
      <c r="J304" s="456"/>
      <c r="K304" s="190" t="e">
        <f t="shared" si="16"/>
        <v>#REF!</v>
      </c>
      <c r="L304" s="190" t="e">
        <f t="shared" si="17"/>
        <v>#REF!</v>
      </c>
      <c r="M304" s="190" t="e">
        <f t="shared" si="18"/>
        <v>#REF!</v>
      </c>
      <c r="N304" s="190" t="e">
        <f t="shared" si="19"/>
        <v>#REF!</v>
      </c>
      <c r="P304" s="190">
        <v>0</v>
      </c>
      <c r="Q304" s="190">
        <v>0</v>
      </c>
    </row>
    <row r="305" spans="1:17" hidden="1" x14ac:dyDescent="0.25">
      <c r="A305" s="450" t="s">
        <v>630</v>
      </c>
      <c r="B305" s="455" t="e">
        <f>VLOOKUP(A305,[3]Sheet1!$B$1:$D$1757,3,FALSE)</f>
        <v>#N/A</v>
      </c>
      <c r="C305" s="455" t="e">
        <f>VLOOKUP(A305,[3]Sheet1!$B$1:$R$1757,17,FALSE)</f>
        <v>#N/A</v>
      </c>
      <c r="D305" s="458">
        <v>53299</v>
      </c>
      <c r="E305" s="446">
        <v>0</v>
      </c>
      <c r="F305" s="447" t="e">
        <f>IF(D305&lt;60,0,ROUND(($D305*F$2)+VLOOKUP($C305,[2]CONFIG!$A$33:$C$43,3,FALSE),0))</f>
        <v>#REF!</v>
      </c>
      <c r="G305" s="447" t="e">
        <f>IF(D305&lt;60,0,ROUND(($D305*G$2)+VLOOKUP($C305,[2]CONFIG!$A$33:$C$43,3,FALSE),0))</f>
        <v>#REF!</v>
      </c>
      <c r="H305" s="447" t="e">
        <f>IF(D305&lt;60,0,ROUND(($D305*H$2)+VLOOKUP($C305,[2]CONFIG!$A$33:$C$43,3,FALSE),0))</f>
        <v>#REF!</v>
      </c>
      <c r="I305" s="447" t="e">
        <f>IF(D305&lt;60,0,ROUND(($D305*I$2)+VLOOKUP($C305,[2]CONFIG!$A$33:$C$43,3,FALSE),0))</f>
        <v>#REF!</v>
      </c>
      <c r="J305" s="456"/>
      <c r="K305" s="190" t="e">
        <f t="shared" si="16"/>
        <v>#REF!</v>
      </c>
      <c r="L305" s="190" t="e">
        <f t="shared" si="17"/>
        <v>#REF!</v>
      </c>
      <c r="M305" s="190" t="e">
        <f t="shared" si="18"/>
        <v>#REF!</v>
      </c>
      <c r="N305" s="190" t="e">
        <f t="shared" si="19"/>
        <v>#REF!</v>
      </c>
      <c r="P305" s="190" t="e">
        <f>E305+K305</f>
        <v>#REF!</v>
      </c>
      <c r="Q305" s="190" t="e">
        <f>E305+L305</f>
        <v>#REF!</v>
      </c>
    </row>
    <row r="306" spans="1:17" hidden="1" x14ac:dyDescent="0.25">
      <c r="A306" s="450" t="s">
        <v>631</v>
      </c>
      <c r="B306" s="455" t="e">
        <f>VLOOKUP(A306,[3]Sheet1!$B$1:$D$1757,3,FALSE)</f>
        <v>#N/A</v>
      </c>
      <c r="C306" s="455" t="e">
        <f>VLOOKUP(A306,[3]Sheet1!$B$1:$R$1757,17,FALSE)</f>
        <v>#N/A</v>
      </c>
      <c r="D306" s="458">
        <v>53549</v>
      </c>
      <c r="E306" s="446">
        <v>0</v>
      </c>
      <c r="F306" s="447" t="e">
        <f>IF(D306&lt;60,0,ROUND(($D306*F$2)+VLOOKUP($C306,[2]CONFIG!$A$33:$C$43,3,FALSE),0))</f>
        <v>#REF!</v>
      </c>
      <c r="G306" s="447" t="e">
        <f>IF(D306&lt;60,0,ROUND(($D306*G$2)+VLOOKUP($C306,[2]CONFIG!$A$33:$C$43,3,FALSE),0))</f>
        <v>#REF!</v>
      </c>
      <c r="H306" s="447" t="e">
        <f>IF(D306&lt;60,0,ROUND(($D306*H$2)+VLOOKUP($C306,[2]CONFIG!$A$33:$C$43,3,FALSE),0))</f>
        <v>#REF!</v>
      </c>
      <c r="I306" s="447" t="e">
        <f>IF(D306&lt;60,0,ROUND(($D306*I$2)+VLOOKUP($C306,[2]CONFIG!$A$33:$C$43,3,FALSE),0))</f>
        <v>#REF!</v>
      </c>
      <c r="J306" s="456"/>
      <c r="K306" s="190" t="e">
        <f t="shared" si="16"/>
        <v>#REF!</v>
      </c>
      <c r="L306" s="190" t="e">
        <f t="shared" si="17"/>
        <v>#REF!</v>
      </c>
      <c r="M306" s="190" t="e">
        <f t="shared" si="18"/>
        <v>#REF!</v>
      </c>
      <c r="N306" s="190" t="e">
        <f t="shared" si="19"/>
        <v>#REF!</v>
      </c>
      <c r="P306" s="190">
        <v>0</v>
      </c>
      <c r="Q306" s="190">
        <v>0</v>
      </c>
    </row>
    <row r="307" spans="1:17" hidden="1" x14ac:dyDescent="0.25">
      <c r="A307" s="450" t="s">
        <v>632</v>
      </c>
      <c r="B307" s="455" t="e">
        <f>VLOOKUP(A307,[3]Sheet1!$B$1:$D$1757,3,FALSE)</f>
        <v>#N/A</v>
      </c>
      <c r="C307" s="455" t="e">
        <f>VLOOKUP(A307,[3]Sheet1!$B$1:$R$1757,17,FALSE)</f>
        <v>#N/A</v>
      </c>
      <c r="D307" s="458">
        <v>53746</v>
      </c>
      <c r="E307" s="446">
        <v>0</v>
      </c>
      <c r="F307" s="447" t="e">
        <f>IF(D307&lt;60,0,ROUND(($D307*F$2)+VLOOKUP($C307,[2]CONFIG!$A$33:$C$43,3,FALSE),0))</f>
        <v>#REF!</v>
      </c>
      <c r="G307" s="447" t="e">
        <f>IF(D307&lt;60,0,ROUND(($D307*G$2)+VLOOKUP($C307,[2]CONFIG!$A$33:$C$43,3,FALSE),0))</f>
        <v>#REF!</v>
      </c>
      <c r="H307" s="447" t="e">
        <f>IF(D307&lt;60,0,ROUND(($D307*H$2)+VLOOKUP($C307,[2]CONFIG!$A$33:$C$43,3,FALSE),0))</f>
        <v>#REF!</v>
      </c>
      <c r="I307" s="447" t="e">
        <f>IF(D307&lt;60,0,ROUND(($D307*I$2)+VLOOKUP($C307,[2]CONFIG!$A$33:$C$43,3,FALSE),0))</f>
        <v>#REF!</v>
      </c>
      <c r="J307" s="456"/>
      <c r="K307" s="190" t="e">
        <f t="shared" si="16"/>
        <v>#REF!</v>
      </c>
      <c r="L307" s="190" t="e">
        <f t="shared" si="17"/>
        <v>#REF!</v>
      </c>
      <c r="M307" s="190" t="e">
        <f t="shared" si="18"/>
        <v>#REF!</v>
      </c>
      <c r="N307" s="190" t="e">
        <f t="shared" si="19"/>
        <v>#REF!</v>
      </c>
      <c r="P307" s="190">
        <v>0</v>
      </c>
      <c r="Q307" s="190">
        <v>0</v>
      </c>
    </row>
    <row r="308" spans="1:17" hidden="1" x14ac:dyDescent="0.25">
      <c r="A308" s="450" t="s">
        <v>633</v>
      </c>
      <c r="B308" s="455" t="e">
        <f>VLOOKUP(A308,[3]Sheet1!$B$1:$D$1757,3,FALSE)</f>
        <v>#N/A</v>
      </c>
      <c r="C308" s="455" t="e">
        <f>VLOOKUP(A308,[3]Sheet1!$B$1:$R$1757,17,FALSE)</f>
        <v>#N/A</v>
      </c>
      <c r="D308" s="458">
        <v>52077</v>
      </c>
      <c r="E308" s="446">
        <v>0</v>
      </c>
      <c r="F308" s="447" t="e">
        <f>IF(D308&lt;60,0,ROUND(($D308*F$2)+VLOOKUP($C308,[2]CONFIG!$A$33:$C$43,3,FALSE),0))</f>
        <v>#REF!</v>
      </c>
      <c r="G308" s="447" t="e">
        <f>IF(D308&lt;60,0,ROUND(($D308*G$2)+VLOOKUP($C308,[2]CONFIG!$A$33:$C$43,3,FALSE),0))</f>
        <v>#REF!</v>
      </c>
      <c r="H308" s="447" t="e">
        <f>IF(D308&lt;60,0,ROUND(($D308*H$2)+VLOOKUP($C308,[2]CONFIG!$A$33:$C$43,3,FALSE),0))</f>
        <v>#REF!</v>
      </c>
      <c r="I308" s="447" t="e">
        <f>IF(D308&lt;60,0,ROUND(($D308*I$2)+VLOOKUP($C308,[2]CONFIG!$A$33:$C$43,3,FALSE),0))</f>
        <v>#REF!</v>
      </c>
      <c r="J308" s="456"/>
      <c r="K308" s="190" t="e">
        <f t="shared" si="16"/>
        <v>#REF!</v>
      </c>
      <c r="L308" s="190" t="e">
        <f t="shared" si="17"/>
        <v>#REF!</v>
      </c>
      <c r="M308" s="190" t="e">
        <f t="shared" si="18"/>
        <v>#REF!</v>
      </c>
      <c r="N308" s="190" t="e">
        <f t="shared" si="19"/>
        <v>#REF!</v>
      </c>
      <c r="P308" s="190">
        <v>0</v>
      </c>
      <c r="Q308" s="190">
        <v>0</v>
      </c>
    </row>
    <row r="309" spans="1:17" hidden="1" x14ac:dyDescent="0.25">
      <c r="A309" s="450" t="s">
        <v>634</v>
      </c>
      <c r="B309" s="455" t="e">
        <f>VLOOKUP(A309,[3]Sheet1!$B$1:$D$1757,3,FALSE)</f>
        <v>#N/A</v>
      </c>
      <c r="C309" s="455" t="e">
        <f>VLOOKUP(A309,[3]Sheet1!$B$1:$R$1757,17,FALSE)</f>
        <v>#N/A</v>
      </c>
      <c r="D309" s="458">
        <v>52273</v>
      </c>
      <c r="E309" s="446">
        <v>0</v>
      </c>
      <c r="F309" s="447" t="e">
        <f>IF(D309&lt;60,0,ROUND(($D309*F$2)+VLOOKUP($C309,[2]CONFIG!$A$33:$C$43,3,FALSE),0))</f>
        <v>#REF!</v>
      </c>
      <c r="G309" s="447" t="e">
        <f>IF(D309&lt;60,0,ROUND(($D309*G$2)+VLOOKUP($C309,[2]CONFIG!$A$33:$C$43,3,FALSE),0))</f>
        <v>#REF!</v>
      </c>
      <c r="H309" s="447" t="e">
        <f>IF(D309&lt;60,0,ROUND(($D309*H$2)+VLOOKUP($C309,[2]CONFIG!$A$33:$C$43,3,FALSE),0))</f>
        <v>#REF!</v>
      </c>
      <c r="I309" s="447" t="e">
        <f>IF(D309&lt;60,0,ROUND(($D309*I$2)+VLOOKUP($C309,[2]CONFIG!$A$33:$C$43,3,FALSE),0))</f>
        <v>#REF!</v>
      </c>
      <c r="J309" s="456"/>
      <c r="K309" s="190" t="e">
        <f t="shared" si="16"/>
        <v>#REF!</v>
      </c>
      <c r="L309" s="190" t="e">
        <f t="shared" si="17"/>
        <v>#REF!</v>
      </c>
      <c r="M309" s="190" t="e">
        <f t="shared" si="18"/>
        <v>#REF!</v>
      </c>
      <c r="N309" s="190" t="e">
        <f t="shared" si="19"/>
        <v>#REF!</v>
      </c>
      <c r="P309" s="190">
        <v>0</v>
      </c>
      <c r="Q309" s="190">
        <v>0</v>
      </c>
    </row>
    <row r="310" spans="1:17" hidden="1" x14ac:dyDescent="0.25">
      <c r="A310" s="450" t="s">
        <v>635</v>
      </c>
      <c r="B310" s="455" t="e">
        <f>VLOOKUP(A310,[3]Sheet1!$B$1:$D$1757,3,FALSE)</f>
        <v>#N/A</v>
      </c>
      <c r="C310" s="455" t="e">
        <f>VLOOKUP(A310,[3]Sheet1!$B$1:$R$1757,17,FALSE)</f>
        <v>#N/A</v>
      </c>
      <c r="D310" s="458">
        <v>52273</v>
      </c>
      <c r="E310" s="446">
        <v>0</v>
      </c>
      <c r="F310" s="447" t="e">
        <f>IF(D310&lt;60,0,ROUND(($D310*F$2)+VLOOKUP($C310,[2]CONFIG!$A$33:$C$43,3,FALSE),0))</f>
        <v>#REF!</v>
      </c>
      <c r="G310" s="447" t="e">
        <f>IF(D310&lt;60,0,ROUND(($D310*G$2)+VLOOKUP($C310,[2]CONFIG!$A$33:$C$43,3,FALSE),0))</f>
        <v>#REF!</v>
      </c>
      <c r="H310" s="447" t="e">
        <f>IF(D310&lt;60,0,ROUND(($D310*H$2)+VLOOKUP($C310,[2]CONFIG!$A$33:$C$43,3,FALSE),0))</f>
        <v>#REF!</v>
      </c>
      <c r="I310" s="447" t="e">
        <f>IF(D310&lt;60,0,ROUND(($D310*I$2)+VLOOKUP($C310,[2]CONFIG!$A$33:$C$43,3,FALSE),0))</f>
        <v>#REF!</v>
      </c>
      <c r="J310" s="456"/>
      <c r="K310" s="190" t="e">
        <f t="shared" si="16"/>
        <v>#REF!</v>
      </c>
      <c r="L310" s="190" t="e">
        <f t="shared" si="17"/>
        <v>#REF!</v>
      </c>
      <c r="M310" s="190" t="e">
        <f t="shared" si="18"/>
        <v>#REF!</v>
      </c>
      <c r="N310" s="190" t="e">
        <f t="shared" si="19"/>
        <v>#REF!</v>
      </c>
      <c r="P310" s="190">
        <v>0</v>
      </c>
      <c r="Q310" s="190">
        <v>0</v>
      </c>
    </row>
    <row r="311" spans="1:17" hidden="1" x14ac:dyDescent="0.25">
      <c r="A311" s="450" t="s">
        <v>636</v>
      </c>
      <c r="B311" s="455" t="e">
        <f>VLOOKUP(A311,[3]Sheet1!$B$1:$D$1757,3,FALSE)</f>
        <v>#N/A</v>
      </c>
      <c r="C311" s="455" t="e">
        <f>VLOOKUP(A311,[3]Sheet1!$B$1:$R$1757,17,FALSE)</f>
        <v>#N/A</v>
      </c>
      <c r="D311" s="458">
        <v>52273</v>
      </c>
      <c r="E311" s="446">
        <v>0</v>
      </c>
      <c r="F311" s="447" t="e">
        <f>IF(D311&lt;60,0,ROUND(($D311*F$2)+VLOOKUP($C311,[2]CONFIG!$A$33:$C$43,3,FALSE),0))</f>
        <v>#REF!</v>
      </c>
      <c r="G311" s="447" t="e">
        <f>IF(D311&lt;60,0,ROUND(($D311*G$2)+VLOOKUP($C311,[2]CONFIG!$A$33:$C$43,3,FALSE),0))</f>
        <v>#REF!</v>
      </c>
      <c r="H311" s="447" t="e">
        <f>IF(D311&lt;60,0,ROUND(($D311*H$2)+VLOOKUP($C311,[2]CONFIG!$A$33:$C$43,3,FALSE),0))</f>
        <v>#REF!</v>
      </c>
      <c r="I311" s="447" t="e">
        <f>IF(D311&lt;60,0,ROUND(($D311*I$2)+VLOOKUP($C311,[2]CONFIG!$A$33:$C$43,3,FALSE),0))</f>
        <v>#REF!</v>
      </c>
      <c r="J311" s="456"/>
      <c r="K311" s="190" t="e">
        <f t="shared" si="16"/>
        <v>#REF!</v>
      </c>
      <c r="L311" s="190" t="e">
        <f t="shared" si="17"/>
        <v>#REF!</v>
      </c>
      <c r="M311" s="190" t="e">
        <f t="shared" si="18"/>
        <v>#REF!</v>
      </c>
      <c r="N311" s="190" t="e">
        <f t="shared" si="19"/>
        <v>#REF!</v>
      </c>
      <c r="P311" s="190">
        <v>0</v>
      </c>
      <c r="Q311" s="190">
        <v>0</v>
      </c>
    </row>
    <row r="312" spans="1:17" hidden="1" x14ac:dyDescent="0.25">
      <c r="A312" s="450" t="s">
        <v>637</v>
      </c>
      <c r="B312" s="455" t="e">
        <f>VLOOKUP(A312,[3]Sheet1!$B$1:$D$1757,3,FALSE)</f>
        <v>#N/A</v>
      </c>
      <c r="C312" s="455" t="e">
        <f>VLOOKUP(A312,[3]Sheet1!$B$1:$R$1757,17,FALSE)</f>
        <v>#N/A</v>
      </c>
      <c r="D312" s="458">
        <v>52273</v>
      </c>
      <c r="E312" s="446">
        <v>0</v>
      </c>
      <c r="F312" s="447" t="e">
        <f>IF(D312&lt;60,0,ROUND(($D312*F$2)+VLOOKUP($C312,[2]CONFIG!$A$33:$C$43,3,FALSE),0))</f>
        <v>#REF!</v>
      </c>
      <c r="G312" s="447" t="e">
        <f>IF(D312&lt;60,0,ROUND(($D312*G$2)+VLOOKUP($C312,[2]CONFIG!$A$33:$C$43,3,FALSE),0))</f>
        <v>#REF!</v>
      </c>
      <c r="H312" s="447" t="e">
        <f>IF(D312&lt;60,0,ROUND(($D312*H$2)+VLOOKUP($C312,[2]CONFIG!$A$33:$C$43,3,FALSE),0))</f>
        <v>#REF!</v>
      </c>
      <c r="I312" s="447" t="e">
        <f>IF(D312&lt;60,0,ROUND(($D312*I$2)+VLOOKUP($C312,[2]CONFIG!$A$33:$C$43,3,FALSE),0))</f>
        <v>#REF!</v>
      </c>
      <c r="J312" s="456"/>
      <c r="K312" s="190" t="e">
        <f t="shared" si="16"/>
        <v>#REF!</v>
      </c>
      <c r="L312" s="190" t="e">
        <f t="shared" si="17"/>
        <v>#REF!</v>
      </c>
      <c r="M312" s="190" t="e">
        <f t="shared" si="18"/>
        <v>#REF!</v>
      </c>
      <c r="N312" s="190" t="e">
        <f t="shared" si="19"/>
        <v>#REF!</v>
      </c>
      <c r="P312" s="190">
        <v>0</v>
      </c>
      <c r="Q312" s="190">
        <v>0</v>
      </c>
    </row>
    <row r="313" spans="1:17" hidden="1" x14ac:dyDescent="0.25">
      <c r="A313" s="450" t="s">
        <v>638</v>
      </c>
      <c r="B313" s="455" t="e">
        <f>VLOOKUP(A313,[3]Sheet1!$B$1:$D$1757,3,FALSE)</f>
        <v>#N/A</v>
      </c>
      <c r="C313" s="455" t="e">
        <f>VLOOKUP(A313,[3]Sheet1!$B$1:$R$1757,17,FALSE)</f>
        <v>#N/A</v>
      </c>
      <c r="D313" s="458">
        <v>52273</v>
      </c>
      <c r="E313" s="446">
        <v>0</v>
      </c>
      <c r="F313" s="447" t="e">
        <f>IF(D313&lt;60,0,ROUND(($D313*F$2)+VLOOKUP($C313,[2]CONFIG!$A$33:$C$43,3,FALSE),0))</f>
        <v>#REF!</v>
      </c>
      <c r="G313" s="447" t="e">
        <f>IF(D313&lt;60,0,ROUND(($D313*G$2)+VLOOKUP($C313,[2]CONFIG!$A$33:$C$43,3,FALSE),0))</f>
        <v>#REF!</v>
      </c>
      <c r="H313" s="447" t="e">
        <f>IF(D313&lt;60,0,ROUND(($D313*H$2)+VLOOKUP($C313,[2]CONFIG!$A$33:$C$43,3,FALSE),0))</f>
        <v>#REF!</v>
      </c>
      <c r="I313" s="447" t="e">
        <f>IF(D313&lt;60,0,ROUND(($D313*I$2)+VLOOKUP($C313,[2]CONFIG!$A$33:$C$43,3,FALSE),0))</f>
        <v>#REF!</v>
      </c>
      <c r="J313" s="456"/>
      <c r="K313" s="190" t="e">
        <f t="shared" si="16"/>
        <v>#REF!</v>
      </c>
      <c r="L313" s="190" t="e">
        <f t="shared" si="17"/>
        <v>#REF!</v>
      </c>
      <c r="M313" s="190" t="e">
        <f t="shared" si="18"/>
        <v>#REF!</v>
      </c>
      <c r="N313" s="190" t="e">
        <f t="shared" si="19"/>
        <v>#REF!</v>
      </c>
      <c r="P313" s="190">
        <v>0</v>
      </c>
      <c r="Q313" s="190">
        <v>0</v>
      </c>
    </row>
    <row r="314" spans="1:17" hidden="1" x14ac:dyDescent="0.25">
      <c r="A314" s="450" t="s">
        <v>639</v>
      </c>
      <c r="B314" s="455" t="e">
        <f>VLOOKUP(A314,[3]Sheet1!$B$1:$D$1757,3,FALSE)</f>
        <v>#N/A</v>
      </c>
      <c r="C314" s="455" t="e">
        <f>VLOOKUP(A314,[3]Sheet1!$B$1:$R$1757,17,FALSE)</f>
        <v>#N/A</v>
      </c>
      <c r="D314" s="458">
        <v>52273</v>
      </c>
      <c r="E314" s="446">
        <v>0</v>
      </c>
      <c r="F314" s="447" t="e">
        <f>IF(D314&lt;60,0,ROUND(($D314*F$2)+VLOOKUP($C314,[2]CONFIG!$A$33:$C$43,3,FALSE),0))</f>
        <v>#REF!</v>
      </c>
      <c r="G314" s="447" t="e">
        <f>IF(D314&lt;60,0,ROUND(($D314*G$2)+VLOOKUP($C314,[2]CONFIG!$A$33:$C$43,3,FALSE),0))</f>
        <v>#REF!</v>
      </c>
      <c r="H314" s="447" t="e">
        <f>IF(D314&lt;60,0,ROUND(($D314*H$2)+VLOOKUP($C314,[2]CONFIG!$A$33:$C$43,3,FALSE),0))</f>
        <v>#REF!</v>
      </c>
      <c r="I314" s="447" t="e">
        <f>IF(D314&lt;60,0,ROUND(($D314*I$2)+VLOOKUP($C314,[2]CONFIG!$A$33:$C$43,3,FALSE),0))</f>
        <v>#REF!</v>
      </c>
      <c r="J314" s="456"/>
      <c r="K314" s="190" t="e">
        <f t="shared" si="16"/>
        <v>#REF!</v>
      </c>
      <c r="L314" s="190" t="e">
        <f t="shared" si="17"/>
        <v>#REF!</v>
      </c>
      <c r="M314" s="190" t="e">
        <f t="shared" si="18"/>
        <v>#REF!</v>
      </c>
      <c r="N314" s="190" t="e">
        <f t="shared" si="19"/>
        <v>#REF!</v>
      </c>
      <c r="P314" s="190">
        <v>0</v>
      </c>
      <c r="Q314" s="190">
        <v>0</v>
      </c>
    </row>
    <row r="315" spans="1:17" hidden="1" x14ac:dyDescent="0.25">
      <c r="A315" s="450" t="s">
        <v>640</v>
      </c>
      <c r="B315" s="455" t="e">
        <f>VLOOKUP(A315,[3]Sheet1!$B$1:$D$1757,3,FALSE)</f>
        <v>#N/A</v>
      </c>
      <c r="C315" s="455" t="e">
        <f>VLOOKUP(A315,[3]Sheet1!$B$1:$R$1757,17,FALSE)</f>
        <v>#N/A</v>
      </c>
      <c r="D315" s="458">
        <v>52273</v>
      </c>
      <c r="E315" s="446">
        <v>0</v>
      </c>
      <c r="F315" s="447" t="e">
        <f>IF(D315&lt;60,0,ROUND(($D315*F$2)+VLOOKUP($C315,[2]CONFIG!$A$33:$C$43,3,FALSE),0))</f>
        <v>#REF!</v>
      </c>
      <c r="G315" s="447" t="e">
        <f>IF(D315&lt;60,0,ROUND(($D315*G$2)+VLOOKUP($C315,[2]CONFIG!$A$33:$C$43,3,FALSE),0))</f>
        <v>#REF!</v>
      </c>
      <c r="H315" s="447" t="e">
        <f>IF(D315&lt;60,0,ROUND(($D315*H$2)+VLOOKUP($C315,[2]CONFIG!$A$33:$C$43,3,FALSE),0))</f>
        <v>#REF!</v>
      </c>
      <c r="I315" s="447" t="e">
        <f>IF(D315&lt;60,0,ROUND(($D315*I$2)+VLOOKUP($C315,[2]CONFIG!$A$33:$C$43,3,FALSE),0))</f>
        <v>#REF!</v>
      </c>
      <c r="J315" s="456"/>
      <c r="K315" s="190" t="e">
        <f t="shared" si="16"/>
        <v>#REF!</v>
      </c>
      <c r="L315" s="190" t="e">
        <f t="shared" si="17"/>
        <v>#REF!</v>
      </c>
      <c r="M315" s="190" t="e">
        <f t="shared" si="18"/>
        <v>#REF!</v>
      </c>
      <c r="N315" s="190" t="e">
        <f t="shared" si="19"/>
        <v>#REF!</v>
      </c>
      <c r="P315" s="190">
        <v>0</v>
      </c>
      <c r="Q315" s="190">
        <v>0</v>
      </c>
    </row>
    <row r="316" spans="1:17" hidden="1" x14ac:dyDescent="0.25">
      <c r="A316" s="450" t="s">
        <v>641</v>
      </c>
      <c r="B316" s="455" t="e">
        <f>VLOOKUP(A316,[3]Sheet1!$B$1:$D$1757,3,FALSE)</f>
        <v>#N/A</v>
      </c>
      <c r="C316" s="455" t="e">
        <f>VLOOKUP(A316,[3]Sheet1!$B$1:$R$1757,17,FALSE)</f>
        <v>#N/A</v>
      </c>
      <c r="D316" s="458">
        <v>52833</v>
      </c>
      <c r="E316" s="446">
        <v>0</v>
      </c>
      <c r="F316" s="447" t="e">
        <f>IF(D316&lt;60,0,ROUND(($D316*F$2)+VLOOKUP($C316,[2]CONFIG!$A$33:$C$43,3,FALSE),0))</f>
        <v>#REF!</v>
      </c>
      <c r="G316" s="447" t="e">
        <f>IF(D316&lt;60,0,ROUND(($D316*G$2)+VLOOKUP($C316,[2]CONFIG!$A$33:$C$43,3,FALSE),0))</f>
        <v>#REF!</v>
      </c>
      <c r="H316" s="447" t="e">
        <f>IF(D316&lt;60,0,ROUND(($D316*H$2)+VLOOKUP($C316,[2]CONFIG!$A$33:$C$43,3,FALSE),0))</f>
        <v>#REF!</v>
      </c>
      <c r="I316" s="447" t="e">
        <f>IF(D316&lt;60,0,ROUND(($D316*I$2)+VLOOKUP($C316,[2]CONFIG!$A$33:$C$43,3,FALSE),0))</f>
        <v>#REF!</v>
      </c>
      <c r="J316" s="456"/>
      <c r="K316" s="190" t="e">
        <f t="shared" si="16"/>
        <v>#REF!</v>
      </c>
      <c r="L316" s="190" t="e">
        <f t="shared" si="17"/>
        <v>#REF!</v>
      </c>
      <c r="M316" s="190" t="e">
        <f t="shared" si="18"/>
        <v>#REF!</v>
      </c>
      <c r="N316" s="190" t="e">
        <f t="shared" si="19"/>
        <v>#REF!</v>
      </c>
      <c r="P316" s="190">
        <v>0</v>
      </c>
      <c r="Q316" s="190">
        <v>0</v>
      </c>
    </row>
    <row r="317" spans="1:17" hidden="1" x14ac:dyDescent="0.25">
      <c r="A317" s="450" t="s">
        <v>642</v>
      </c>
      <c r="B317" s="455" t="e">
        <f>VLOOKUP(A317,[3]Sheet1!$B$1:$D$1757,3,FALSE)</f>
        <v>#N/A</v>
      </c>
      <c r="C317" s="455" t="e">
        <f>VLOOKUP(A317,[3]Sheet1!$B$1:$R$1757,17,FALSE)</f>
        <v>#N/A</v>
      </c>
      <c r="D317" s="458">
        <v>52785</v>
      </c>
      <c r="E317" s="446">
        <v>0</v>
      </c>
      <c r="F317" s="447" t="e">
        <f>IF(D317&lt;60,0,ROUND(($D317*F$2)+VLOOKUP($C317,[2]CONFIG!$A$33:$C$43,3,FALSE),0))</f>
        <v>#REF!</v>
      </c>
      <c r="G317" s="447" t="e">
        <f>IF(D317&lt;60,0,ROUND(($D317*G$2)+VLOOKUP($C317,[2]CONFIG!$A$33:$C$43,3,FALSE),0))</f>
        <v>#REF!</v>
      </c>
      <c r="H317" s="447" t="e">
        <f>IF(D317&lt;60,0,ROUND(($D317*H$2)+VLOOKUP($C317,[2]CONFIG!$A$33:$C$43,3,FALSE),0))</f>
        <v>#REF!</v>
      </c>
      <c r="I317" s="447" t="e">
        <f>IF(D317&lt;60,0,ROUND(($D317*I$2)+VLOOKUP($C317,[2]CONFIG!$A$33:$C$43,3,FALSE),0))</f>
        <v>#REF!</v>
      </c>
      <c r="J317" s="456"/>
      <c r="K317" s="190" t="e">
        <f t="shared" si="16"/>
        <v>#REF!</v>
      </c>
      <c r="L317" s="190" t="e">
        <f t="shared" si="17"/>
        <v>#REF!</v>
      </c>
      <c r="M317" s="190" t="e">
        <f t="shared" si="18"/>
        <v>#REF!</v>
      </c>
      <c r="N317" s="190" t="e">
        <f t="shared" si="19"/>
        <v>#REF!</v>
      </c>
      <c r="P317" s="190">
        <v>0</v>
      </c>
      <c r="Q317" s="190">
        <v>0</v>
      </c>
    </row>
    <row r="318" spans="1:17" hidden="1" x14ac:dyDescent="0.25">
      <c r="A318" s="450" t="s">
        <v>643</v>
      </c>
      <c r="B318" s="455" t="e">
        <f>VLOOKUP(A318,[3]Sheet1!$B$1:$D$1757,3,FALSE)</f>
        <v>#N/A</v>
      </c>
      <c r="C318" s="455" t="e">
        <f>VLOOKUP(A318,[3]Sheet1!$B$1:$R$1757,17,FALSE)</f>
        <v>#N/A</v>
      </c>
      <c r="D318" s="458">
        <v>52698</v>
      </c>
      <c r="E318" s="446">
        <v>0</v>
      </c>
      <c r="F318" s="447" t="e">
        <f>IF(D318&lt;60,0,ROUND(($D318*F$2)+VLOOKUP($C318,[2]CONFIG!$A$33:$C$43,3,FALSE),0))</f>
        <v>#REF!</v>
      </c>
      <c r="G318" s="447" t="e">
        <f>IF(D318&lt;60,0,ROUND(($D318*G$2)+VLOOKUP($C318,[2]CONFIG!$A$33:$C$43,3,FALSE),0))</f>
        <v>#REF!</v>
      </c>
      <c r="H318" s="447" t="e">
        <f>IF(D318&lt;60,0,ROUND(($D318*H$2)+VLOOKUP($C318,[2]CONFIG!$A$33:$C$43,3,FALSE),0))</f>
        <v>#REF!</v>
      </c>
      <c r="I318" s="447" t="e">
        <f>IF(D318&lt;60,0,ROUND(($D318*I$2)+VLOOKUP($C318,[2]CONFIG!$A$33:$C$43,3,FALSE),0))</f>
        <v>#REF!</v>
      </c>
      <c r="J318" s="456"/>
      <c r="K318" s="190" t="e">
        <f t="shared" si="16"/>
        <v>#REF!</v>
      </c>
      <c r="L318" s="190" t="e">
        <f t="shared" si="17"/>
        <v>#REF!</v>
      </c>
      <c r="M318" s="190" t="e">
        <f t="shared" si="18"/>
        <v>#REF!</v>
      </c>
      <c r="N318" s="190" t="e">
        <f t="shared" si="19"/>
        <v>#REF!</v>
      </c>
      <c r="P318" s="190">
        <v>0</v>
      </c>
      <c r="Q318" s="190">
        <v>0</v>
      </c>
    </row>
    <row r="319" spans="1:17" hidden="1" x14ac:dyDescent="0.25">
      <c r="A319" s="450" t="s">
        <v>644</v>
      </c>
      <c r="B319" s="455" t="e">
        <f>VLOOKUP(A319,[3]Sheet1!$B$1:$D$1757,3,FALSE)</f>
        <v>#N/A</v>
      </c>
      <c r="C319" s="455" t="e">
        <f>VLOOKUP(A319,[3]Sheet1!$B$1:$R$1757,17,FALSE)</f>
        <v>#N/A</v>
      </c>
      <c r="D319" s="458">
        <v>52672</v>
      </c>
      <c r="E319" s="446">
        <v>0</v>
      </c>
      <c r="F319" s="447" t="e">
        <f>IF(D319&lt;60,0,ROUND(($D319*F$2)+VLOOKUP($C319,[2]CONFIG!$A$33:$C$43,3,FALSE),0))</f>
        <v>#REF!</v>
      </c>
      <c r="G319" s="447" t="e">
        <f>IF(D319&lt;60,0,ROUND(($D319*G$2)+VLOOKUP($C319,[2]CONFIG!$A$33:$C$43,3,FALSE),0))</f>
        <v>#REF!</v>
      </c>
      <c r="H319" s="447" t="e">
        <f>IF(D319&lt;60,0,ROUND(($D319*H$2)+VLOOKUP($C319,[2]CONFIG!$A$33:$C$43,3,FALSE),0))</f>
        <v>#REF!</v>
      </c>
      <c r="I319" s="447" t="e">
        <f>IF(D319&lt;60,0,ROUND(($D319*I$2)+VLOOKUP($C319,[2]CONFIG!$A$33:$C$43,3,FALSE),0))</f>
        <v>#REF!</v>
      </c>
      <c r="J319" s="456"/>
      <c r="K319" s="190" t="e">
        <f t="shared" si="16"/>
        <v>#REF!</v>
      </c>
      <c r="L319" s="190" t="e">
        <f t="shared" si="17"/>
        <v>#REF!</v>
      </c>
      <c r="M319" s="190" t="e">
        <f t="shared" si="18"/>
        <v>#REF!</v>
      </c>
      <c r="N319" s="190" t="e">
        <f t="shared" si="19"/>
        <v>#REF!</v>
      </c>
      <c r="P319" s="190">
        <v>0</v>
      </c>
      <c r="Q319" s="190">
        <v>0</v>
      </c>
    </row>
    <row r="320" spans="1:17" hidden="1" x14ac:dyDescent="0.25">
      <c r="A320" s="450" t="s">
        <v>645</v>
      </c>
      <c r="B320" s="455" t="e">
        <f>VLOOKUP(A320,[3]Sheet1!$B$1:$D$1757,3,FALSE)</f>
        <v>#N/A</v>
      </c>
      <c r="C320" s="455" t="e">
        <f>VLOOKUP(A320,[3]Sheet1!$B$1:$R$1757,17,FALSE)</f>
        <v>#N/A</v>
      </c>
      <c r="D320" s="458">
        <v>53260</v>
      </c>
      <c r="E320" s="446">
        <v>0</v>
      </c>
      <c r="F320" s="447" t="e">
        <f>IF(D320&lt;60,0,ROUND(($D320*F$2)+VLOOKUP($C320,[2]CONFIG!$A$33:$C$43,3,FALSE),0))</f>
        <v>#REF!</v>
      </c>
      <c r="G320" s="447" t="e">
        <f>IF(D320&lt;60,0,ROUND(($D320*G$2)+VLOOKUP($C320,[2]CONFIG!$A$33:$C$43,3,FALSE),0))</f>
        <v>#REF!</v>
      </c>
      <c r="H320" s="447" t="e">
        <f>IF(D320&lt;60,0,ROUND(($D320*H$2)+VLOOKUP($C320,[2]CONFIG!$A$33:$C$43,3,FALSE),0))</f>
        <v>#REF!</v>
      </c>
      <c r="I320" s="447" t="e">
        <f>IF(D320&lt;60,0,ROUND(($D320*I$2)+VLOOKUP($C320,[2]CONFIG!$A$33:$C$43,3,FALSE),0))</f>
        <v>#REF!</v>
      </c>
      <c r="J320" s="456"/>
      <c r="K320" s="190" t="e">
        <f t="shared" si="16"/>
        <v>#REF!</v>
      </c>
      <c r="L320" s="190" t="e">
        <f t="shared" si="17"/>
        <v>#REF!</v>
      </c>
      <c r="M320" s="190" t="e">
        <f t="shared" si="18"/>
        <v>#REF!</v>
      </c>
      <c r="N320" s="190" t="e">
        <f t="shared" si="19"/>
        <v>#REF!</v>
      </c>
      <c r="P320" s="190">
        <v>0</v>
      </c>
      <c r="Q320" s="190">
        <v>0</v>
      </c>
    </row>
    <row r="321" spans="1:17" hidden="1" x14ac:dyDescent="0.25">
      <c r="A321" s="450" t="s">
        <v>646</v>
      </c>
      <c r="B321" s="455" t="e">
        <f>VLOOKUP(A321,[3]Sheet1!$B$1:$D$1757,3,FALSE)</f>
        <v>#N/A</v>
      </c>
      <c r="C321" s="455" t="e">
        <f>VLOOKUP(A321,[3]Sheet1!$B$1:$R$1757,17,FALSE)</f>
        <v>#N/A</v>
      </c>
      <c r="D321" s="458">
        <v>51832</v>
      </c>
      <c r="E321" s="446">
        <v>0</v>
      </c>
      <c r="F321" s="447" t="e">
        <f>IF(D321&lt;60,0,ROUND(($D321*F$2)+VLOOKUP($C321,[2]CONFIG!$A$33:$C$43,3,FALSE),0))</f>
        <v>#REF!</v>
      </c>
      <c r="G321" s="447" t="e">
        <f>IF(D321&lt;60,0,ROUND(($D321*G$2)+VLOOKUP($C321,[2]CONFIG!$A$33:$C$43,3,FALSE),0))</f>
        <v>#REF!</v>
      </c>
      <c r="H321" s="447" t="e">
        <f>IF(D321&lt;60,0,ROUND(($D321*H$2)+VLOOKUP($C321,[2]CONFIG!$A$33:$C$43,3,FALSE),0))</f>
        <v>#REF!</v>
      </c>
      <c r="I321" s="447" t="e">
        <f>IF(D321&lt;60,0,ROUND(($D321*I$2)+VLOOKUP($C321,[2]CONFIG!$A$33:$C$43,3,FALSE),0))</f>
        <v>#REF!</v>
      </c>
      <c r="J321" s="456"/>
      <c r="K321" s="190" t="e">
        <f t="shared" si="16"/>
        <v>#REF!</v>
      </c>
      <c r="L321" s="190" t="e">
        <f t="shared" si="17"/>
        <v>#REF!</v>
      </c>
      <c r="M321" s="190" t="e">
        <f t="shared" si="18"/>
        <v>#REF!</v>
      </c>
      <c r="N321" s="190" t="e">
        <f t="shared" si="19"/>
        <v>#REF!</v>
      </c>
      <c r="P321" s="190">
        <v>0</v>
      </c>
      <c r="Q321" s="190">
        <v>0</v>
      </c>
    </row>
    <row r="322" spans="1:17" hidden="1" x14ac:dyDescent="0.25">
      <c r="A322" s="450" t="s">
        <v>647</v>
      </c>
      <c r="B322" s="455" t="e">
        <f>VLOOKUP(A322,[3]Sheet1!$B$1:$D$1757,3,FALSE)</f>
        <v>#N/A</v>
      </c>
      <c r="C322" s="455" t="e">
        <f>VLOOKUP(A322,[3]Sheet1!$B$1:$R$1757,17,FALSE)</f>
        <v>#N/A</v>
      </c>
      <c r="D322" s="458">
        <v>52366</v>
      </c>
      <c r="E322" s="446">
        <v>0</v>
      </c>
      <c r="F322" s="447" t="e">
        <f>IF(D322&lt;60,0,ROUND(($D322*F$2)+VLOOKUP($C322,[2]CONFIG!$A$33:$C$43,3,FALSE),0))</f>
        <v>#REF!</v>
      </c>
      <c r="G322" s="447" t="e">
        <f>IF(D322&lt;60,0,ROUND(($D322*G$2)+VLOOKUP($C322,[2]CONFIG!$A$33:$C$43,3,FALSE),0))</f>
        <v>#REF!</v>
      </c>
      <c r="H322" s="447" t="e">
        <f>IF(D322&lt;60,0,ROUND(($D322*H$2)+VLOOKUP($C322,[2]CONFIG!$A$33:$C$43,3,FALSE),0))</f>
        <v>#REF!</v>
      </c>
      <c r="I322" s="447" t="e">
        <f>IF(D322&lt;60,0,ROUND(($D322*I$2)+VLOOKUP($C322,[2]CONFIG!$A$33:$C$43,3,FALSE),0))</f>
        <v>#REF!</v>
      </c>
      <c r="J322" s="456"/>
      <c r="K322" s="190" t="e">
        <f t="shared" si="16"/>
        <v>#REF!</v>
      </c>
      <c r="L322" s="190" t="e">
        <f t="shared" si="17"/>
        <v>#REF!</v>
      </c>
      <c r="M322" s="190" t="e">
        <f t="shared" si="18"/>
        <v>#REF!</v>
      </c>
      <c r="N322" s="190" t="e">
        <f t="shared" si="19"/>
        <v>#REF!</v>
      </c>
      <c r="P322" s="190" t="e">
        <f>E322+K322</f>
        <v>#REF!</v>
      </c>
      <c r="Q322" s="190" t="e">
        <f>E322+L322</f>
        <v>#REF!</v>
      </c>
    </row>
    <row r="323" spans="1:17" hidden="1" x14ac:dyDescent="0.25">
      <c r="A323" s="450" t="s">
        <v>648</v>
      </c>
      <c r="B323" s="455" t="e">
        <f>VLOOKUP(A323,[3]Sheet1!$B$1:$D$1757,3,FALSE)</f>
        <v>#N/A</v>
      </c>
      <c r="C323" s="455" t="e">
        <f>VLOOKUP(A323,[3]Sheet1!$B$1:$R$1757,17,FALSE)</f>
        <v>#N/A</v>
      </c>
      <c r="D323" s="458">
        <v>52041</v>
      </c>
      <c r="E323" s="446">
        <v>0</v>
      </c>
      <c r="F323" s="447" t="e">
        <f>IF(D323&lt;60,0,ROUND(($D323*F$2)+VLOOKUP($C323,[2]CONFIG!$A$33:$C$43,3,FALSE),0))</f>
        <v>#REF!</v>
      </c>
      <c r="G323" s="447" t="e">
        <f>IF(D323&lt;60,0,ROUND(($D323*G$2)+VLOOKUP($C323,[2]CONFIG!$A$33:$C$43,3,FALSE),0))</f>
        <v>#REF!</v>
      </c>
      <c r="H323" s="447" t="e">
        <f>IF(D323&lt;60,0,ROUND(($D323*H$2)+VLOOKUP($C323,[2]CONFIG!$A$33:$C$43,3,FALSE),0))</f>
        <v>#REF!</v>
      </c>
      <c r="I323" s="447" t="e">
        <f>IF(D323&lt;60,0,ROUND(($D323*I$2)+VLOOKUP($C323,[2]CONFIG!$A$33:$C$43,3,FALSE),0))</f>
        <v>#REF!</v>
      </c>
      <c r="J323" s="456"/>
      <c r="K323" s="190" t="e">
        <f t="shared" si="16"/>
        <v>#REF!</v>
      </c>
      <c r="L323" s="190" t="e">
        <f t="shared" si="17"/>
        <v>#REF!</v>
      </c>
      <c r="M323" s="190" t="e">
        <f t="shared" si="18"/>
        <v>#REF!</v>
      </c>
      <c r="N323" s="190" t="e">
        <f t="shared" si="19"/>
        <v>#REF!</v>
      </c>
      <c r="P323" s="190">
        <v>0</v>
      </c>
      <c r="Q323" s="190">
        <v>0</v>
      </c>
    </row>
    <row r="324" spans="1:17" hidden="1" x14ac:dyDescent="0.25">
      <c r="A324" s="450" t="s">
        <v>649</v>
      </c>
      <c r="B324" s="455" t="e">
        <f>VLOOKUP(A324,[3]Sheet1!$B$1:$D$1757,3,FALSE)</f>
        <v>#N/A</v>
      </c>
      <c r="C324" s="455" t="e">
        <f>VLOOKUP(A324,[3]Sheet1!$B$1:$R$1757,17,FALSE)</f>
        <v>#N/A</v>
      </c>
      <c r="D324" s="458">
        <v>51840</v>
      </c>
      <c r="E324" s="446">
        <v>0</v>
      </c>
      <c r="F324" s="447" t="e">
        <f>IF(D324&lt;60,0,ROUND(($D324*F$2)+VLOOKUP($C324,[2]CONFIG!$A$33:$C$43,3,FALSE),0))</f>
        <v>#REF!</v>
      </c>
      <c r="G324" s="447" t="e">
        <f>IF(D324&lt;60,0,ROUND(($D324*G$2)+VLOOKUP($C324,[2]CONFIG!$A$33:$C$43,3,FALSE),0))</f>
        <v>#REF!</v>
      </c>
      <c r="H324" s="447" t="e">
        <f>IF(D324&lt;60,0,ROUND(($D324*H$2)+VLOOKUP($C324,[2]CONFIG!$A$33:$C$43,3,FALSE),0))</f>
        <v>#REF!</v>
      </c>
      <c r="I324" s="447" t="e">
        <f>IF(D324&lt;60,0,ROUND(($D324*I$2)+VLOOKUP($C324,[2]CONFIG!$A$33:$C$43,3,FALSE),0))</f>
        <v>#REF!</v>
      </c>
      <c r="J324" s="456"/>
      <c r="K324" s="190" t="e">
        <f t="shared" si="16"/>
        <v>#REF!</v>
      </c>
      <c r="L324" s="190" t="e">
        <f t="shared" si="17"/>
        <v>#REF!</v>
      </c>
      <c r="M324" s="190" t="e">
        <f t="shared" si="18"/>
        <v>#REF!</v>
      </c>
      <c r="N324" s="190" t="e">
        <f t="shared" si="19"/>
        <v>#REF!</v>
      </c>
      <c r="P324" s="190">
        <v>0</v>
      </c>
      <c r="Q324" s="190">
        <v>0</v>
      </c>
    </row>
    <row r="325" spans="1:17" hidden="1" x14ac:dyDescent="0.25">
      <c r="A325" s="450" t="s">
        <v>650</v>
      </c>
      <c r="B325" s="455" t="e">
        <f>VLOOKUP(A325,[3]Sheet1!$B$1:$D$1757,3,FALSE)</f>
        <v>#N/A</v>
      </c>
      <c r="C325" s="455" t="e">
        <f>VLOOKUP(A325,[3]Sheet1!$B$1:$R$1757,17,FALSE)</f>
        <v>#N/A</v>
      </c>
      <c r="D325" s="458">
        <v>51642</v>
      </c>
      <c r="E325" s="446">
        <v>0</v>
      </c>
      <c r="F325" s="447" t="e">
        <f>IF(D325&lt;60,0,ROUND(($D325*F$2)+VLOOKUP($C325,[2]CONFIG!$A$33:$C$43,3,FALSE),0))</f>
        <v>#REF!</v>
      </c>
      <c r="G325" s="447" t="e">
        <f>IF(D325&lt;60,0,ROUND(($D325*G$2)+VLOOKUP($C325,[2]CONFIG!$A$33:$C$43,3,FALSE),0))</f>
        <v>#REF!</v>
      </c>
      <c r="H325" s="447" t="e">
        <f>IF(D325&lt;60,0,ROUND(($D325*H$2)+VLOOKUP($C325,[2]CONFIG!$A$33:$C$43,3,FALSE),0))</f>
        <v>#REF!</v>
      </c>
      <c r="I325" s="447" t="e">
        <f>IF(D325&lt;60,0,ROUND(($D325*I$2)+VLOOKUP($C325,[2]CONFIG!$A$33:$C$43,3,FALSE),0))</f>
        <v>#REF!</v>
      </c>
      <c r="J325" s="456"/>
      <c r="K325" s="190" t="e">
        <f t="shared" ref="K325:K388" si="20">(ROUND($E325*$K$2,2))</f>
        <v>#REF!</v>
      </c>
      <c r="L325" s="190" t="e">
        <f t="shared" ref="L325:L388" si="21">(ROUND($E325*$L$2,2))</f>
        <v>#REF!</v>
      </c>
      <c r="M325" s="190" t="e">
        <f t="shared" ref="M325:M388" si="22">(ROUND($E325*$M$2,2))</f>
        <v>#REF!</v>
      </c>
      <c r="N325" s="190" t="e">
        <f t="shared" ref="N325:N388" si="23">(ROUND($E325*$N$2,2))</f>
        <v>#REF!</v>
      </c>
      <c r="P325" s="190">
        <v>0</v>
      </c>
      <c r="Q325" s="190">
        <v>0</v>
      </c>
    </row>
    <row r="326" spans="1:17" hidden="1" x14ac:dyDescent="0.25">
      <c r="A326" s="450" t="s">
        <v>651</v>
      </c>
      <c r="B326" s="455" t="e">
        <f>VLOOKUP(A326,[3]Sheet1!$B$1:$D$1757,3,FALSE)</f>
        <v>#N/A</v>
      </c>
      <c r="C326" s="455" t="e">
        <f>VLOOKUP(A326,[3]Sheet1!$B$1:$R$1757,17,FALSE)</f>
        <v>#N/A</v>
      </c>
      <c r="D326" s="458">
        <v>51522</v>
      </c>
      <c r="E326" s="446">
        <v>0</v>
      </c>
      <c r="F326" s="447" t="e">
        <f>IF(D326&lt;60,0,ROUND(($D326*F$2)+VLOOKUP($C326,[2]CONFIG!$A$33:$C$43,3,FALSE),0))</f>
        <v>#REF!</v>
      </c>
      <c r="G326" s="447" t="e">
        <f>IF(D326&lt;60,0,ROUND(($D326*G$2)+VLOOKUP($C326,[2]CONFIG!$A$33:$C$43,3,FALSE),0))</f>
        <v>#REF!</v>
      </c>
      <c r="H326" s="447" t="e">
        <f>IF(D326&lt;60,0,ROUND(($D326*H$2)+VLOOKUP($C326,[2]CONFIG!$A$33:$C$43,3,FALSE),0))</f>
        <v>#REF!</v>
      </c>
      <c r="I326" s="447" t="e">
        <f>IF(D326&lt;60,0,ROUND(($D326*I$2)+VLOOKUP($C326,[2]CONFIG!$A$33:$C$43,3,FALSE),0))</f>
        <v>#REF!</v>
      </c>
      <c r="J326" s="456"/>
      <c r="K326" s="190" t="e">
        <f t="shared" si="20"/>
        <v>#REF!</v>
      </c>
      <c r="L326" s="190" t="e">
        <f t="shared" si="21"/>
        <v>#REF!</v>
      </c>
      <c r="M326" s="190" t="e">
        <f t="shared" si="22"/>
        <v>#REF!</v>
      </c>
      <c r="N326" s="190" t="e">
        <f t="shared" si="23"/>
        <v>#REF!</v>
      </c>
      <c r="P326" s="190" t="e">
        <f>E326+K326</f>
        <v>#REF!</v>
      </c>
      <c r="Q326" s="190" t="e">
        <f>E326+L326</f>
        <v>#REF!</v>
      </c>
    </row>
    <row r="327" spans="1:17" hidden="1" x14ac:dyDescent="0.25">
      <c r="A327" s="450" t="s">
        <v>652</v>
      </c>
      <c r="B327" s="455" t="e">
        <f>VLOOKUP(A327,[3]Sheet1!$B$1:$D$1757,3,FALSE)</f>
        <v>#N/A</v>
      </c>
      <c r="C327" s="455" t="e">
        <f>VLOOKUP(A327,[3]Sheet1!$B$1:$R$1757,17,FALSE)</f>
        <v>#N/A</v>
      </c>
      <c r="D327" s="458">
        <v>51450</v>
      </c>
      <c r="E327" s="446">
        <v>0</v>
      </c>
      <c r="F327" s="447" t="e">
        <f>IF(D327&lt;60,0,ROUND(($D327*F$2)+VLOOKUP($C327,[2]CONFIG!$A$33:$C$43,3,FALSE),0))</f>
        <v>#REF!</v>
      </c>
      <c r="G327" s="447" t="e">
        <f>IF(D327&lt;60,0,ROUND(($D327*G$2)+VLOOKUP($C327,[2]CONFIG!$A$33:$C$43,3,FALSE),0))</f>
        <v>#REF!</v>
      </c>
      <c r="H327" s="447" t="e">
        <f>IF(D327&lt;60,0,ROUND(($D327*H$2)+VLOOKUP($C327,[2]CONFIG!$A$33:$C$43,3,FALSE),0))</f>
        <v>#REF!</v>
      </c>
      <c r="I327" s="447" t="e">
        <f>IF(D327&lt;60,0,ROUND(($D327*I$2)+VLOOKUP($C327,[2]CONFIG!$A$33:$C$43,3,FALSE),0))</f>
        <v>#REF!</v>
      </c>
      <c r="J327" s="456"/>
      <c r="K327" s="190" t="e">
        <f t="shared" si="20"/>
        <v>#REF!</v>
      </c>
      <c r="L327" s="190" t="e">
        <f t="shared" si="21"/>
        <v>#REF!</v>
      </c>
      <c r="M327" s="190" t="e">
        <f t="shared" si="22"/>
        <v>#REF!</v>
      </c>
      <c r="N327" s="190" t="e">
        <f t="shared" si="23"/>
        <v>#REF!</v>
      </c>
      <c r="P327" s="190">
        <v>0</v>
      </c>
      <c r="Q327" s="190">
        <v>0</v>
      </c>
    </row>
    <row r="328" spans="1:17" hidden="1" x14ac:dyDescent="0.25">
      <c r="A328" s="450" t="s">
        <v>653</v>
      </c>
      <c r="B328" s="455" t="e">
        <f>VLOOKUP(A328,[3]Sheet1!$B$1:$D$1757,3,FALSE)</f>
        <v>#N/A</v>
      </c>
      <c r="C328" s="455" t="e">
        <f>VLOOKUP(A328,[3]Sheet1!$B$1:$R$1757,17,FALSE)</f>
        <v>#N/A</v>
      </c>
      <c r="D328" s="458">
        <v>50450</v>
      </c>
      <c r="E328" s="446">
        <v>0</v>
      </c>
      <c r="F328" s="447" t="e">
        <f>IF(D328&lt;60,0,ROUND(($D328*F$2)+VLOOKUP($C328,[2]CONFIG!$A$33:$C$43,3,FALSE),0))</f>
        <v>#REF!</v>
      </c>
      <c r="G328" s="447" t="e">
        <f>IF(D328&lt;60,0,ROUND(($D328*G$2)+VLOOKUP($C328,[2]CONFIG!$A$33:$C$43,3,FALSE),0))</f>
        <v>#REF!</v>
      </c>
      <c r="H328" s="447" t="e">
        <f>IF(D328&lt;60,0,ROUND(($D328*H$2)+VLOOKUP($C328,[2]CONFIG!$A$33:$C$43,3,FALSE),0))</f>
        <v>#REF!</v>
      </c>
      <c r="I328" s="447" t="e">
        <f>IF(D328&lt;60,0,ROUND(($D328*I$2)+VLOOKUP($C328,[2]CONFIG!$A$33:$C$43,3,FALSE),0))</f>
        <v>#REF!</v>
      </c>
      <c r="J328" s="456"/>
      <c r="K328" s="190" t="e">
        <f t="shared" si="20"/>
        <v>#REF!</v>
      </c>
      <c r="L328" s="190" t="e">
        <f t="shared" si="21"/>
        <v>#REF!</v>
      </c>
      <c r="M328" s="190" t="e">
        <f t="shared" si="22"/>
        <v>#REF!</v>
      </c>
      <c r="N328" s="190" t="e">
        <f t="shared" si="23"/>
        <v>#REF!</v>
      </c>
      <c r="P328" s="190">
        <v>0</v>
      </c>
      <c r="Q328" s="190">
        <v>0</v>
      </c>
    </row>
    <row r="329" spans="1:17" hidden="1" x14ac:dyDescent="0.25">
      <c r="A329" s="450" t="s">
        <v>654</v>
      </c>
      <c r="B329" s="455" t="e">
        <f>VLOOKUP(A329,[3]Sheet1!$B$1:$D$1757,3,FALSE)</f>
        <v>#N/A</v>
      </c>
      <c r="C329" s="455" t="e">
        <f>VLOOKUP(A329,[3]Sheet1!$B$1:$R$1757,17,FALSE)</f>
        <v>#N/A</v>
      </c>
      <c r="D329" s="458">
        <v>50450</v>
      </c>
      <c r="E329" s="446">
        <v>0</v>
      </c>
      <c r="F329" s="447" t="e">
        <f>IF(D329&lt;60,0,ROUND(($D329*F$2)+VLOOKUP($C329,[2]CONFIG!$A$33:$C$43,3,FALSE),0))</f>
        <v>#REF!</v>
      </c>
      <c r="G329" s="447" t="e">
        <f>IF(D329&lt;60,0,ROUND(($D329*G$2)+VLOOKUP($C329,[2]CONFIG!$A$33:$C$43,3,FALSE),0))</f>
        <v>#REF!</v>
      </c>
      <c r="H329" s="447" t="e">
        <f>IF(D329&lt;60,0,ROUND(($D329*H$2)+VLOOKUP($C329,[2]CONFIG!$A$33:$C$43,3,FALSE),0))</f>
        <v>#REF!</v>
      </c>
      <c r="I329" s="447" t="e">
        <f>IF(D329&lt;60,0,ROUND(($D329*I$2)+VLOOKUP($C329,[2]CONFIG!$A$33:$C$43,3,FALSE),0))</f>
        <v>#REF!</v>
      </c>
      <c r="J329" s="456"/>
      <c r="K329" s="190" t="e">
        <f t="shared" si="20"/>
        <v>#REF!</v>
      </c>
      <c r="L329" s="190" t="e">
        <f t="shared" si="21"/>
        <v>#REF!</v>
      </c>
      <c r="M329" s="190" t="e">
        <f t="shared" si="22"/>
        <v>#REF!</v>
      </c>
      <c r="N329" s="190" t="e">
        <f t="shared" si="23"/>
        <v>#REF!</v>
      </c>
      <c r="P329" s="190">
        <v>0</v>
      </c>
      <c r="Q329" s="190">
        <v>0</v>
      </c>
    </row>
    <row r="330" spans="1:17" hidden="1" x14ac:dyDescent="0.25">
      <c r="A330" s="450" t="s">
        <v>655</v>
      </c>
      <c r="B330" s="455" t="e">
        <f>VLOOKUP(A330,[3]Sheet1!$B$1:$D$1757,3,FALSE)</f>
        <v>#N/A</v>
      </c>
      <c r="C330" s="455" t="e">
        <f>VLOOKUP(A330,[3]Sheet1!$B$1:$R$1757,17,FALSE)</f>
        <v>#N/A</v>
      </c>
      <c r="D330" s="458">
        <v>50450</v>
      </c>
      <c r="E330" s="446">
        <v>0</v>
      </c>
      <c r="F330" s="447" t="e">
        <f>IF(D330&lt;60,0,ROUND(($D330*F$2)+VLOOKUP($C330,[2]CONFIG!$A$33:$C$43,3,FALSE),0))</f>
        <v>#REF!</v>
      </c>
      <c r="G330" s="447" t="e">
        <f>IF(D330&lt;60,0,ROUND(($D330*G$2)+VLOOKUP($C330,[2]CONFIG!$A$33:$C$43,3,FALSE),0))</f>
        <v>#REF!</v>
      </c>
      <c r="H330" s="447" t="e">
        <f>IF(D330&lt;60,0,ROUND(($D330*H$2)+VLOOKUP($C330,[2]CONFIG!$A$33:$C$43,3,FALSE),0))</f>
        <v>#REF!</v>
      </c>
      <c r="I330" s="447" t="e">
        <f>IF(D330&lt;60,0,ROUND(($D330*I$2)+VLOOKUP($C330,[2]CONFIG!$A$33:$C$43,3,FALSE),0))</f>
        <v>#REF!</v>
      </c>
      <c r="J330" s="456"/>
      <c r="K330" s="190" t="e">
        <f t="shared" si="20"/>
        <v>#REF!</v>
      </c>
      <c r="L330" s="190" t="e">
        <f t="shared" si="21"/>
        <v>#REF!</v>
      </c>
      <c r="M330" s="190" t="e">
        <f t="shared" si="22"/>
        <v>#REF!</v>
      </c>
      <c r="N330" s="190" t="e">
        <f t="shared" si="23"/>
        <v>#REF!</v>
      </c>
      <c r="P330" s="190">
        <v>0</v>
      </c>
      <c r="Q330" s="190">
        <v>0</v>
      </c>
    </row>
    <row r="331" spans="1:17" hidden="1" x14ac:dyDescent="0.25">
      <c r="A331" s="450" t="s">
        <v>656</v>
      </c>
      <c r="B331" s="455" t="e">
        <f>VLOOKUP(A331,[3]Sheet1!$B$1:$D$1757,3,FALSE)</f>
        <v>#N/A</v>
      </c>
      <c r="C331" s="455" t="e">
        <f>VLOOKUP(A331,[3]Sheet1!$B$1:$R$1757,17,FALSE)</f>
        <v>#N/A</v>
      </c>
      <c r="D331" s="458">
        <v>50450</v>
      </c>
      <c r="E331" s="446">
        <v>0</v>
      </c>
      <c r="F331" s="447" t="e">
        <f>IF(D331&lt;60,0,ROUND(($D331*F$2)+VLOOKUP($C331,[2]CONFIG!$A$33:$C$43,3,FALSE),0))</f>
        <v>#REF!</v>
      </c>
      <c r="G331" s="447" t="e">
        <f>IF(D331&lt;60,0,ROUND(($D331*G$2)+VLOOKUP($C331,[2]CONFIG!$A$33:$C$43,3,FALSE),0))</f>
        <v>#REF!</v>
      </c>
      <c r="H331" s="447" t="e">
        <f>IF(D331&lt;60,0,ROUND(($D331*H$2)+VLOOKUP($C331,[2]CONFIG!$A$33:$C$43,3,FALSE),0))</f>
        <v>#REF!</v>
      </c>
      <c r="I331" s="447" t="e">
        <f>IF(D331&lt;60,0,ROUND(($D331*I$2)+VLOOKUP($C331,[2]CONFIG!$A$33:$C$43,3,FALSE),0))</f>
        <v>#REF!</v>
      </c>
      <c r="J331" s="456"/>
      <c r="K331" s="190" t="e">
        <f t="shared" si="20"/>
        <v>#REF!</v>
      </c>
      <c r="L331" s="190" t="e">
        <f t="shared" si="21"/>
        <v>#REF!</v>
      </c>
      <c r="M331" s="190" t="e">
        <f t="shared" si="22"/>
        <v>#REF!</v>
      </c>
      <c r="N331" s="190" t="e">
        <f t="shared" si="23"/>
        <v>#REF!</v>
      </c>
      <c r="P331" s="190">
        <v>0</v>
      </c>
      <c r="Q331" s="190">
        <v>0</v>
      </c>
    </row>
    <row r="332" spans="1:17" hidden="1" x14ac:dyDescent="0.25">
      <c r="A332" s="450" t="s">
        <v>657</v>
      </c>
      <c r="B332" s="455" t="e">
        <f>VLOOKUP(A332,[3]Sheet1!$B$1:$D$1757,3,FALSE)</f>
        <v>#N/A</v>
      </c>
      <c r="C332" s="455" t="e">
        <f>VLOOKUP(A332,[3]Sheet1!$B$1:$R$1757,17,FALSE)</f>
        <v>#N/A</v>
      </c>
      <c r="D332" s="458">
        <v>50450</v>
      </c>
      <c r="E332" s="446">
        <v>0</v>
      </c>
      <c r="F332" s="447" t="e">
        <f>IF(D332&lt;60,0,ROUND(($D332*F$2)+VLOOKUP($C332,[2]CONFIG!$A$33:$C$43,3,FALSE),0))</f>
        <v>#REF!</v>
      </c>
      <c r="G332" s="447" t="e">
        <f>IF(D332&lt;60,0,ROUND(($D332*G$2)+VLOOKUP($C332,[2]CONFIG!$A$33:$C$43,3,FALSE),0))</f>
        <v>#REF!</v>
      </c>
      <c r="H332" s="447" t="e">
        <f>IF(D332&lt;60,0,ROUND(($D332*H$2)+VLOOKUP($C332,[2]CONFIG!$A$33:$C$43,3,FALSE),0))</f>
        <v>#REF!</v>
      </c>
      <c r="I332" s="447" t="e">
        <f>IF(D332&lt;60,0,ROUND(($D332*I$2)+VLOOKUP($C332,[2]CONFIG!$A$33:$C$43,3,FALSE),0))</f>
        <v>#REF!</v>
      </c>
      <c r="J332" s="456"/>
      <c r="K332" s="190" t="e">
        <f t="shared" si="20"/>
        <v>#REF!</v>
      </c>
      <c r="L332" s="190" t="e">
        <f t="shared" si="21"/>
        <v>#REF!</v>
      </c>
      <c r="M332" s="190" t="e">
        <f t="shared" si="22"/>
        <v>#REF!</v>
      </c>
      <c r="N332" s="190" t="e">
        <f t="shared" si="23"/>
        <v>#REF!</v>
      </c>
      <c r="P332" s="190">
        <v>0</v>
      </c>
      <c r="Q332" s="190">
        <v>0</v>
      </c>
    </row>
    <row r="333" spans="1:17" hidden="1" x14ac:dyDescent="0.25">
      <c r="A333" s="450" t="s">
        <v>658</v>
      </c>
      <c r="B333" s="455" t="e">
        <f>VLOOKUP(A333,[3]Sheet1!$B$1:$D$1757,3,FALSE)</f>
        <v>#N/A</v>
      </c>
      <c r="C333" s="455" t="e">
        <f>VLOOKUP(A333,[3]Sheet1!$B$1:$R$1757,17,FALSE)</f>
        <v>#N/A</v>
      </c>
      <c r="D333" s="458">
        <v>50450</v>
      </c>
      <c r="E333" s="446">
        <v>0</v>
      </c>
      <c r="F333" s="447" t="e">
        <f>IF(D333&lt;60,0,ROUND(($D333*F$2)+VLOOKUP($C333,[2]CONFIG!$A$33:$C$43,3,FALSE),0))</f>
        <v>#REF!</v>
      </c>
      <c r="G333" s="447" t="e">
        <f>IF(D333&lt;60,0,ROUND(($D333*G$2)+VLOOKUP($C333,[2]CONFIG!$A$33:$C$43,3,FALSE),0))</f>
        <v>#REF!</v>
      </c>
      <c r="H333" s="447" t="e">
        <f>IF(D333&lt;60,0,ROUND(($D333*H$2)+VLOOKUP($C333,[2]CONFIG!$A$33:$C$43,3,FALSE),0))</f>
        <v>#REF!</v>
      </c>
      <c r="I333" s="447" t="e">
        <f>IF(D333&lt;60,0,ROUND(($D333*I$2)+VLOOKUP($C333,[2]CONFIG!$A$33:$C$43,3,FALSE),0))</f>
        <v>#REF!</v>
      </c>
      <c r="J333" s="456"/>
      <c r="K333" s="190" t="e">
        <f t="shared" si="20"/>
        <v>#REF!</v>
      </c>
      <c r="L333" s="190" t="e">
        <f t="shared" si="21"/>
        <v>#REF!</v>
      </c>
      <c r="M333" s="190" t="e">
        <f t="shared" si="22"/>
        <v>#REF!</v>
      </c>
      <c r="N333" s="190" t="e">
        <f t="shared" si="23"/>
        <v>#REF!</v>
      </c>
      <c r="P333" s="190">
        <v>0</v>
      </c>
      <c r="Q333" s="190">
        <v>0</v>
      </c>
    </row>
    <row r="334" spans="1:17" hidden="1" x14ac:dyDescent="0.25">
      <c r="A334" s="450" t="s">
        <v>659</v>
      </c>
      <c r="B334" s="455" t="e">
        <f>VLOOKUP(A334,[3]Sheet1!$B$1:$D$1757,3,FALSE)</f>
        <v>#N/A</v>
      </c>
      <c r="C334" s="455" t="e">
        <f>VLOOKUP(A334,[3]Sheet1!$B$1:$R$1757,17,FALSE)</f>
        <v>#N/A</v>
      </c>
      <c r="D334" s="458">
        <v>50450</v>
      </c>
      <c r="E334" s="446">
        <v>0</v>
      </c>
      <c r="F334" s="447" t="e">
        <f>IF(D334&lt;60,0,ROUND(($D334*F$2)+VLOOKUP($C334,[2]CONFIG!$A$33:$C$43,3,FALSE),0))</f>
        <v>#REF!</v>
      </c>
      <c r="G334" s="447" t="e">
        <f>IF(D334&lt;60,0,ROUND(($D334*G$2)+VLOOKUP($C334,[2]CONFIG!$A$33:$C$43,3,FALSE),0))</f>
        <v>#REF!</v>
      </c>
      <c r="H334" s="447" t="e">
        <f>IF(D334&lt;60,0,ROUND(($D334*H$2)+VLOOKUP($C334,[2]CONFIG!$A$33:$C$43,3,FALSE),0))</f>
        <v>#REF!</v>
      </c>
      <c r="I334" s="447" t="e">
        <f>IF(D334&lt;60,0,ROUND(($D334*I$2)+VLOOKUP($C334,[2]CONFIG!$A$33:$C$43,3,FALSE),0))</f>
        <v>#REF!</v>
      </c>
      <c r="J334" s="456"/>
      <c r="K334" s="190" t="e">
        <f t="shared" si="20"/>
        <v>#REF!</v>
      </c>
      <c r="L334" s="190" t="e">
        <f t="shared" si="21"/>
        <v>#REF!</v>
      </c>
      <c r="M334" s="190" t="e">
        <f t="shared" si="22"/>
        <v>#REF!</v>
      </c>
      <c r="N334" s="190" t="e">
        <f t="shared" si="23"/>
        <v>#REF!</v>
      </c>
      <c r="P334" s="190">
        <v>0</v>
      </c>
      <c r="Q334" s="190">
        <v>0</v>
      </c>
    </row>
    <row r="335" spans="1:17" hidden="1" x14ac:dyDescent="0.25">
      <c r="A335" s="450" t="s">
        <v>660</v>
      </c>
      <c r="B335" s="455" t="e">
        <f>VLOOKUP(A335,[3]Sheet1!$B$1:$D$1757,3,FALSE)</f>
        <v>#N/A</v>
      </c>
      <c r="C335" s="455" t="e">
        <f>VLOOKUP(A335,[3]Sheet1!$B$1:$R$1757,17,FALSE)</f>
        <v>#N/A</v>
      </c>
      <c r="D335" s="458">
        <v>50450</v>
      </c>
      <c r="E335" s="446">
        <v>0</v>
      </c>
      <c r="F335" s="447" t="e">
        <f>IF(D335&lt;60,0,ROUND(($D335*F$2)+VLOOKUP($C335,[2]CONFIG!$A$33:$C$43,3,FALSE),0))</f>
        <v>#REF!</v>
      </c>
      <c r="G335" s="447" t="e">
        <f>IF(D335&lt;60,0,ROUND(($D335*G$2)+VLOOKUP($C335,[2]CONFIG!$A$33:$C$43,3,FALSE),0))</f>
        <v>#REF!</v>
      </c>
      <c r="H335" s="447" t="e">
        <f>IF(D335&lt;60,0,ROUND(($D335*H$2)+VLOOKUP($C335,[2]CONFIG!$A$33:$C$43,3,FALSE),0))</f>
        <v>#REF!</v>
      </c>
      <c r="I335" s="447" t="e">
        <f>IF(D335&lt;60,0,ROUND(($D335*I$2)+VLOOKUP($C335,[2]CONFIG!$A$33:$C$43,3,FALSE),0))</f>
        <v>#REF!</v>
      </c>
      <c r="J335" s="456"/>
      <c r="K335" s="190" t="e">
        <f t="shared" si="20"/>
        <v>#REF!</v>
      </c>
      <c r="L335" s="190" t="e">
        <f t="shared" si="21"/>
        <v>#REF!</v>
      </c>
      <c r="M335" s="190" t="e">
        <f t="shared" si="22"/>
        <v>#REF!</v>
      </c>
      <c r="N335" s="190" t="e">
        <f t="shared" si="23"/>
        <v>#REF!</v>
      </c>
      <c r="P335" s="190">
        <v>0</v>
      </c>
      <c r="Q335" s="190">
        <v>0</v>
      </c>
    </row>
    <row r="336" spans="1:17" hidden="1" x14ac:dyDescent="0.25">
      <c r="A336" s="450" t="s">
        <v>661</v>
      </c>
      <c r="B336" s="455" t="e">
        <f>VLOOKUP(A336,[3]Sheet1!$B$1:$D$1757,3,FALSE)</f>
        <v>#N/A</v>
      </c>
      <c r="C336" s="455" t="e">
        <f>VLOOKUP(A336,[3]Sheet1!$B$1:$R$1757,17,FALSE)</f>
        <v>#N/A</v>
      </c>
      <c r="D336" s="458">
        <v>50450</v>
      </c>
      <c r="E336" s="446">
        <v>0</v>
      </c>
      <c r="F336" s="447" t="e">
        <f>IF(D336&lt;60,0,ROUND(($D336*F$2)+VLOOKUP($C336,[2]CONFIG!$A$33:$C$43,3,FALSE),0))</f>
        <v>#REF!</v>
      </c>
      <c r="G336" s="447" t="e">
        <f>IF(D336&lt;60,0,ROUND(($D336*G$2)+VLOOKUP($C336,[2]CONFIG!$A$33:$C$43,3,FALSE),0))</f>
        <v>#REF!</v>
      </c>
      <c r="H336" s="447" t="e">
        <f>IF(D336&lt;60,0,ROUND(($D336*H$2)+VLOOKUP($C336,[2]CONFIG!$A$33:$C$43,3,FALSE),0))</f>
        <v>#REF!</v>
      </c>
      <c r="I336" s="447" t="e">
        <f>IF(D336&lt;60,0,ROUND(($D336*I$2)+VLOOKUP($C336,[2]CONFIG!$A$33:$C$43,3,FALSE),0))</f>
        <v>#REF!</v>
      </c>
      <c r="J336" s="456"/>
      <c r="K336" s="190" t="e">
        <f t="shared" si="20"/>
        <v>#REF!</v>
      </c>
      <c r="L336" s="190" t="e">
        <f t="shared" si="21"/>
        <v>#REF!</v>
      </c>
      <c r="M336" s="190" t="e">
        <f t="shared" si="22"/>
        <v>#REF!</v>
      </c>
      <c r="N336" s="190" t="e">
        <f t="shared" si="23"/>
        <v>#REF!</v>
      </c>
      <c r="P336" s="190">
        <v>0</v>
      </c>
      <c r="Q336" s="190">
        <v>0</v>
      </c>
    </row>
    <row r="337" spans="1:17" hidden="1" x14ac:dyDescent="0.25">
      <c r="A337" s="450" t="s">
        <v>662</v>
      </c>
      <c r="B337" s="455" t="e">
        <f>VLOOKUP(A337,[3]Sheet1!$B$1:$D$1757,3,FALSE)</f>
        <v>#N/A</v>
      </c>
      <c r="C337" s="455" t="e">
        <f>VLOOKUP(A337,[3]Sheet1!$B$1:$R$1757,17,FALSE)</f>
        <v>#N/A</v>
      </c>
      <c r="D337" s="458">
        <v>50450</v>
      </c>
      <c r="E337" s="446">
        <v>0</v>
      </c>
      <c r="F337" s="447" t="e">
        <f>IF(D337&lt;60,0,ROUND(($D337*F$2)+VLOOKUP($C337,[2]CONFIG!$A$33:$C$43,3,FALSE),0))</f>
        <v>#REF!</v>
      </c>
      <c r="G337" s="447" t="e">
        <f>IF(D337&lt;60,0,ROUND(($D337*G$2)+VLOOKUP($C337,[2]CONFIG!$A$33:$C$43,3,FALSE),0))</f>
        <v>#REF!</v>
      </c>
      <c r="H337" s="447" t="e">
        <f>IF(D337&lt;60,0,ROUND(($D337*H$2)+VLOOKUP($C337,[2]CONFIG!$A$33:$C$43,3,FALSE),0))</f>
        <v>#REF!</v>
      </c>
      <c r="I337" s="447" t="e">
        <f>IF(D337&lt;60,0,ROUND(($D337*I$2)+VLOOKUP($C337,[2]CONFIG!$A$33:$C$43,3,FALSE),0))</f>
        <v>#REF!</v>
      </c>
      <c r="J337" s="456"/>
      <c r="K337" s="190" t="e">
        <f t="shared" si="20"/>
        <v>#REF!</v>
      </c>
      <c r="L337" s="190" t="e">
        <f t="shared" si="21"/>
        <v>#REF!</v>
      </c>
      <c r="M337" s="190" t="e">
        <f t="shared" si="22"/>
        <v>#REF!</v>
      </c>
      <c r="N337" s="190" t="e">
        <f t="shared" si="23"/>
        <v>#REF!</v>
      </c>
      <c r="P337" s="190">
        <v>0</v>
      </c>
      <c r="Q337" s="190">
        <v>0</v>
      </c>
    </row>
    <row r="338" spans="1:17" hidden="1" x14ac:dyDescent="0.25">
      <c r="A338" s="450" t="s">
        <v>663</v>
      </c>
      <c r="B338" s="455" t="e">
        <f>VLOOKUP(A338,[3]Sheet1!$B$1:$D$1757,3,FALSE)</f>
        <v>#N/A</v>
      </c>
      <c r="C338" s="455" t="e">
        <f>VLOOKUP(A338,[3]Sheet1!$B$1:$R$1757,17,FALSE)</f>
        <v>#N/A</v>
      </c>
      <c r="D338" s="458">
        <v>50450</v>
      </c>
      <c r="E338" s="446">
        <v>0</v>
      </c>
      <c r="F338" s="447" t="e">
        <f>IF(D338&lt;60,0,ROUND(($D338*F$2)+VLOOKUP($C338,[2]CONFIG!$A$33:$C$43,3,FALSE),0))</f>
        <v>#REF!</v>
      </c>
      <c r="G338" s="447" t="e">
        <f>IF(D338&lt;60,0,ROUND(($D338*G$2)+VLOOKUP($C338,[2]CONFIG!$A$33:$C$43,3,FALSE),0))</f>
        <v>#REF!</v>
      </c>
      <c r="H338" s="447" t="e">
        <f>IF(D338&lt;60,0,ROUND(($D338*H$2)+VLOOKUP($C338,[2]CONFIG!$A$33:$C$43,3,FALSE),0))</f>
        <v>#REF!</v>
      </c>
      <c r="I338" s="447" t="e">
        <f>IF(D338&lt;60,0,ROUND(($D338*I$2)+VLOOKUP($C338,[2]CONFIG!$A$33:$C$43,3,FALSE),0))</f>
        <v>#REF!</v>
      </c>
      <c r="J338" s="456"/>
      <c r="K338" s="190" t="e">
        <f t="shared" si="20"/>
        <v>#REF!</v>
      </c>
      <c r="L338" s="190" t="e">
        <f t="shared" si="21"/>
        <v>#REF!</v>
      </c>
      <c r="M338" s="190" t="e">
        <f t="shared" si="22"/>
        <v>#REF!</v>
      </c>
      <c r="N338" s="190" t="e">
        <f t="shared" si="23"/>
        <v>#REF!</v>
      </c>
      <c r="P338" s="190">
        <v>0</v>
      </c>
      <c r="Q338" s="190">
        <v>0</v>
      </c>
    </row>
    <row r="339" spans="1:17" hidden="1" x14ac:dyDescent="0.25">
      <c r="A339" s="450" t="s">
        <v>664</v>
      </c>
      <c r="B339" s="455" t="e">
        <f>VLOOKUP(A339,[3]Sheet1!$B$1:$D$1757,3,FALSE)</f>
        <v>#N/A</v>
      </c>
      <c r="C339" s="455" t="e">
        <f>VLOOKUP(A339,[3]Sheet1!$B$1:$R$1757,17,FALSE)</f>
        <v>#N/A</v>
      </c>
      <c r="D339" s="458">
        <v>50450</v>
      </c>
      <c r="E339" s="446">
        <v>0</v>
      </c>
      <c r="F339" s="447" t="e">
        <f>IF(D339&lt;60,0,ROUND(($D339*F$2)+VLOOKUP($C339,[2]CONFIG!$A$33:$C$43,3,FALSE),0))</f>
        <v>#REF!</v>
      </c>
      <c r="G339" s="447" t="e">
        <f>IF(D339&lt;60,0,ROUND(($D339*G$2)+VLOOKUP($C339,[2]CONFIG!$A$33:$C$43,3,FALSE),0))</f>
        <v>#REF!</v>
      </c>
      <c r="H339" s="447" t="e">
        <f>IF(D339&lt;60,0,ROUND(($D339*H$2)+VLOOKUP($C339,[2]CONFIG!$A$33:$C$43,3,FALSE),0))</f>
        <v>#REF!</v>
      </c>
      <c r="I339" s="447" t="e">
        <f>IF(D339&lt;60,0,ROUND(($D339*I$2)+VLOOKUP($C339,[2]CONFIG!$A$33:$C$43,3,FALSE),0))</f>
        <v>#REF!</v>
      </c>
      <c r="J339" s="456"/>
      <c r="K339" s="190" t="e">
        <f t="shared" si="20"/>
        <v>#REF!</v>
      </c>
      <c r="L339" s="190" t="e">
        <f t="shared" si="21"/>
        <v>#REF!</v>
      </c>
      <c r="M339" s="190" t="e">
        <f t="shared" si="22"/>
        <v>#REF!</v>
      </c>
      <c r="N339" s="190" t="e">
        <f t="shared" si="23"/>
        <v>#REF!</v>
      </c>
      <c r="P339" s="190">
        <v>0</v>
      </c>
      <c r="Q339" s="190">
        <v>0</v>
      </c>
    </row>
    <row r="340" spans="1:17" hidden="1" x14ac:dyDescent="0.25">
      <c r="A340" s="450" t="s">
        <v>665</v>
      </c>
      <c r="B340" s="455" t="e">
        <f>VLOOKUP(A340,[3]Sheet1!$B$1:$D$1757,3,FALSE)</f>
        <v>#N/A</v>
      </c>
      <c r="C340" s="455" t="e">
        <f>VLOOKUP(A340,[3]Sheet1!$B$1:$R$1757,17,FALSE)</f>
        <v>#N/A</v>
      </c>
      <c r="D340" s="458">
        <v>50450</v>
      </c>
      <c r="E340" s="446">
        <v>0</v>
      </c>
      <c r="F340" s="447" t="e">
        <f>IF(D340&lt;60,0,ROUND(($D340*F$2)+VLOOKUP($C340,[2]CONFIG!$A$33:$C$43,3,FALSE),0))</f>
        <v>#REF!</v>
      </c>
      <c r="G340" s="447" t="e">
        <f>IF(D340&lt;60,0,ROUND(($D340*G$2)+VLOOKUP($C340,[2]CONFIG!$A$33:$C$43,3,FALSE),0))</f>
        <v>#REF!</v>
      </c>
      <c r="H340" s="447" t="e">
        <f>IF(D340&lt;60,0,ROUND(($D340*H$2)+VLOOKUP($C340,[2]CONFIG!$A$33:$C$43,3,FALSE),0))</f>
        <v>#REF!</v>
      </c>
      <c r="I340" s="447" t="e">
        <f>IF(D340&lt;60,0,ROUND(($D340*I$2)+VLOOKUP($C340,[2]CONFIG!$A$33:$C$43,3,FALSE),0))</f>
        <v>#REF!</v>
      </c>
      <c r="J340" s="456"/>
      <c r="K340" s="190" t="e">
        <f t="shared" si="20"/>
        <v>#REF!</v>
      </c>
      <c r="L340" s="190" t="e">
        <f t="shared" si="21"/>
        <v>#REF!</v>
      </c>
      <c r="M340" s="190" t="e">
        <f t="shared" si="22"/>
        <v>#REF!</v>
      </c>
      <c r="N340" s="190" t="e">
        <f t="shared" si="23"/>
        <v>#REF!</v>
      </c>
      <c r="P340" s="190">
        <v>0</v>
      </c>
      <c r="Q340" s="190">
        <v>0</v>
      </c>
    </row>
    <row r="341" spans="1:17" hidden="1" x14ac:dyDescent="0.25">
      <c r="A341" s="450" t="s">
        <v>666</v>
      </c>
      <c r="B341" s="455" t="e">
        <f>VLOOKUP(A341,[3]Sheet1!$B$1:$D$1757,3,FALSE)</f>
        <v>#N/A</v>
      </c>
      <c r="C341" s="455" t="e">
        <f>VLOOKUP(A341,[3]Sheet1!$B$1:$R$1757,17,FALSE)</f>
        <v>#N/A</v>
      </c>
      <c r="D341" s="458">
        <v>50450</v>
      </c>
      <c r="E341" s="446">
        <v>0</v>
      </c>
      <c r="F341" s="447" t="e">
        <f>IF(D341&lt;60,0,ROUND(($D341*F$2)+VLOOKUP($C341,[2]CONFIG!$A$33:$C$43,3,FALSE),0))</f>
        <v>#REF!</v>
      </c>
      <c r="G341" s="447" t="e">
        <f>IF(D341&lt;60,0,ROUND(($D341*G$2)+VLOOKUP($C341,[2]CONFIG!$A$33:$C$43,3,FALSE),0))</f>
        <v>#REF!</v>
      </c>
      <c r="H341" s="447" t="e">
        <f>IF(D341&lt;60,0,ROUND(($D341*H$2)+VLOOKUP($C341,[2]CONFIG!$A$33:$C$43,3,FALSE),0))</f>
        <v>#REF!</v>
      </c>
      <c r="I341" s="447" t="e">
        <f>IF(D341&lt;60,0,ROUND(($D341*I$2)+VLOOKUP($C341,[2]CONFIG!$A$33:$C$43,3,FALSE),0))</f>
        <v>#REF!</v>
      </c>
      <c r="J341" s="456"/>
      <c r="K341" s="190" t="e">
        <f t="shared" si="20"/>
        <v>#REF!</v>
      </c>
      <c r="L341" s="190" t="e">
        <f t="shared" si="21"/>
        <v>#REF!</v>
      </c>
      <c r="M341" s="190" t="e">
        <f t="shared" si="22"/>
        <v>#REF!</v>
      </c>
      <c r="N341" s="190" t="e">
        <f t="shared" si="23"/>
        <v>#REF!</v>
      </c>
      <c r="P341" s="190">
        <v>0</v>
      </c>
      <c r="Q341" s="190">
        <v>0</v>
      </c>
    </row>
    <row r="342" spans="1:17" hidden="1" x14ac:dyDescent="0.25">
      <c r="A342" s="450" t="s">
        <v>667</v>
      </c>
      <c r="B342" s="455" t="e">
        <f>VLOOKUP(A342,[3]Sheet1!$B$1:$D$1757,3,FALSE)</f>
        <v>#N/A</v>
      </c>
      <c r="C342" s="455" t="e">
        <f>VLOOKUP(A342,[3]Sheet1!$B$1:$R$1757,17,FALSE)</f>
        <v>#N/A</v>
      </c>
      <c r="D342" s="458">
        <v>50313</v>
      </c>
      <c r="E342" s="446">
        <v>0</v>
      </c>
      <c r="F342" s="447" t="e">
        <f>IF(D342&lt;60,0,ROUND(($D342*F$2)+VLOOKUP($C342,[2]CONFIG!$A$33:$C$43,3,FALSE),0))</f>
        <v>#REF!</v>
      </c>
      <c r="G342" s="447" t="e">
        <f>IF(D342&lt;60,0,ROUND(($D342*G$2)+VLOOKUP($C342,[2]CONFIG!$A$33:$C$43,3,FALSE),0))</f>
        <v>#REF!</v>
      </c>
      <c r="H342" s="447" t="e">
        <f>IF(D342&lt;60,0,ROUND(($D342*H$2)+VLOOKUP($C342,[2]CONFIG!$A$33:$C$43,3,FALSE),0))</f>
        <v>#REF!</v>
      </c>
      <c r="I342" s="447" t="e">
        <f>IF(D342&lt;60,0,ROUND(($D342*I$2)+VLOOKUP($C342,[2]CONFIG!$A$33:$C$43,3,FALSE),0))</f>
        <v>#REF!</v>
      </c>
      <c r="J342" s="456"/>
      <c r="K342" s="190" t="e">
        <f t="shared" si="20"/>
        <v>#REF!</v>
      </c>
      <c r="L342" s="190" t="e">
        <f t="shared" si="21"/>
        <v>#REF!</v>
      </c>
      <c r="M342" s="190" t="e">
        <f t="shared" si="22"/>
        <v>#REF!</v>
      </c>
      <c r="N342" s="190" t="e">
        <f t="shared" si="23"/>
        <v>#REF!</v>
      </c>
      <c r="P342" s="190">
        <v>0</v>
      </c>
      <c r="Q342" s="190">
        <v>0</v>
      </c>
    </row>
    <row r="343" spans="1:17" hidden="1" x14ac:dyDescent="0.25">
      <c r="A343" s="450" t="s">
        <v>668</v>
      </c>
      <c r="B343" s="455" t="e">
        <f>VLOOKUP(A343,[3]Sheet1!$B$1:$D$1757,3,FALSE)</f>
        <v>#N/A</v>
      </c>
      <c r="C343" s="455" t="e">
        <f>VLOOKUP(A343,[3]Sheet1!$B$1:$R$1757,17,FALSE)</f>
        <v>#N/A</v>
      </c>
      <c r="D343" s="458">
        <v>50254</v>
      </c>
      <c r="E343" s="446">
        <v>0</v>
      </c>
      <c r="F343" s="447" t="e">
        <f>IF(D343&lt;60,0,ROUND(($D343*F$2)+VLOOKUP($C343,[2]CONFIG!$A$33:$C$43,3,FALSE),0))</f>
        <v>#REF!</v>
      </c>
      <c r="G343" s="447" t="e">
        <f>IF(D343&lt;60,0,ROUND(($D343*G$2)+VLOOKUP($C343,[2]CONFIG!$A$33:$C$43,3,FALSE),0))</f>
        <v>#REF!</v>
      </c>
      <c r="H343" s="447" t="e">
        <f>IF(D343&lt;60,0,ROUND(($D343*H$2)+VLOOKUP($C343,[2]CONFIG!$A$33:$C$43,3,FALSE),0))</f>
        <v>#REF!</v>
      </c>
      <c r="I343" s="447" t="e">
        <f>IF(D343&lt;60,0,ROUND(($D343*I$2)+VLOOKUP($C343,[2]CONFIG!$A$33:$C$43,3,FALSE),0))</f>
        <v>#REF!</v>
      </c>
      <c r="J343" s="456"/>
      <c r="K343" s="190" t="e">
        <f t="shared" si="20"/>
        <v>#REF!</v>
      </c>
      <c r="L343" s="190" t="e">
        <f t="shared" si="21"/>
        <v>#REF!</v>
      </c>
      <c r="M343" s="190" t="e">
        <f t="shared" si="22"/>
        <v>#REF!</v>
      </c>
      <c r="N343" s="190" t="e">
        <f t="shared" si="23"/>
        <v>#REF!</v>
      </c>
      <c r="P343" s="190">
        <v>0</v>
      </c>
      <c r="Q343" s="190">
        <v>0</v>
      </c>
    </row>
    <row r="344" spans="1:17" hidden="1" x14ac:dyDescent="0.25">
      <c r="A344" s="450" t="s">
        <v>669</v>
      </c>
      <c r="B344" s="455" t="e">
        <f>VLOOKUP(A344,[3]Sheet1!$B$1:$D$1757,3,FALSE)</f>
        <v>#N/A</v>
      </c>
      <c r="C344" s="455" t="e">
        <f>VLOOKUP(A344,[3]Sheet1!$B$1:$R$1757,17,FALSE)</f>
        <v>#N/A</v>
      </c>
      <c r="D344" s="458">
        <v>50921</v>
      </c>
      <c r="E344" s="446">
        <v>0</v>
      </c>
      <c r="F344" s="447" t="e">
        <f>IF(D344&lt;60,0,ROUND(($D344*F$2)+VLOOKUP($C344,[2]CONFIG!$A$33:$C$43,3,FALSE),0))</f>
        <v>#REF!</v>
      </c>
      <c r="G344" s="447" t="e">
        <f>IF(D344&lt;60,0,ROUND(($D344*G$2)+VLOOKUP($C344,[2]CONFIG!$A$33:$C$43,3,FALSE),0))</f>
        <v>#REF!</v>
      </c>
      <c r="H344" s="447" t="e">
        <f>IF(D344&lt;60,0,ROUND(($D344*H$2)+VLOOKUP($C344,[2]CONFIG!$A$33:$C$43,3,FALSE),0))</f>
        <v>#REF!</v>
      </c>
      <c r="I344" s="447" t="e">
        <f>IF(D344&lt;60,0,ROUND(($D344*I$2)+VLOOKUP($C344,[2]CONFIG!$A$33:$C$43,3,FALSE),0))</f>
        <v>#REF!</v>
      </c>
      <c r="J344" s="456"/>
      <c r="K344" s="190" t="e">
        <f t="shared" si="20"/>
        <v>#REF!</v>
      </c>
      <c r="L344" s="190" t="e">
        <f t="shared" si="21"/>
        <v>#REF!</v>
      </c>
      <c r="M344" s="190" t="e">
        <f t="shared" si="22"/>
        <v>#REF!</v>
      </c>
      <c r="N344" s="190" t="e">
        <f t="shared" si="23"/>
        <v>#REF!</v>
      </c>
      <c r="P344" s="190">
        <v>0</v>
      </c>
      <c r="Q344" s="190">
        <v>0</v>
      </c>
    </row>
    <row r="345" spans="1:17" hidden="1" x14ac:dyDescent="0.25">
      <c r="A345" s="450" t="s">
        <v>670</v>
      </c>
      <c r="B345" s="455" t="e">
        <f>VLOOKUP(A345,[3]Sheet1!$B$1:$D$1757,3,FALSE)</f>
        <v>#N/A</v>
      </c>
      <c r="C345" s="455" t="e">
        <f>VLOOKUP(A345,[3]Sheet1!$B$1:$R$1757,17,FALSE)</f>
        <v>#N/A</v>
      </c>
      <c r="D345" s="458">
        <v>50575</v>
      </c>
      <c r="E345" s="446">
        <v>0</v>
      </c>
      <c r="F345" s="447" t="e">
        <f>IF(D345&lt;60,0,ROUND(($D345*F$2)+VLOOKUP($C345,[2]CONFIG!$A$33:$C$43,3,FALSE),0))</f>
        <v>#REF!</v>
      </c>
      <c r="G345" s="447" t="e">
        <f>IF(D345&lt;60,0,ROUND(($D345*G$2)+VLOOKUP($C345,[2]CONFIG!$A$33:$C$43,3,FALSE),0))</f>
        <v>#REF!</v>
      </c>
      <c r="H345" s="447" t="e">
        <f>IF(D345&lt;60,0,ROUND(($D345*H$2)+VLOOKUP($C345,[2]CONFIG!$A$33:$C$43,3,FALSE),0))</f>
        <v>#REF!</v>
      </c>
      <c r="I345" s="447" t="e">
        <f>IF(D345&lt;60,0,ROUND(($D345*I$2)+VLOOKUP($C345,[2]CONFIG!$A$33:$C$43,3,FALSE),0))</f>
        <v>#REF!</v>
      </c>
      <c r="J345" s="456"/>
      <c r="K345" s="190" t="e">
        <f t="shared" si="20"/>
        <v>#REF!</v>
      </c>
      <c r="L345" s="190" t="e">
        <f t="shared" si="21"/>
        <v>#REF!</v>
      </c>
      <c r="M345" s="190" t="e">
        <f t="shared" si="22"/>
        <v>#REF!</v>
      </c>
      <c r="N345" s="190" t="e">
        <f t="shared" si="23"/>
        <v>#REF!</v>
      </c>
      <c r="P345" s="190">
        <v>0</v>
      </c>
      <c r="Q345" s="190">
        <v>0</v>
      </c>
    </row>
    <row r="346" spans="1:17" hidden="1" x14ac:dyDescent="0.25">
      <c r="A346" s="450" t="s">
        <v>671</v>
      </c>
      <c r="B346" s="455" t="e">
        <f>VLOOKUP(A346,[3]Sheet1!$B$1:$D$1757,3,FALSE)</f>
        <v>#N/A</v>
      </c>
      <c r="C346" s="455" t="e">
        <f>VLOOKUP(A346,[3]Sheet1!$B$1:$R$1757,17,FALSE)</f>
        <v>#N/A</v>
      </c>
      <c r="D346" s="458">
        <v>50271</v>
      </c>
      <c r="E346" s="446">
        <v>0</v>
      </c>
      <c r="F346" s="447" t="e">
        <f>IF(D346&lt;60,0,ROUND(($D346*F$2)+VLOOKUP($C346,[2]CONFIG!$A$33:$C$43,3,FALSE),0))</f>
        <v>#REF!</v>
      </c>
      <c r="G346" s="447" t="e">
        <f>IF(D346&lt;60,0,ROUND(($D346*G$2)+VLOOKUP($C346,[2]CONFIG!$A$33:$C$43,3,FALSE),0))</f>
        <v>#REF!</v>
      </c>
      <c r="H346" s="447" t="e">
        <f>IF(D346&lt;60,0,ROUND(($D346*H$2)+VLOOKUP($C346,[2]CONFIG!$A$33:$C$43,3,FALSE),0))</f>
        <v>#REF!</v>
      </c>
      <c r="I346" s="447" t="e">
        <f>IF(D346&lt;60,0,ROUND(($D346*I$2)+VLOOKUP($C346,[2]CONFIG!$A$33:$C$43,3,FALSE),0))</f>
        <v>#REF!</v>
      </c>
      <c r="J346" s="456"/>
      <c r="K346" s="190" t="e">
        <f t="shared" si="20"/>
        <v>#REF!</v>
      </c>
      <c r="L346" s="190" t="e">
        <f t="shared" si="21"/>
        <v>#REF!</v>
      </c>
      <c r="M346" s="190" t="e">
        <f t="shared" si="22"/>
        <v>#REF!</v>
      </c>
      <c r="N346" s="190" t="e">
        <f t="shared" si="23"/>
        <v>#REF!</v>
      </c>
      <c r="P346" s="190">
        <v>0</v>
      </c>
      <c r="Q346" s="190">
        <v>0</v>
      </c>
    </row>
    <row r="347" spans="1:17" hidden="1" x14ac:dyDescent="0.25">
      <c r="A347" s="450" t="s">
        <v>672</v>
      </c>
      <c r="B347" s="455" t="e">
        <f>VLOOKUP(A347,[3]Sheet1!$B$1:$D$1757,3,FALSE)</f>
        <v>#N/A</v>
      </c>
      <c r="C347" s="455" t="e">
        <f>VLOOKUP(A347,[3]Sheet1!$B$1:$R$1757,17,FALSE)</f>
        <v>#N/A</v>
      </c>
      <c r="D347" s="458">
        <v>50543</v>
      </c>
      <c r="E347" s="446">
        <v>0</v>
      </c>
      <c r="F347" s="447" t="e">
        <f>IF(D347&lt;60,0,ROUND(($D347*F$2)+VLOOKUP($C347,[2]CONFIG!$A$33:$C$43,3,FALSE),0))</f>
        <v>#REF!</v>
      </c>
      <c r="G347" s="447" t="e">
        <f>IF(D347&lt;60,0,ROUND(($D347*G$2)+VLOOKUP($C347,[2]CONFIG!$A$33:$C$43,3,FALSE),0))</f>
        <v>#REF!</v>
      </c>
      <c r="H347" s="447" t="e">
        <f>IF(D347&lt;60,0,ROUND(($D347*H$2)+VLOOKUP($C347,[2]CONFIG!$A$33:$C$43,3,FALSE),0))</f>
        <v>#REF!</v>
      </c>
      <c r="I347" s="447" t="e">
        <f>IF(D347&lt;60,0,ROUND(($D347*I$2)+VLOOKUP($C347,[2]CONFIG!$A$33:$C$43,3,FALSE),0))</f>
        <v>#REF!</v>
      </c>
      <c r="J347" s="456"/>
      <c r="K347" s="190" t="e">
        <f t="shared" si="20"/>
        <v>#REF!</v>
      </c>
      <c r="L347" s="190" t="e">
        <f t="shared" si="21"/>
        <v>#REF!</v>
      </c>
      <c r="M347" s="190" t="e">
        <f t="shared" si="22"/>
        <v>#REF!</v>
      </c>
      <c r="N347" s="190" t="e">
        <f t="shared" si="23"/>
        <v>#REF!</v>
      </c>
      <c r="P347" s="190">
        <v>0</v>
      </c>
      <c r="Q347" s="190">
        <v>0</v>
      </c>
    </row>
    <row r="348" spans="1:17" hidden="1" x14ac:dyDescent="0.25">
      <c r="A348" s="450" t="s">
        <v>673</v>
      </c>
      <c r="B348" s="455" t="e">
        <f>VLOOKUP(A348,[3]Sheet1!$B$1:$D$1757,3,FALSE)</f>
        <v>#N/A</v>
      </c>
      <c r="C348" s="455" t="e">
        <f>VLOOKUP(A348,[3]Sheet1!$B$1:$R$1757,17,FALSE)</f>
        <v>#N/A</v>
      </c>
      <c r="D348" s="458">
        <v>50330</v>
      </c>
      <c r="E348" s="446">
        <v>0</v>
      </c>
      <c r="F348" s="447" t="e">
        <f>IF(D348&lt;60,0,ROUND(($D348*F$2)+VLOOKUP($C348,[2]CONFIG!$A$33:$C$43,3,FALSE),0))</f>
        <v>#REF!</v>
      </c>
      <c r="G348" s="447" t="e">
        <f>IF(D348&lt;60,0,ROUND(($D348*G$2)+VLOOKUP($C348,[2]CONFIG!$A$33:$C$43,3,FALSE),0))</f>
        <v>#REF!</v>
      </c>
      <c r="H348" s="447" t="e">
        <f>IF(D348&lt;60,0,ROUND(($D348*H$2)+VLOOKUP($C348,[2]CONFIG!$A$33:$C$43,3,FALSE),0))</f>
        <v>#REF!</v>
      </c>
      <c r="I348" s="447" t="e">
        <f>IF(D348&lt;60,0,ROUND(($D348*I$2)+VLOOKUP($C348,[2]CONFIG!$A$33:$C$43,3,FALSE),0))</f>
        <v>#REF!</v>
      </c>
      <c r="J348" s="456"/>
      <c r="K348" s="190" t="e">
        <f t="shared" si="20"/>
        <v>#REF!</v>
      </c>
      <c r="L348" s="190" t="e">
        <f t="shared" si="21"/>
        <v>#REF!</v>
      </c>
      <c r="M348" s="190" t="e">
        <f t="shared" si="22"/>
        <v>#REF!</v>
      </c>
      <c r="N348" s="190" t="e">
        <f t="shared" si="23"/>
        <v>#REF!</v>
      </c>
      <c r="P348" s="190">
        <v>0</v>
      </c>
      <c r="Q348" s="190">
        <v>0</v>
      </c>
    </row>
    <row r="349" spans="1:17" hidden="1" x14ac:dyDescent="0.25">
      <c r="A349" s="450" t="s">
        <v>674</v>
      </c>
      <c r="B349" s="455" t="e">
        <f>VLOOKUP(A349,[3]Sheet1!$B$1:$D$1757,3,FALSE)</f>
        <v>#N/A</v>
      </c>
      <c r="C349" s="455" t="e">
        <f>VLOOKUP(A349,[3]Sheet1!$B$1:$R$1757,17,FALSE)</f>
        <v>#N/A</v>
      </c>
      <c r="D349" s="458">
        <v>49490</v>
      </c>
      <c r="E349" s="446">
        <v>0</v>
      </c>
      <c r="F349" s="447" t="e">
        <f>IF(D349&lt;60,0,ROUND(($D349*F$2)+VLOOKUP($C349,[2]CONFIG!$A$33:$C$43,3,FALSE),0))</f>
        <v>#REF!</v>
      </c>
      <c r="G349" s="447" t="e">
        <f>IF(D349&lt;60,0,ROUND(($D349*G$2)+VLOOKUP($C349,[2]CONFIG!$A$33:$C$43,3,FALSE),0))</f>
        <v>#REF!</v>
      </c>
      <c r="H349" s="447" t="e">
        <f>IF(D349&lt;60,0,ROUND(($D349*H$2)+VLOOKUP($C349,[2]CONFIG!$A$33:$C$43,3,FALSE),0))</f>
        <v>#REF!</v>
      </c>
      <c r="I349" s="447" t="e">
        <f>IF(D349&lt;60,0,ROUND(($D349*I$2)+VLOOKUP($C349,[2]CONFIG!$A$33:$C$43,3,FALSE),0))</f>
        <v>#REF!</v>
      </c>
      <c r="J349" s="456"/>
      <c r="K349" s="190" t="e">
        <f t="shared" si="20"/>
        <v>#REF!</v>
      </c>
      <c r="L349" s="190" t="e">
        <f t="shared" si="21"/>
        <v>#REF!</v>
      </c>
      <c r="M349" s="190" t="e">
        <f t="shared" si="22"/>
        <v>#REF!</v>
      </c>
      <c r="N349" s="190" t="e">
        <f t="shared" si="23"/>
        <v>#REF!</v>
      </c>
      <c r="P349" s="190">
        <v>0</v>
      </c>
      <c r="Q349" s="190">
        <v>0</v>
      </c>
    </row>
    <row r="350" spans="1:17" hidden="1" x14ac:dyDescent="0.25">
      <c r="A350" s="450" t="s">
        <v>675</v>
      </c>
      <c r="B350" s="455" t="e">
        <f>VLOOKUP(A350,[3]Sheet1!$B$1:$D$1757,3,FALSE)</f>
        <v>#N/A</v>
      </c>
      <c r="C350" s="455" t="e">
        <f>VLOOKUP(A350,[3]Sheet1!$B$1:$R$1757,17,FALSE)</f>
        <v>#N/A</v>
      </c>
      <c r="D350" s="458">
        <v>49149</v>
      </c>
      <c r="E350" s="446">
        <v>0</v>
      </c>
      <c r="F350" s="447" t="e">
        <f>IF(D350&lt;60,0,ROUND(($D350*F$2)+VLOOKUP($C350,[2]CONFIG!$A$33:$C$43,3,FALSE),0))</f>
        <v>#REF!</v>
      </c>
      <c r="G350" s="447" t="e">
        <f>IF(D350&lt;60,0,ROUND(($D350*G$2)+VLOOKUP($C350,[2]CONFIG!$A$33:$C$43,3,FALSE),0))</f>
        <v>#REF!</v>
      </c>
      <c r="H350" s="447" t="e">
        <f>IF(D350&lt;60,0,ROUND(($D350*H$2)+VLOOKUP($C350,[2]CONFIG!$A$33:$C$43,3,FALSE),0))</f>
        <v>#REF!</v>
      </c>
      <c r="I350" s="447" t="e">
        <f>IF(D350&lt;60,0,ROUND(($D350*I$2)+VLOOKUP($C350,[2]CONFIG!$A$33:$C$43,3,FALSE),0))</f>
        <v>#REF!</v>
      </c>
      <c r="J350" s="456"/>
      <c r="K350" s="190" t="e">
        <f t="shared" si="20"/>
        <v>#REF!</v>
      </c>
      <c r="L350" s="190" t="e">
        <f t="shared" si="21"/>
        <v>#REF!</v>
      </c>
      <c r="M350" s="190" t="e">
        <f t="shared" si="22"/>
        <v>#REF!</v>
      </c>
      <c r="N350" s="190" t="e">
        <f t="shared" si="23"/>
        <v>#REF!</v>
      </c>
      <c r="P350" s="190">
        <v>0</v>
      </c>
      <c r="Q350" s="190">
        <v>0</v>
      </c>
    </row>
    <row r="351" spans="1:17" hidden="1" x14ac:dyDescent="0.25">
      <c r="A351" s="450" t="s">
        <v>676</v>
      </c>
      <c r="B351" s="455" t="e">
        <f>VLOOKUP(A351,[3]Sheet1!$B$1:$D$1757,3,FALSE)</f>
        <v>#N/A</v>
      </c>
      <c r="C351" s="455" t="e">
        <f>VLOOKUP(A351,[3]Sheet1!$B$1:$R$1757,17,FALSE)</f>
        <v>#N/A</v>
      </c>
      <c r="D351" s="458">
        <v>48138</v>
      </c>
      <c r="E351" s="446">
        <v>0</v>
      </c>
      <c r="F351" s="447" t="e">
        <f>IF(D351&lt;60,0,ROUND(($D351*F$2)+VLOOKUP($C351,[2]CONFIG!$A$33:$C$43,3,FALSE),0))</f>
        <v>#REF!</v>
      </c>
      <c r="G351" s="447" t="e">
        <f>IF(D351&lt;60,0,ROUND(($D351*G$2)+VLOOKUP($C351,[2]CONFIG!$A$33:$C$43,3,FALSE),0))</f>
        <v>#REF!</v>
      </c>
      <c r="H351" s="447" t="e">
        <f>IF(D351&lt;60,0,ROUND(($D351*H$2)+VLOOKUP($C351,[2]CONFIG!$A$33:$C$43,3,FALSE),0))</f>
        <v>#REF!</v>
      </c>
      <c r="I351" s="447" t="e">
        <f>IF(D351&lt;60,0,ROUND(($D351*I$2)+VLOOKUP($C351,[2]CONFIG!$A$33:$C$43,3,FALSE),0))</f>
        <v>#REF!</v>
      </c>
      <c r="J351" s="456"/>
      <c r="K351" s="190" t="e">
        <f t="shared" si="20"/>
        <v>#REF!</v>
      </c>
      <c r="L351" s="190" t="e">
        <f t="shared" si="21"/>
        <v>#REF!</v>
      </c>
      <c r="M351" s="190" t="e">
        <f t="shared" si="22"/>
        <v>#REF!</v>
      </c>
      <c r="N351" s="190" t="e">
        <f t="shared" si="23"/>
        <v>#REF!</v>
      </c>
      <c r="P351" s="190">
        <v>0</v>
      </c>
      <c r="Q351" s="190">
        <v>0</v>
      </c>
    </row>
    <row r="352" spans="1:17" hidden="1" x14ac:dyDescent="0.25">
      <c r="A352" s="450" t="s">
        <v>677</v>
      </c>
      <c r="B352" s="455" t="e">
        <f>VLOOKUP(A352,[3]Sheet1!$B$1:$D$1757,3,FALSE)</f>
        <v>#N/A</v>
      </c>
      <c r="C352" s="455" t="e">
        <f>VLOOKUP(A352,[3]Sheet1!$B$1:$R$1757,17,FALSE)</f>
        <v>#N/A</v>
      </c>
      <c r="D352" s="458">
        <v>48706</v>
      </c>
      <c r="E352" s="446">
        <v>0</v>
      </c>
      <c r="F352" s="447" t="e">
        <f>IF(D352&lt;60,0,ROUND(($D352*F$2)+VLOOKUP($C352,[2]CONFIG!$A$33:$C$43,3,FALSE),0))</f>
        <v>#REF!</v>
      </c>
      <c r="G352" s="447" t="e">
        <f>IF(D352&lt;60,0,ROUND(($D352*G$2)+VLOOKUP($C352,[2]CONFIG!$A$33:$C$43,3,FALSE),0))</f>
        <v>#REF!</v>
      </c>
      <c r="H352" s="447" t="e">
        <f>IF(D352&lt;60,0,ROUND(($D352*H$2)+VLOOKUP($C352,[2]CONFIG!$A$33:$C$43,3,FALSE),0))</f>
        <v>#REF!</v>
      </c>
      <c r="I352" s="447" t="e">
        <f>IF(D352&lt;60,0,ROUND(($D352*I$2)+VLOOKUP($C352,[2]CONFIG!$A$33:$C$43,3,FALSE),0))</f>
        <v>#REF!</v>
      </c>
      <c r="J352" s="456"/>
      <c r="K352" s="190" t="e">
        <f t="shared" si="20"/>
        <v>#REF!</v>
      </c>
      <c r="L352" s="190" t="e">
        <f t="shared" si="21"/>
        <v>#REF!</v>
      </c>
      <c r="M352" s="190" t="e">
        <f t="shared" si="22"/>
        <v>#REF!</v>
      </c>
      <c r="N352" s="190" t="e">
        <f t="shared" si="23"/>
        <v>#REF!</v>
      </c>
      <c r="P352" s="190">
        <v>0</v>
      </c>
      <c r="Q352" s="190">
        <v>0</v>
      </c>
    </row>
    <row r="353" spans="1:17" hidden="1" x14ac:dyDescent="0.25">
      <c r="A353" s="450" t="s">
        <v>678</v>
      </c>
      <c r="B353" s="455" t="e">
        <f>VLOOKUP(A353,[3]Sheet1!$B$1:$D$1757,3,FALSE)</f>
        <v>#N/A</v>
      </c>
      <c r="C353" s="455" t="e">
        <f>VLOOKUP(A353,[3]Sheet1!$B$1:$R$1757,17,FALSE)</f>
        <v>#N/A</v>
      </c>
      <c r="D353" s="458">
        <v>48432</v>
      </c>
      <c r="E353" s="446">
        <v>0</v>
      </c>
      <c r="F353" s="447" t="e">
        <f>IF(D353&lt;60,0,ROUND(($D353*F$2)+VLOOKUP($C353,[2]CONFIG!$A$33:$C$43,3,FALSE),0))</f>
        <v>#REF!</v>
      </c>
      <c r="G353" s="447" t="e">
        <f>IF(D353&lt;60,0,ROUND(($D353*G$2)+VLOOKUP($C353,[2]CONFIG!$A$33:$C$43,3,FALSE),0))</f>
        <v>#REF!</v>
      </c>
      <c r="H353" s="447" t="e">
        <f>IF(D353&lt;60,0,ROUND(($D353*H$2)+VLOOKUP($C353,[2]CONFIG!$A$33:$C$43,3,FALSE),0))</f>
        <v>#REF!</v>
      </c>
      <c r="I353" s="447" t="e">
        <f>IF(D353&lt;60,0,ROUND(($D353*I$2)+VLOOKUP($C353,[2]CONFIG!$A$33:$C$43,3,FALSE),0))</f>
        <v>#REF!</v>
      </c>
      <c r="J353" s="456"/>
      <c r="K353" s="190" t="e">
        <f t="shared" si="20"/>
        <v>#REF!</v>
      </c>
      <c r="L353" s="190" t="e">
        <f t="shared" si="21"/>
        <v>#REF!</v>
      </c>
      <c r="M353" s="190" t="e">
        <f t="shared" si="22"/>
        <v>#REF!</v>
      </c>
      <c r="N353" s="190" t="e">
        <f t="shared" si="23"/>
        <v>#REF!</v>
      </c>
      <c r="P353" s="190">
        <v>0</v>
      </c>
      <c r="Q353" s="190">
        <v>0</v>
      </c>
    </row>
    <row r="354" spans="1:17" hidden="1" x14ac:dyDescent="0.25">
      <c r="A354" s="450" t="s">
        <v>679</v>
      </c>
      <c r="B354" s="455" t="e">
        <f>VLOOKUP(A354,[3]Sheet1!$B$1:$D$1757,3,FALSE)</f>
        <v>#N/A</v>
      </c>
      <c r="C354" s="455" t="e">
        <f>VLOOKUP(A354,[3]Sheet1!$B$1:$R$1757,17,FALSE)</f>
        <v>#N/A</v>
      </c>
      <c r="D354" s="458">
        <v>48706</v>
      </c>
      <c r="E354" s="446">
        <v>0</v>
      </c>
      <c r="F354" s="447" t="e">
        <f>IF(D354&lt;60,0,ROUND(($D354*F$2)+VLOOKUP($C354,[2]CONFIG!$A$33:$C$43,3,FALSE),0))</f>
        <v>#REF!</v>
      </c>
      <c r="G354" s="447" t="e">
        <f>IF(D354&lt;60,0,ROUND(($D354*G$2)+VLOOKUP($C354,[2]CONFIG!$A$33:$C$43,3,FALSE),0))</f>
        <v>#REF!</v>
      </c>
      <c r="H354" s="447" t="e">
        <f>IF(D354&lt;60,0,ROUND(($D354*H$2)+VLOOKUP($C354,[2]CONFIG!$A$33:$C$43,3,FALSE),0))</f>
        <v>#REF!</v>
      </c>
      <c r="I354" s="447" t="e">
        <f>IF(D354&lt;60,0,ROUND(($D354*I$2)+VLOOKUP($C354,[2]CONFIG!$A$33:$C$43,3,FALSE),0))</f>
        <v>#REF!</v>
      </c>
      <c r="J354" s="456"/>
      <c r="K354" s="190" t="e">
        <f t="shared" si="20"/>
        <v>#REF!</v>
      </c>
      <c r="L354" s="190" t="e">
        <f t="shared" si="21"/>
        <v>#REF!</v>
      </c>
      <c r="M354" s="190" t="e">
        <f t="shared" si="22"/>
        <v>#REF!</v>
      </c>
      <c r="N354" s="190" t="e">
        <f t="shared" si="23"/>
        <v>#REF!</v>
      </c>
      <c r="P354" s="190">
        <v>0</v>
      </c>
      <c r="Q354" s="190">
        <v>0</v>
      </c>
    </row>
    <row r="355" spans="1:17" hidden="1" x14ac:dyDescent="0.25">
      <c r="A355" s="450" t="s">
        <v>680</v>
      </c>
      <c r="B355" s="455" t="e">
        <f>VLOOKUP(A355,[3]Sheet1!$B$1:$D$1757,3,FALSE)</f>
        <v>#N/A</v>
      </c>
      <c r="C355" s="455" t="e">
        <f>VLOOKUP(A355,[3]Sheet1!$B$1:$R$1757,17,FALSE)</f>
        <v>#N/A</v>
      </c>
      <c r="D355" s="458">
        <v>48706</v>
      </c>
      <c r="E355" s="446">
        <v>0</v>
      </c>
      <c r="F355" s="447" t="e">
        <f>IF(D355&lt;60,0,ROUND(($D355*F$2)+VLOOKUP($C355,[2]CONFIG!$A$33:$C$43,3,FALSE),0))</f>
        <v>#REF!</v>
      </c>
      <c r="G355" s="447" t="e">
        <f>IF(D355&lt;60,0,ROUND(($D355*G$2)+VLOOKUP($C355,[2]CONFIG!$A$33:$C$43,3,FALSE),0))</f>
        <v>#REF!</v>
      </c>
      <c r="H355" s="447" t="e">
        <f>IF(D355&lt;60,0,ROUND(($D355*H$2)+VLOOKUP($C355,[2]CONFIG!$A$33:$C$43,3,FALSE),0))</f>
        <v>#REF!</v>
      </c>
      <c r="I355" s="447" t="e">
        <f>IF(D355&lt;60,0,ROUND(($D355*I$2)+VLOOKUP($C355,[2]CONFIG!$A$33:$C$43,3,FALSE),0))</f>
        <v>#REF!</v>
      </c>
      <c r="J355" s="456"/>
      <c r="K355" s="190" t="e">
        <f t="shared" si="20"/>
        <v>#REF!</v>
      </c>
      <c r="L355" s="190" t="e">
        <f t="shared" si="21"/>
        <v>#REF!</v>
      </c>
      <c r="M355" s="190" t="e">
        <f t="shared" si="22"/>
        <v>#REF!</v>
      </c>
      <c r="N355" s="190" t="e">
        <f t="shared" si="23"/>
        <v>#REF!</v>
      </c>
      <c r="P355" s="190">
        <v>0</v>
      </c>
      <c r="Q355" s="190">
        <v>0</v>
      </c>
    </row>
    <row r="356" spans="1:17" hidden="1" x14ac:dyDescent="0.25">
      <c r="A356" s="450" t="s">
        <v>681</v>
      </c>
      <c r="B356" s="455" t="e">
        <f>VLOOKUP(A356,[3]Sheet1!$B$1:$D$1757,3,FALSE)</f>
        <v>#N/A</v>
      </c>
      <c r="C356" s="455" t="e">
        <f>VLOOKUP(A356,[3]Sheet1!$B$1:$R$1757,17,FALSE)</f>
        <v>#N/A</v>
      </c>
      <c r="D356" s="458">
        <v>48706</v>
      </c>
      <c r="E356" s="446">
        <v>0</v>
      </c>
      <c r="F356" s="447" t="e">
        <f>IF(D356&lt;60,0,ROUND(($D356*F$2)+VLOOKUP($C356,[2]CONFIG!$A$33:$C$43,3,FALSE),0))</f>
        <v>#REF!</v>
      </c>
      <c r="G356" s="447" t="e">
        <f>IF(D356&lt;60,0,ROUND(($D356*G$2)+VLOOKUP($C356,[2]CONFIG!$A$33:$C$43,3,FALSE),0))</f>
        <v>#REF!</v>
      </c>
      <c r="H356" s="447" t="e">
        <f>IF(D356&lt;60,0,ROUND(($D356*H$2)+VLOOKUP($C356,[2]CONFIG!$A$33:$C$43,3,FALSE),0))</f>
        <v>#REF!</v>
      </c>
      <c r="I356" s="447" t="e">
        <f>IF(D356&lt;60,0,ROUND(($D356*I$2)+VLOOKUP($C356,[2]CONFIG!$A$33:$C$43,3,FALSE),0))</f>
        <v>#REF!</v>
      </c>
      <c r="J356" s="456"/>
      <c r="K356" s="190" t="e">
        <f t="shared" si="20"/>
        <v>#REF!</v>
      </c>
      <c r="L356" s="190" t="e">
        <f t="shared" si="21"/>
        <v>#REF!</v>
      </c>
      <c r="M356" s="190" t="e">
        <f t="shared" si="22"/>
        <v>#REF!</v>
      </c>
      <c r="N356" s="190" t="e">
        <f t="shared" si="23"/>
        <v>#REF!</v>
      </c>
      <c r="P356" s="190">
        <v>0</v>
      </c>
      <c r="Q356" s="190">
        <v>0</v>
      </c>
    </row>
    <row r="357" spans="1:17" hidden="1" x14ac:dyDescent="0.25">
      <c r="A357" s="450" t="s">
        <v>682</v>
      </c>
      <c r="B357" s="455" t="e">
        <f>VLOOKUP(A357,[3]Sheet1!$B$1:$D$1757,3,FALSE)</f>
        <v>#N/A</v>
      </c>
      <c r="C357" s="455" t="e">
        <f>VLOOKUP(A357,[3]Sheet1!$B$1:$R$1757,17,FALSE)</f>
        <v>#N/A</v>
      </c>
      <c r="D357" s="458">
        <v>48706</v>
      </c>
      <c r="E357" s="446">
        <v>0</v>
      </c>
      <c r="F357" s="447" t="e">
        <f>IF(D357&lt;60,0,ROUND(($D357*F$2)+VLOOKUP($C357,[2]CONFIG!$A$33:$C$43,3,FALSE),0))</f>
        <v>#REF!</v>
      </c>
      <c r="G357" s="447" t="e">
        <f>IF(D357&lt;60,0,ROUND(($D357*G$2)+VLOOKUP($C357,[2]CONFIG!$A$33:$C$43,3,FALSE),0))</f>
        <v>#REF!</v>
      </c>
      <c r="H357" s="447" t="e">
        <f>IF(D357&lt;60,0,ROUND(($D357*H$2)+VLOOKUP($C357,[2]CONFIG!$A$33:$C$43,3,FALSE),0))</f>
        <v>#REF!</v>
      </c>
      <c r="I357" s="447" t="e">
        <f>IF(D357&lt;60,0,ROUND(($D357*I$2)+VLOOKUP($C357,[2]CONFIG!$A$33:$C$43,3,FALSE),0))</f>
        <v>#REF!</v>
      </c>
      <c r="J357" s="456"/>
      <c r="K357" s="190" t="e">
        <f t="shared" si="20"/>
        <v>#REF!</v>
      </c>
      <c r="L357" s="190" t="e">
        <f t="shared" si="21"/>
        <v>#REF!</v>
      </c>
      <c r="M357" s="190" t="e">
        <f t="shared" si="22"/>
        <v>#REF!</v>
      </c>
      <c r="N357" s="190" t="e">
        <f t="shared" si="23"/>
        <v>#REF!</v>
      </c>
      <c r="P357" s="190">
        <v>0</v>
      </c>
      <c r="Q357" s="190">
        <v>0</v>
      </c>
    </row>
    <row r="358" spans="1:17" hidden="1" x14ac:dyDescent="0.25">
      <c r="A358" s="450" t="s">
        <v>683</v>
      </c>
      <c r="B358" s="455" t="e">
        <f>VLOOKUP(A358,[3]Sheet1!$B$1:$D$1757,3,FALSE)</f>
        <v>#N/A</v>
      </c>
      <c r="C358" s="455" t="e">
        <f>VLOOKUP(A358,[3]Sheet1!$B$1:$R$1757,17,FALSE)</f>
        <v>#N/A</v>
      </c>
      <c r="D358" s="458">
        <v>48706</v>
      </c>
      <c r="E358" s="446">
        <v>0</v>
      </c>
      <c r="F358" s="447" t="e">
        <f>IF(D358&lt;60,0,ROUND(($D358*F$2)+VLOOKUP($C358,[2]CONFIG!$A$33:$C$43,3,FALSE),0))</f>
        <v>#REF!</v>
      </c>
      <c r="G358" s="447" t="e">
        <f>IF(D358&lt;60,0,ROUND(($D358*G$2)+VLOOKUP($C358,[2]CONFIG!$A$33:$C$43,3,FALSE),0))</f>
        <v>#REF!</v>
      </c>
      <c r="H358" s="447" t="e">
        <f>IF(D358&lt;60,0,ROUND(($D358*H$2)+VLOOKUP($C358,[2]CONFIG!$A$33:$C$43,3,FALSE),0))</f>
        <v>#REF!</v>
      </c>
      <c r="I358" s="447" t="e">
        <f>IF(D358&lt;60,0,ROUND(($D358*I$2)+VLOOKUP($C358,[2]CONFIG!$A$33:$C$43,3,FALSE),0))</f>
        <v>#REF!</v>
      </c>
      <c r="J358" s="456"/>
      <c r="K358" s="190" t="e">
        <f t="shared" si="20"/>
        <v>#REF!</v>
      </c>
      <c r="L358" s="190" t="e">
        <f t="shared" si="21"/>
        <v>#REF!</v>
      </c>
      <c r="M358" s="190" t="e">
        <f t="shared" si="22"/>
        <v>#REF!</v>
      </c>
      <c r="N358" s="190" t="e">
        <f t="shared" si="23"/>
        <v>#REF!</v>
      </c>
      <c r="P358" s="190">
        <v>0</v>
      </c>
      <c r="Q358" s="190">
        <v>0</v>
      </c>
    </row>
    <row r="359" spans="1:17" hidden="1" x14ac:dyDescent="0.25">
      <c r="A359" s="450" t="s">
        <v>684</v>
      </c>
      <c r="B359" s="455" t="e">
        <f>VLOOKUP(A359,[3]Sheet1!$B$1:$D$1757,3,FALSE)</f>
        <v>#N/A</v>
      </c>
      <c r="C359" s="455" t="e">
        <f>VLOOKUP(A359,[3]Sheet1!$B$1:$R$1757,17,FALSE)</f>
        <v>#N/A</v>
      </c>
      <c r="D359" s="458">
        <v>48157</v>
      </c>
      <c r="E359" s="446">
        <v>0</v>
      </c>
      <c r="F359" s="447" t="e">
        <f>IF(D359&lt;60,0,ROUND(($D359*F$2)+VLOOKUP($C359,[2]CONFIG!$A$33:$C$43,3,FALSE),0))</f>
        <v>#REF!</v>
      </c>
      <c r="G359" s="447" t="e">
        <f>IF(D359&lt;60,0,ROUND(($D359*G$2)+VLOOKUP($C359,[2]CONFIG!$A$33:$C$43,3,FALSE),0))</f>
        <v>#REF!</v>
      </c>
      <c r="H359" s="447" t="e">
        <f>IF(D359&lt;60,0,ROUND(($D359*H$2)+VLOOKUP($C359,[2]CONFIG!$A$33:$C$43,3,FALSE),0))</f>
        <v>#REF!</v>
      </c>
      <c r="I359" s="447" t="e">
        <f>IF(D359&lt;60,0,ROUND(($D359*I$2)+VLOOKUP($C359,[2]CONFIG!$A$33:$C$43,3,FALSE),0))</f>
        <v>#REF!</v>
      </c>
      <c r="J359" s="456"/>
      <c r="K359" s="190" t="e">
        <f t="shared" si="20"/>
        <v>#REF!</v>
      </c>
      <c r="L359" s="190" t="e">
        <f t="shared" si="21"/>
        <v>#REF!</v>
      </c>
      <c r="M359" s="190" t="e">
        <f t="shared" si="22"/>
        <v>#REF!</v>
      </c>
      <c r="N359" s="190" t="e">
        <f t="shared" si="23"/>
        <v>#REF!</v>
      </c>
      <c r="P359" s="190">
        <v>0</v>
      </c>
      <c r="Q359" s="190">
        <v>0</v>
      </c>
    </row>
    <row r="360" spans="1:17" hidden="1" x14ac:dyDescent="0.25">
      <c r="A360" s="450" t="s">
        <v>685</v>
      </c>
      <c r="B360" s="455" t="e">
        <f>VLOOKUP(A360,[3]Sheet1!$B$1:$D$1757,3,FALSE)</f>
        <v>#N/A</v>
      </c>
      <c r="C360" s="455" t="e">
        <f>VLOOKUP(A360,[3]Sheet1!$B$1:$R$1757,17,FALSE)</f>
        <v>#N/A</v>
      </c>
      <c r="D360" s="458">
        <v>48706</v>
      </c>
      <c r="E360" s="446">
        <v>0</v>
      </c>
      <c r="F360" s="447" t="e">
        <f>IF(D360&lt;60,0,ROUND(($D360*F$2)+VLOOKUP($C360,[2]CONFIG!$A$33:$C$43,3,FALSE),0))</f>
        <v>#REF!</v>
      </c>
      <c r="G360" s="447" t="e">
        <f>IF(D360&lt;60,0,ROUND(($D360*G$2)+VLOOKUP($C360,[2]CONFIG!$A$33:$C$43,3,FALSE),0))</f>
        <v>#REF!</v>
      </c>
      <c r="H360" s="447" t="e">
        <f>IF(D360&lt;60,0,ROUND(($D360*H$2)+VLOOKUP($C360,[2]CONFIG!$A$33:$C$43,3,FALSE),0))</f>
        <v>#REF!</v>
      </c>
      <c r="I360" s="447" t="e">
        <f>IF(D360&lt;60,0,ROUND(($D360*I$2)+VLOOKUP($C360,[2]CONFIG!$A$33:$C$43,3,FALSE),0))</f>
        <v>#REF!</v>
      </c>
      <c r="J360" s="456"/>
      <c r="K360" s="190" t="e">
        <f t="shared" si="20"/>
        <v>#REF!</v>
      </c>
      <c r="L360" s="190" t="e">
        <f t="shared" si="21"/>
        <v>#REF!</v>
      </c>
      <c r="M360" s="190" t="e">
        <f t="shared" si="22"/>
        <v>#REF!</v>
      </c>
      <c r="N360" s="190" t="e">
        <f t="shared" si="23"/>
        <v>#REF!</v>
      </c>
      <c r="P360" s="190">
        <v>0</v>
      </c>
      <c r="Q360" s="190">
        <v>0</v>
      </c>
    </row>
    <row r="361" spans="1:17" hidden="1" x14ac:dyDescent="0.25">
      <c r="A361" s="450" t="s">
        <v>686</v>
      </c>
      <c r="B361" s="455" t="e">
        <f>VLOOKUP(A361,[3]Sheet1!$B$1:$D$1757,3,FALSE)</f>
        <v>#N/A</v>
      </c>
      <c r="C361" s="455" t="e">
        <f>VLOOKUP(A361,[3]Sheet1!$B$1:$R$1757,17,FALSE)</f>
        <v>#N/A</v>
      </c>
      <c r="D361" s="458">
        <v>49882</v>
      </c>
      <c r="E361" s="446">
        <v>0</v>
      </c>
      <c r="F361" s="447" t="e">
        <f>IF(D361&lt;60,0,ROUND(($D361*F$2)+VLOOKUP($C361,[2]CONFIG!$A$33:$C$43,3,FALSE),0))</f>
        <v>#REF!</v>
      </c>
      <c r="G361" s="447" t="e">
        <f>IF(D361&lt;60,0,ROUND(($D361*G$2)+VLOOKUP($C361,[2]CONFIG!$A$33:$C$43,3,FALSE),0))</f>
        <v>#REF!</v>
      </c>
      <c r="H361" s="447" t="e">
        <f>IF(D361&lt;60,0,ROUND(($D361*H$2)+VLOOKUP($C361,[2]CONFIG!$A$33:$C$43,3,FALSE),0))</f>
        <v>#REF!</v>
      </c>
      <c r="I361" s="447" t="e">
        <f>IF(D361&lt;60,0,ROUND(($D361*I$2)+VLOOKUP($C361,[2]CONFIG!$A$33:$C$43,3,FALSE),0))</f>
        <v>#REF!</v>
      </c>
      <c r="J361" s="456"/>
      <c r="K361" s="190" t="e">
        <f t="shared" si="20"/>
        <v>#REF!</v>
      </c>
      <c r="L361" s="190" t="e">
        <f t="shared" si="21"/>
        <v>#REF!</v>
      </c>
      <c r="M361" s="190" t="e">
        <f t="shared" si="22"/>
        <v>#REF!</v>
      </c>
      <c r="N361" s="190" t="e">
        <f t="shared" si="23"/>
        <v>#REF!</v>
      </c>
      <c r="P361" s="190">
        <v>0</v>
      </c>
      <c r="Q361" s="190">
        <v>0</v>
      </c>
    </row>
    <row r="362" spans="1:17" hidden="1" x14ac:dyDescent="0.25">
      <c r="A362" s="450" t="s">
        <v>687</v>
      </c>
      <c r="B362" s="455" t="e">
        <f>VLOOKUP(A362,[3]Sheet1!$B$1:$D$1757,3,FALSE)</f>
        <v>#N/A</v>
      </c>
      <c r="C362" s="455" t="e">
        <f>VLOOKUP(A362,[3]Sheet1!$B$1:$R$1757,17,FALSE)</f>
        <v>#N/A</v>
      </c>
      <c r="D362" s="458">
        <v>48985</v>
      </c>
      <c r="E362" s="446">
        <v>0</v>
      </c>
      <c r="F362" s="447" t="e">
        <f>IF(D362&lt;60,0,ROUND(($D362*F$2)+VLOOKUP($C362,[2]CONFIG!$A$33:$C$43,3,FALSE),0))</f>
        <v>#REF!</v>
      </c>
      <c r="G362" s="447" t="e">
        <f>IF(D362&lt;60,0,ROUND(($D362*G$2)+VLOOKUP($C362,[2]CONFIG!$A$33:$C$43,3,FALSE),0))</f>
        <v>#REF!</v>
      </c>
      <c r="H362" s="447" t="e">
        <f>IF(D362&lt;60,0,ROUND(($D362*H$2)+VLOOKUP($C362,[2]CONFIG!$A$33:$C$43,3,FALSE),0))</f>
        <v>#REF!</v>
      </c>
      <c r="I362" s="447" t="e">
        <f>IF(D362&lt;60,0,ROUND(($D362*I$2)+VLOOKUP($C362,[2]CONFIG!$A$33:$C$43,3,FALSE),0))</f>
        <v>#REF!</v>
      </c>
      <c r="J362" s="456"/>
      <c r="K362" s="190" t="e">
        <f t="shared" si="20"/>
        <v>#REF!</v>
      </c>
      <c r="L362" s="190" t="e">
        <f t="shared" si="21"/>
        <v>#REF!</v>
      </c>
      <c r="M362" s="190" t="e">
        <f t="shared" si="22"/>
        <v>#REF!</v>
      </c>
      <c r="N362" s="190" t="e">
        <f t="shared" si="23"/>
        <v>#REF!</v>
      </c>
      <c r="P362" s="190">
        <v>0</v>
      </c>
      <c r="Q362" s="190">
        <v>0</v>
      </c>
    </row>
    <row r="363" spans="1:17" hidden="1" x14ac:dyDescent="0.25">
      <c r="A363" s="459" t="s">
        <v>688</v>
      </c>
      <c r="B363" s="455" t="e">
        <f>VLOOKUP(A363,[3]Sheet1!$B$1:$D$1757,3,FALSE)</f>
        <v>#N/A</v>
      </c>
      <c r="C363" s="455" t="e">
        <f>VLOOKUP(A363,[3]Sheet1!$B$1:$R$1757,17,FALSE)</f>
        <v>#N/A</v>
      </c>
      <c r="D363" s="458">
        <v>49331</v>
      </c>
      <c r="E363" s="446">
        <v>0</v>
      </c>
      <c r="F363" s="447" t="e">
        <f>IF(D363&lt;60,0,ROUND(($D363*F$2)+VLOOKUP($C363,[2]CONFIG!$A$33:$C$43,3,FALSE),0))</f>
        <v>#REF!</v>
      </c>
      <c r="G363" s="447" t="e">
        <f>IF(D363&lt;60,0,ROUND(($D363*G$2)+VLOOKUP($C363,[2]CONFIG!$A$33:$C$43,3,FALSE),0))</f>
        <v>#REF!</v>
      </c>
      <c r="H363" s="447" t="e">
        <f>IF(D363&lt;60,0,ROUND(($D363*H$2)+VLOOKUP($C363,[2]CONFIG!$A$33:$C$43,3,FALSE),0))</f>
        <v>#REF!</v>
      </c>
      <c r="I363" s="447" t="e">
        <f>IF(D363&lt;60,0,ROUND(($D363*I$2)+VLOOKUP($C363,[2]CONFIG!$A$33:$C$43,3,FALSE),0))</f>
        <v>#REF!</v>
      </c>
      <c r="J363" s="456"/>
      <c r="K363" s="190" t="e">
        <f t="shared" si="20"/>
        <v>#REF!</v>
      </c>
      <c r="L363" s="190" t="e">
        <f t="shared" si="21"/>
        <v>#REF!</v>
      </c>
      <c r="M363" s="190" t="e">
        <f t="shared" si="22"/>
        <v>#REF!</v>
      </c>
      <c r="N363" s="190" t="e">
        <f t="shared" si="23"/>
        <v>#REF!</v>
      </c>
      <c r="P363" s="190">
        <v>0</v>
      </c>
      <c r="Q363" s="190">
        <v>0</v>
      </c>
    </row>
    <row r="364" spans="1:17" hidden="1" x14ac:dyDescent="0.25">
      <c r="A364" s="450" t="s">
        <v>689</v>
      </c>
      <c r="B364" s="455" t="e">
        <f>VLOOKUP(A364,[3]Sheet1!$B$1:$D$1757,3,FALSE)</f>
        <v>#N/A</v>
      </c>
      <c r="C364" s="455" t="e">
        <f>VLOOKUP(A364,[3]Sheet1!$B$1:$R$1757,17,FALSE)</f>
        <v>#N/A</v>
      </c>
      <c r="D364" s="458">
        <v>49331</v>
      </c>
      <c r="E364" s="446">
        <v>0</v>
      </c>
      <c r="F364" s="447" t="e">
        <f>IF(D364&lt;60,0,ROUND(($D364*F$2)+VLOOKUP($C364,[2]CONFIG!$A$33:$C$43,3,FALSE),0))</f>
        <v>#REF!</v>
      </c>
      <c r="G364" s="447" t="e">
        <f>IF(D364&lt;60,0,ROUND(($D364*G$2)+VLOOKUP($C364,[2]CONFIG!$A$33:$C$43,3,FALSE),0))</f>
        <v>#REF!</v>
      </c>
      <c r="H364" s="447" t="e">
        <f>IF(D364&lt;60,0,ROUND(($D364*H$2)+VLOOKUP($C364,[2]CONFIG!$A$33:$C$43,3,FALSE),0))</f>
        <v>#REF!</v>
      </c>
      <c r="I364" s="447" t="e">
        <f>IF(D364&lt;60,0,ROUND(($D364*I$2)+VLOOKUP($C364,[2]CONFIG!$A$33:$C$43,3,FALSE),0))</f>
        <v>#REF!</v>
      </c>
      <c r="J364" s="456"/>
      <c r="K364" s="190" t="e">
        <f t="shared" si="20"/>
        <v>#REF!</v>
      </c>
      <c r="L364" s="190" t="e">
        <f t="shared" si="21"/>
        <v>#REF!</v>
      </c>
      <c r="M364" s="190" t="e">
        <f t="shared" si="22"/>
        <v>#REF!</v>
      </c>
      <c r="N364" s="190" t="e">
        <f t="shared" si="23"/>
        <v>#REF!</v>
      </c>
      <c r="P364" s="190">
        <v>0</v>
      </c>
      <c r="Q364" s="190">
        <v>0</v>
      </c>
    </row>
    <row r="365" spans="1:17" hidden="1" x14ac:dyDescent="0.25">
      <c r="A365" s="450" t="s">
        <v>690</v>
      </c>
      <c r="B365" s="455" t="e">
        <f>VLOOKUP(A365,[3]Sheet1!$B$1:$D$1757,3,FALSE)</f>
        <v>#N/A</v>
      </c>
      <c r="C365" s="455" t="e">
        <f>VLOOKUP(A365,[3]Sheet1!$B$1:$R$1757,17,FALSE)</f>
        <v>#N/A</v>
      </c>
      <c r="D365" s="458">
        <v>48617</v>
      </c>
      <c r="E365" s="446">
        <v>0</v>
      </c>
      <c r="F365" s="447" t="e">
        <f>IF(D365&lt;60,0,ROUND(($D365*F$2)+VLOOKUP($C365,[2]CONFIG!$A$33:$C$43,3,FALSE),0))</f>
        <v>#REF!</v>
      </c>
      <c r="G365" s="447" t="e">
        <f>IF(D365&lt;60,0,ROUND(($D365*G$2)+VLOOKUP($C365,[2]CONFIG!$A$33:$C$43,3,FALSE),0))</f>
        <v>#REF!</v>
      </c>
      <c r="H365" s="447" t="e">
        <f>IF(D365&lt;60,0,ROUND(($D365*H$2)+VLOOKUP($C365,[2]CONFIG!$A$33:$C$43,3,FALSE),0))</f>
        <v>#REF!</v>
      </c>
      <c r="I365" s="447" t="e">
        <f>IF(D365&lt;60,0,ROUND(($D365*I$2)+VLOOKUP($C365,[2]CONFIG!$A$33:$C$43,3,FALSE),0))</f>
        <v>#REF!</v>
      </c>
      <c r="J365" s="456"/>
      <c r="K365" s="190" t="e">
        <f t="shared" si="20"/>
        <v>#REF!</v>
      </c>
      <c r="L365" s="190" t="e">
        <f t="shared" si="21"/>
        <v>#REF!</v>
      </c>
      <c r="M365" s="190" t="e">
        <f t="shared" si="22"/>
        <v>#REF!</v>
      </c>
      <c r="N365" s="190" t="e">
        <f t="shared" si="23"/>
        <v>#REF!</v>
      </c>
      <c r="P365" s="190">
        <v>0</v>
      </c>
      <c r="Q365" s="190">
        <v>0</v>
      </c>
    </row>
    <row r="366" spans="1:17" hidden="1" x14ac:dyDescent="0.25">
      <c r="A366" s="450" t="s">
        <v>691</v>
      </c>
      <c r="B366" s="455" t="e">
        <f>VLOOKUP(A366,[3]Sheet1!$B$1:$D$1757,3,FALSE)</f>
        <v>#N/A</v>
      </c>
      <c r="C366" s="455" t="e">
        <f>VLOOKUP(A366,[3]Sheet1!$B$1:$R$1757,17,FALSE)</f>
        <v>#N/A</v>
      </c>
      <c r="D366" s="458">
        <v>48600</v>
      </c>
      <c r="E366" s="446">
        <v>0</v>
      </c>
      <c r="F366" s="447" t="e">
        <f>IF(D366&lt;60,0,ROUND(($D366*F$2)+VLOOKUP($C366,[2]CONFIG!$A$33:$C$43,3,FALSE),0))</f>
        <v>#REF!</v>
      </c>
      <c r="G366" s="447" t="e">
        <f>IF(D366&lt;60,0,ROUND(($D366*G$2)+VLOOKUP($C366,[2]CONFIG!$A$33:$C$43,3,FALSE),0))</f>
        <v>#REF!</v>
      </c>
      <c r="H366" s="447" t="e">
        <f>IF(D366&lt;60,0,ROUND(($D366*H$2)+VLOOKUP($C366,[2]CONFIG!$A$33:$C$43,3,FALSE),0))</f>
        <v>#REF!</v>
      </c>
      <c r="I366" s="447" t="e">
        <f>IF(D366&lt;60,0,ROUND(($D366*I$2)+VLOOKUP($C366,[2]CONFIG!$A$33:$C$43,3,FALSE),0))</f>
        <v>#REF!</v>
      </c>
      <c r="J366" s="456"/>
      <c r="K366" s="190" t="e">
        <f t="shared" si="20"/>
        <v>#REF!</v>
      </c>
      <c r="L366" s="190" t="e">
        <f t="shared" si="21"/>
        <v>#REF!</v>
      </c>
      <c r="M366" s="190" t="e">
        <f t="shared" si="22"/>
        <v>#REF!</v>
      </c>
      <c r="N366" s="190" t="e">
        <f t="shared" si="23"/>
        <v>#REF!</v>
      </c>
      <c r="P366" s="190">
        <v>0</v>
      </c>
      <c r="Q366" s="190">
        <v>0</v>
      </c>
    </row>
    <row r="367" spans="1:17" hidden="1" x14ac:dyDescent="0.25">
      <c r="A367" s="450" t="s">
        <v>692</v>
      </c>
      <c r="B367" s="455" t="e">
        <f>VLOOKUP(A367,[3]Sheet1!$B$1:$D$1757,3,FALSE)</f>
        <v>#N/A</v>
      </c>
      <c r="C367" s="455" t="e">
        <f>VLOOKUP(A367,[3]Sheet1!$B$1:$R$1757,17,FALSE)</f>
        <v>#N/A</v>
      </c>
      <c r="D367" s="458">
        <v>48289</v>
      </c>
      <c r="E367" s="446">
        <v>0</v>
      </c>
      <c r="F367" s="447" t="e">
        <f>IF(D367&lt;60,0,ROUND(($D367*F$2)+VLOOKUP($C367,[2]CONFIG!$A$33:$C$43,3,FALSE),0))</f>
        <v>#REF!</v>
      </c>
      <c r="G367" s="447" t="e">
        <f>IF(D367&lt;60,0,ROUND(($D367*G$2)+VLOOKUP($C367,[2]CONFIG!$A$33:$C$43,3,FALSE),0))</f>
        <v>#REF!</v>
      </c>
      <c r="H367" s="447" t="e">
        <f>IF(D367&lt;60,0,ROUND(($D367*H$2)+VLOOKUP($C367,[2]CONFIG!$A$33:$C$43,3,FALSE),0))</f>
        <v>#REF!</v>
      </c>
      <c r="I367" s="447" t="e">
        <f>IF(D367&lt;60,0,ROUND(($D367*I$2)+VLOOKUP($C367,[2]CONFIG!$A$33:$C$43,3,FALSE),0))</f>
        <v>#REF!</v>
      </c>
      <c r="J367" s="456"/>
      <c r="K367" s="190" t="e">
        <f t="shared" si="20"/>
        <v>#REF!</v>
      </c>
      <c r="L367" s="190" t="e">
        <f t="shared" si="21"/>
        <v>#REF!</v>
      </c>
      <c r="M367" s="190" t="e">
        <f t="shared" si="22"/>
        <v>#REF!</v>
      </c>
      <c r="N367" s="190" t="e">
        <f t="shared" si="23"/>
        <v>#REF!</v>
      </c>
      <c r="P367" s="190">
        <v>0</v>
      </c>
      <c r="Q367" s="190">
        <v>0</v>
      </c>
    </row>
    <row r="368" spans="1:17" hidden="1" x14ac:dyDescent="0.25">
      <c r="A368" s="450" t="s">
        <v>693</v>
      </c>
      <c r="B368" s="455" t="e">
        <f>VLOOKUP(A368,[3]Sheet1!$B$1:$D$1757,3,FALSE)</f>
        <v>#N/A</v>
      </c>
      <c r="C368" s="455" t="e">
        <f>VLOOKUP(A368,[3]Sheet1!$B$1:$R$1757,17,FALSE)</f>
        <v>#N/A</v>
      </c>
      <c r="D368" s="458">
        <v>48710</v>
      </c>
      <c r="E368" s="446">
        <v>0</v>
      </c>
      <c r="F368" s="447" t="e">
        <f>IF(D368&lt;60,0,ROUND(($D368*F$2)+VLOOKUP($C368,[2]CONFIG!$A$33:$C$43,3,FALSE),0))</f>
        <v>#REF!</v>
      </c>
      <c r="G368" s="447" t="e">
        <f>IF(D368&lt;60,0,ROUND(($D368*G$2)+VLOOKUP($C368,[2]CONFIG!$A$33:$C$43,3,FALSE),0))</f>
        <v>#REF!</v>
      </c>
      <c r="H368" s="447" t="e">
        <f>IF(D368&lt;60,0,ROUND(($D368*H$2)+VLOOKUP($C368,[2]CONFIG!$A$33:$C$43,3,FALSE),0))</f>
        <v>#REF!</v>
      </c>
      <c r="I368" s="447" t="e">
        <f>IF(D368&lt;60,0,ROUND(($D368*I$2)+VLOOKUP($C368,[2]CONFIG!$A$33:$C$43,3,FALSE),0))</f>
        <v>#REF!</v>
      </c>
      <c r="J368" s="456"/>
      <c r="K368" s="190" t="e">
        <f t="shared" si="20"/>
        <v>#REF!</v>
      </c>
      <c r="L368" s="190" t="e">
        <f t="shared" si="21"/>
        <v>#REF!</v>
      </c>
      <c r="M368" s="190" t="e">
        <f t="shared" si="22"/>
        <v>#REF!</v>
      </c>
      <c r="N368" s="190" t="e">
        <f t="shared" si="23"/>
        <v>#REF!</v>
      </c>
      <c r="P368" s="190">
        <v>0</v>
      </c>
      <c r="Q368" s="190">
        <v>0</v>
      </c>
    </row>
    <row r="369" spans="1:17" hidden="1" x14ac:dyDescent="0.25">
      <c r="A369" s="450" t="s">
        <v>694</v>
      </c>
      <c r="B369" s="455" t="e">
        <f>VLOOKUP(A369,[3]Sheet1!$B$1:$D$1757,3,FALSE)</f>
        <v>#N/A</v>
      </c>
      <c r="C369" s="455" t="e">
        <f>VLOOKUP(A369,[3]Sheet1!$B$1:$R$1757,17,FALSE)</f>
        <v>#N/A</v>
      </c>
      <c r="D369" s="458">
        <v>47520</v>
      </c>
      <c r="E369" s="446">
        <v>0</v>
      </c>
      <c r="F369" s="447" t="e">
        <f>IF(D369&lt;60,0,ROUND(($D369*F$2)+VLOOKUP($C369,[2]CONFIG!$A$33:$C$43,3,FALSE),0))</f>
        <v>#REF!</v>
      </c>
      <c r="G369" s="447" t="e">
        <f>IF(D369&lt;60,0,ROUND(($D369*G$2)+VLOOKUP($C369,[2]CONFIG!$A$33:$C$43,3,FALSE),0))</f>
        <v>#REF!</v>
      </c>
      <c r="H369" s="447" t="e">
        <f>IF(D369&lt;60,0,ROUND(($D369*H$2)+VLOOKUP($C369,[2]CONFIG!$A$33:$C$43,3,FALSE),0))</f>
        <v>#REF!</v>
      </c>
      <c r="I369" s="447" t="e">
        <f>IF(D369&lt;60,0,ROUND(($D369*I$2)+VLOOKUP($C369,[2]CONFIG!$A$33:$C$43,3,FALSE),0))</f>
        <v>#REF!</v>
      </c>
      <c r="J369" s="456"/>
      <c r="K369" s="190" t="e">
        <f t="shared" si="20"/>
        <v>#REF!</v>
      </c>
      <c r="L369" s="190" t="e">
        <f t="shared" si="21"/>
        <v>#REF!</v>
      </c>
      <c r="M369" s="190" t="e">
        <f t="shared" si="22"/>
        <v>#REF!</v>
      </c>
      <c r="N369" s="190" t="e">
        <f t="shared" si="23"/>
        <v>#REF!</v>
      </c>
      <c r="P369" s="190">
        <v>0</v>
      </c>
      <c r="Q369" s="190">
        <v>0</v>
      </c>
    </row>
    <row r="370" spans="1:17" hidden="1" x14ac:dyDescent="0.25">
      <c r="A370" s="450" t="s">
        <v>695</v>
      </c>
      <c r="B370" s="455" t="e">
        <f>VLOOKUP(A370,[3]Sheet1!$B$1:$D$1757,3,FALSE)</f>
        <v>#N/A</v>
      </c>
      <c r="C370" s="455" t="e">
        <f>VLOOKUP(A370,[3]Sheet1!$B$1:$R$1757,17,FALSE)</f>
        <v>#N/A</v>
      </c>
      <c r="D370" s="458">
        <v>48634</v>
      </c>
      <c r="E370" s="446">
        <v>0</v>
      </c>
      <c r="F370" s="447" t="e">
        <f>IF(D370&lt;60,0,ROUND(($D370*F$2)+VLOOKUP($C370,[2]CONFIG!$A$33:$C$43,3,FALSE),0))</f>
        <v>#REF!</v>
      </c>
      <c r="G370" s="447" t="e">
        <f>IF(D370&lt;60,0,ROUND(($D370*G$2)+VLOOKUP($C370,[2]CONFIG!$A$33:$C$43,3,FALSE),0))</f>
        <v>#REF!</v>
      </c>
      <c r="H370" s="447" t="e">
        <f>IF(D370&lt;60,0,ROUND(($D370*H$2)+VLOOKUP($C370,[2]CONFIG!$A$33:$C$43,3,FALSE),0))</f>
        <v>#REF!</v>
      </c>
      <c r="I370" s="447" t="e">
        <f>IF(D370&lt;60,0,ROUND(($D370*I$2)+VLOOKUP($C370,[2]CONFIG!$A$33:$C$43,3,FALSE),0))</f>
        <v>#REF!</v>
      </c>
      <c r="J370" s="456"/>
      <c r="K370" s="190" t="e">
        <f t="shared" si="20"/>
        <v>#REF!</v>
      </c>
      <c r="L370" s="190" t="e">
        <f t="shared" si="21"/>
        <v>#REF!</v>
      </c>
      <c r="M370" s="190" t="e">
        <f t="shared" si="22"/>
        <v>#REF!</v>
      </c>
      <c r="N370" s="190" t="e">
        <f t="shared" si="23"/>
        <v>#REF!</v>
      </c>
      <c r="P370" s="190">
        <v>0</v>
      </c>
      <c r="Q370" s="190">
        <v>0</v>
      </c>
    </row>
    <row r="371" spans="1:17" hidden="1" x14ac:dyDescent="0.25">
      <c r="A371" s="450" t="s">
        <v>696</v>
      </c>
      <c r="B371" s="455" t="e">
        <f>VLOOKUP(A371,[3]Sheet1!$B$1:$D$1757,3,FALSE)</f>
        <v>#N/A</v>
      </c>
      <c r="C371" s="455" t="e">
        <f>VLOOKUP(A371,[3]Sheet1!$B$1:$R$1757,17,FALSE)</f>
        <v>#N/A</v>
      </c>
      <c r="D371" s="458">
        <v>48864</v>
      </c>
      <c r="E371" s="446">
        <v>0</v>
      </c>
      <c r="F371" s="447" t="e">
        <f>IF(D371&lt;60,0,ROUND(($D371*F$2)+VLOOKUP($C371,[2]CONFIG!$A$33:$C$43,3,FALSE),0))</f>
        <v>#REF!</v>
      </c>
      <c r="G371" s="447" t="e">
        <f>IF(D371&lt;60,0,ROUND(($D371*G$2)+VLOOKUP($C371,[2]CONFIG!$A$33:$C$43,3,FALSE),0))</f>
        <v>#REF!</v>
      </c>
      <c r="H371" s="447" t="e">
        <f>IF(D371&lt;60,0,ROUND(($D371*H$2)+VLOOKUP($C371,[2]CONFIG!$A$33:$C$43,3,FALSE),0))</f>
        <v>#REF!</v>
      </c>
      <c r="I371" s="447" t="e">
        <f>IF(D371&lt;60,0,ROUND(($D371*I$2)+VLOOKUP($C371,[2]CONFIG!$A$33:$C$43,3,FALSE),0))</f>
        <v>#REF!</v>
      </c>
      <c r="J371" s="456"/>
      <c r="K371" s="190" t="e">
        <f t="shared" si="20"/>
        <v>#REF!</v>
      </c>
      <c r="L371" s="190" t="e">
        <f t="shared" si="21"/>
        <v>#REF!</v>
      </c>
      <c r="M371" s="190" t="e">
        <f t="shared" si="22"/>
        <v>#REF!</v>
      </c>
      <c r="N371" s="190" t="e">
        <f t="shared" si="23"/>
        <v>#REF!</v>
      </c>
      <c r="P371" s="190">
        <v>0</v>
      </c>
      <c r="Q371" s="190">
        <v>0</v>
      </c>
    </row>
    <row r="372" spans="1:17" hidden="1" x14ac:dyDescent="0.25">
      <c r="A372" s="450" t="s">
        <v>697</v>
      </c>
      <c r="B372" s="455" t="e">
        <f>VLOOKUP(A372,[3]Sheet1!$B$1:$D$1757,3,FALSE)</f>
        <v>#N/A</v>
      </c>
      <c r="C372" s="455" t="e">
        <f>VLOOKUP(A372,[3]Sheet1!$B$1:$R$1757,17,FALSE)</f>
        <v>#N/A</v>
      </c>
      <c r="D372" s="458">
        <v>47856</v>
      </c>
      <c r="E372" s="446">
        <v>0</v>
      </c>
      <c r="F372" s="447" t="e">
        <f>IF(D372&lt;60,0,ROUND(($D372*F$2)+VLOOKUP($C372,[2]CONFIG!$A$33:$C$43,3,FALSE),0))</f>
        <v>#REF!</v>
      </c>
      <c r="G372" s="447" t="e">
        <f>IF(D372&lt;60,0,ROUND(($D372*G$2)+VLOOKUP($C372,[2]CONFIG!$A$33:$C$43,3,FALSE),0))</f>
        <v>#REF!</v>
      </c>
      <c r="H372" s="447" t="e">
        <f>IF(D372&lt;60,0,ROUND(($D372*H$2)+VLOOKUP($C372,[2]CONFIG!$A$33:$C$43,3,FALSE),0))</f>
        <v>#REF!</v>
      </c>
      <c r="I372" s="447" t="e">
        <f>IF(D372&lt;60,0,ROUND(($D372*I$2)+VLOOKUP($C372,[2]CONFIG!$A$33:$C$43,3,FALSE),0))</f>
        <v>#REF!</v>
      </c>
      <c r="J372" s="456"/>
      <c r="K372" s="190" t="e">
        <f t="shared" si="20"/>
        <v>#REF!</v>
      </c>
      <c r="L372" s="190" t="e">
        <f t="shared" si="21"/>
        <v>#REF!</v>
      </c>
      <c r="M372" s="190" t="e">
        <f t="shared" si="22"/>
        <v>#REF!</v>
      </c>
      <c r="N372" s="190" t="e">
        <f t="shared" si="23"/>
        <v>#REF!</v>
      </c>
      <c r="P372" s="190">
        <v>0</v>
      </c>
      <c r="Q372" s="190">
        <v>0</v>
      </c>
    </row>
    <row r="373" spans="1:17" hidden="1" x14ac:dyDescent="0.25">
      <c r="A373" s="450" t="s">
        <v>303</v>
      </c>
      <c r="B373" s="455" t="e">
        <f>VLOOKUP(A373,[3]Sheet1!$B$1:$D$1757,3,FALSE)</f>
        <v>#N/A</v>
      </c>
      <c r="C373" s="455" t="e">
        <f>VLOOKUP(A373,[3]Sheet1!$B$1:$R$1757,17,FALSE)</f>
        <v>#N/A</v>
      </c>
      <c r="D373" s="458">
        <v>47825</v>
      </c>
      <c r="E373" s="446">
        <v>0</v>
      </c>
      <c r="F373" s="447" t="e">
        <f>IF(D373&lt;60,0,ROUND(($D373*F$2)+VLOOKUP($C373,[2]CONFIG!$A$33:$C$43,3,FALSE),0))</f>
        <v>#REF!</v>
      </c>
      <c r="G373" s="447" t="e">
        <f>IF(D373&lt;60,0,ROUND(($D373*G$2)+VLOOKUP($C373,[2]CONFIG!$A$33:$C$43,3,FALSE),0))</f>
        <v>#REF!</v>
      </c>
      <c r="H373" s="447" t="e">
        <f>IF(D373&lt;60,0,ROUND(($D373*H$2)+VLOOKUP($C373,[2]CONFIG!$A$33:$C$43,3,FALSE),0))</f>
        <v>#REF!</v>
      </c>
      <c r="I373" s="447" t="e">
        <f>IF(D373&lt;60,0,ROUND(($D373*I$2)+VLOOKUP($C373,[2]CONFIG!$A$33:$C$43,3,FALSE),0))</f>
        <v>#REF!</v>
      </c>
      <c r="J373" s="456"/>
      <c r="K373" s="190" t="e">
        <f t="shared" si="20"/>
        <v>#REF!</v>
      </c>
      <c r="L373" s="190" t="e">
        <f t="shared" si="21"/>
        <v>#REF!</v>
      </c>
      <c r="M373" s="190" t="e">
        <f t="shared" si="22"/>
        <v>#REF!</v>
      </c>
      <c r="N373" s="190" t="e">
        <f t="shared" si="23"/>
        <v>#REF!</v>
      </c>
      <c r="P373" s="190">
        <v>0</v>
      </c>
      <c r="Q373" s="190">
        <v>0</v>
      </c>
    </row>
    <row r="374" spans="1:17" hidden="1" x14ac:dyDescent="0.25">
      <c r="A374" s="450" t="s">
        <v>698</v>
      </c>
      <c r="B374" s="455" t="e">
        <f>VLOOKUP(A374,[3]Sheet1!$B$1:$D$1757,3,FALSE)</f>
        <v>#N/A</v>
      </c>
      <c r="C374" s="455" t="e">
        <f>VLOOKUP(A374,[3]Sheet1!$B$1:$R$1757,17,FALSE)</f>
        <v>#N/A</v>
      </c>
      <c r="D374" s="458">
        <v>47781</v>
      </c>
      <c r="E374" s="446">
        <v>0</v>
      </c>
      <c r="F374" s="447" t="e">
        <f>IF(D374&lt;60,0,ROUND(($D374*F$2)+VLOOKUP($C374,[2]CONFIG!$A$33:$C$43,3,FALSE),0))</f>
        <v>#REF!</v>
      </c>
      <c r="G374" s="447" t="e">
        <f>IF(D374&lt;60,0,ROUND(($D374*G$2)+VLOOKUP($C374,[2]CONFIG!$A$33:$C$43,3,FALSE),0))</f>
        <v>#REF!</v>
      </c>
      <c r="H374" s="447" t="e">
        <f>IF(D374&lt;60,0,ROUND(($D374*H$2)+VLOOKUP($C374,[2]CONFIG!$A$33:$C$43,3,FALSE),0))</f>
        <v>#REF!</v>
      </c>
      <c r="I374" s="447" t="e">
        <f>IF(D374&lt;60,0,ROUND(($D374*I$2)+VLOOKUP($C374,[2]CONFIG!$A$33:$C$43,3,FALSE),0))</f>
        <v>#REF!</v>
      </c>
      <c r="J374" s="456"/>
      <c r="K374" s="190" t="e">
        <f t="shared" si="20"/>
        <v>#REF!</v>
      </c>
      <c r="L374" s="190" t="e">
        <f t="shared" si="21"/>
        <v>#REF!</v>
      </c>
      <c r="M374" s="190" t="e">
        <f t="shared" si="22"/>
        <v>#REF!</v>
      </c>
      <c r="N374" s="190" t="e">
        <f t="shared" si="23"/>
        <v>#REF!</v>
      </c>
      <c r="P374" s="190">
        <v>0</v>
      </c>
      <c r="Q374" s="190">
        <v>0</v>
      </c>
    </row>
    <row r="375" spans="1:17" hidden="1" x14ac:dyDescent="0.25">
      <c r="A375" s="450" t="s">
        <v>699</v>
      </c>
      <c r="B375" s="455" t="e">
        <f>VLOOKUP(A375,[3]Sheet1!$B$1:$D$1757,3,FALSE)</f>
        <v>#N/A</v>
      </c>
      <c r="C375" s="455" t="e">
        <f>VLOOKUP(A375,[3]Sheet1!$B$1:$R$1757,17,FALSE)</f>
        <v>#N/A</v>
      </c>
      <c r="D375" s="458">
        <v>47494</v>
      </c>
      <c r="E375" s="446">
        <v>0</v>
      </c>
      <c r="F375" s="447" t="e">
        <f>IF(D375&lt;60,0,ROUND(($D375*F$2)+VLOOKUP($C375,[2]CONFIG!$A$33:$C$43,3,FALSE),0))</f>
        <v>#REF!</v>
      </c>
      <c r="G375" s="447" t="e">
        <f>IF(D375&lt;60,0,ROUND(($D375*G$2)+VLOOKUP($C375,[2]CONFIG!$A$33:$C$43,3,FALSE),0))</f>
        <v>#REF!</v>
      </c>
      <c r="H375" s="447" t="e">
        <f>IF(D375&lt;60,0,ROUND(($D375*H$2)+VLOOKUP($C375,[2]CONFIG!$A$33:$C$43,3,FALSE),0))</f>
        <v>#REF!</v>
      </c>
      <c r="I375" s="447" t="e">
        <f>IF(D375&lt;60,0,ROUND(($D375*I$2)+VLOOKUP($C375,[2]CONFIG!$A$33:$C$43,3,FALSE),0))</f>
        <v>#REF!</v>
      </c>
      <c r="J375" s="456"/>
      <c r="K375" s="190" t="e">
        <f t="shared" si="20"/>
        <v>#REF!</v>
      </c>
      <c r="L375" s="190" t="e">
        <f t="shared" si="21"/>
        <v>#REF!</v>
      </c>
      <c r="M375" s="190" t="e">
        <f t="shared" si="22"/>
        <v>#REF!</v>
      </c>
      <c r="N375" s="190" t="e">
        <f t="shared" si="23"/>
        <v>#REF!</v>
      </c>
      <c r="P375" s="190">
        <v>0</v>
      </c>
      <c r="Q375" s="190">
        <v>0</v>
      </c>
    </row>
    <row r="376" spans="1:17" hidden="1" x14ac:dyDescent="0.25">
      <c r="A376" s="450" t="s">
        <v>700</v>
      </c>
      <c r="B376" s="455" t="e">
        <f>VLOOKUP(A376,[3]Sheet1!$B$1:$D$1757,3,FALSE)</f>
        <v>#N/A</v>
      </c>
      <c r="C376" s="455" t="e">
        <f>VLOOKUP(A376,[3]Sheet1!$B$1:$R$1757,17,FALSE)</f>
        <v>#N/A</v>
      </c>
      <c r="D376" s="458">
        <v>47060</v>
      </c>
      <c r="E376" s="446">
        <v>0</v>
      </c>
      <c r="F376" s="447" t="e">
        <f>IF(D376&lt;60,0,ROUND(($D376*F$2)+VLOOKUP($C376,[2]CONFIG!$A$33:$C$43,3,FALSE),0))</f>
        <v>#REF!</v>
      </c>
      <c r="G376" s="447" t="e">
        <f>IF(D376&lt;60,0,ROUND(($D376*G$2)+VLOOKUP($C376,[2]CONFIG!$A$33:$C$43,3,FALSE),0))</f>
        <v>#REF!</v>
      </c>
      <c r="H376" s="447" t="e">
        <f>IF(D376&lt;60,0,ROUND(($D376*H$2)+VLOOKUP($C376,[2]CONFIG!$A$33:$C$43,3,FALSE),0))</f>
        <v>#REF!</v>
      </c>
      <c r="I376" s="447" t="e">
        <f>IF(D376&lt;60,0,ROUND(($D376*I$2)+VLOOKUP($C376,[2]CONFIG!$A$33:$C$43,3,FALSE),0))</f>
        <v>#REF!</v>
      </c>
      <c r="J376" s="456"/>
      <c r="K376" s="190" t="e">
        <f t="shared" si="20"/>
        <v>#REF!</v>
      </c>
      <c r="L376" s="190" t="e">
        <f t="shared" si="21"/>
        <v>#REF!</v>
      </c>
      <c r="M376" s="190" t="e">
        <f t="shared" si="22"/>
        <v>#REF!</v>
      </c>
      <c r="N376" s="190" t="e">
        <f t="shared" si="23"/>
        <v>#REF!</v>
      </c>
      <c r="P376" s="190">
        <v>0</v>
      </c>
      <c r="Q376" s="190">
        <v>0</v>
      </c>
    </row>
    <row r="377" spans="1:17" hidden="1" x14ac:dyDescent="0.25">
      <c r="A377" s="450" t="s">
        <v>701</v>
      </c>
      <c r="B377" s="455" t="e">
        <f>VLOOKUP(A377,[3]Sheet1!$B$1:$D$1757,3,FALSE)</f>
        <v>#N/A</v>
      </c>
      <c r="C377" s="455" t="e">
        <f>VLOOKUP(A377,[3]Sheet1!$B$1:$R$1757,17,FALSE)</f>
        <v>#N/A</v>
      </c>
      <c r="D377" s="458">
        <v>47060</v>
      </c>
      <c r="E377" s="446">
        <v>0</v>
      </c>
      <c r="F377" s="447" t="e">
        <f>IF(D377&lt;60,0,ROUND(($D377*F$2)+VLOOKUP($C377,[2]CONFIG!$A$33:$C$43,3,FALSE),0))</f>
        <v>#REF!</v>
      </c>
      <c r="G377" s="447" t="e">
        <f>IF(D377&lt;60,0,ROUND(($D377*G$2)+VLOOKUP($C377,[2]CONFIG!$A$33:$C$43,3,FALSE),0))</f>
        <v>#REF!</v>
      </c>
      <c r="H377" s="447" t="e">
        <f>IF(D377&lt;60,0,ROUND(($D377*H$2)+VLOOKUP($C377,[2]CONFIG!$A$33:$C$43,3,FALSE),0))</f>
        <v>#REF!</v>
      </c>
      <c r="I377" s="447" t="e">
        <f>IF(D377&lt;60,0,ROUND(($D377*I$2)+VLOOKUP($C377,[2]CONFIG!$A$33:$C$43,3,FALSE),0))</f>
        <v>#REF!</v>
      </c>
      <c r="J377" s="456"/>
      <c r="K377" s="190" t="e">
        <f t="shared" si="20"/>
        <v>#REF!</v>
      </c>
      <c r="L377" s="190" t="e">
        <f t="shared" si="21"/>
        <v>#REF!</v>
      </c>
      <c r="M377" s="190" t="e">
        <f t="shared" si="22"/>
        <v>#REF!</v>
      </c>
      <c r="N377" s="190" t="e">
        <f t="shared" si="23"/>
        <v>#REF!</v>
      </c>
      <c r="P377" s="190">
        <v>0</v>
      </c>
      <c r="Q377" s="190">
        <v>0</v>
      </c>
    </row>
    <row r="378" spans="1:17" hidden="1" x14ac:dyDescent="0.25">
      <c r="A378" s="450" t="s">
        <v>702</v>
      </c>
      <c r="B378" s="455" t="e">
        <f>VLOOKUP(A378,[3]Sheet1!$B$1:$D$1757,3,FALSE)</f>
        <v>#N/A</v>
      </c>
      <c r="C378" s="455" t="e">
        <f>VLOOKUP(A378,[3]Sheet1!$B$1:$R$1757,17,FALSE)</f>
        <v>#N/A</v>
      </c>
      <c r="D378" s="458">
        <v>47060</v>
      </c>
      <c r="E378" s="446">
        <v>0</v>
      </c>
      <c r="F378" s="447" t="e">
        <f>IF(D378&lt;60,0,ROUND(($D378*F$2)+VLOOKUP($C378,[2]CONFIG!$A$33:$C$43,3,FALSE),0))</f>
        <v>#REF!</v>
      </c>
      <c r="G378" s="447" t="e">
        <f>IF(D378&lt;60,0,ROUND(($D378*G$2)+VLOOKUP($C378,[2]CONFIG!$A$33:$C$43,3,FALSE),0))</f>
        <v>#REF!</v>
      </c>
      <c r="H378" s="447" t="e">
        <f>IF(D378&lt;60,0,ROUND(($D378*H$2)+VLOOKUP($C378,[2]CONFIG!$A$33:$C$43,3,FALSE),0))</f>
        <v>#REF!</v>
      </c>
      <c r="I378" s="447" t="e">
        <f>IF(D378&lt;60,0,ROUND(($D378*I$2)+VLOOKUP($C378,[2]CONFIG!$A$33:$C$43,3,FALSE),0))</f>
        <v>#REF!</v>
      </c>
      <c r="J378" s="456"/>
      <c r="K378" s="190" t="e">
        <f t="shared" si="20"/>
        <v>#REF!</v>
      </c>
      <c r="L378" s="190" t="e">
        <f t="shared" si="21"/>
        <v>#REF!</v>
      </c>
      <c r="M378" s="190" t="e">
        <f t="shared" si="22"/>
        <v>#REF!</v>
      </c>
      <c r="N378" s="190" t="e">
        <f t="shared" si="23"/>
        <v>#REF!</v>
      </c>
      <c r="P378" s="190">
        <v>0</v>
      </c>
      <c r="Q378" s="190">
        <v>0</v>
      </c>
    </row>
    <row r="379" spans="1:17" hidden="1" x14ac:dyDescent="0.25">
      <c r="A379" s="450" t="s">
        <v>703</v>
      </c>
      <c r="B379" s="455" t="e">
        <f>VLOOKUP(A379,[3]Sheet1!$B$1:$D$1757,3,FALSE)</f>
        <v>#N/A</v>
      </c>
      <c r="C379" s="455" t="e">
        <f>VLOOKUP(A379,[3]Sheet1!$B$1:$R$1757,17,FALSE)</f>
        <v>#N/A</v>
      </c>
      <c r="D379" s="458">
        <v>47060</v>
      </c>
      <c r="E379" s="446">
        <v>0</v>
      </c>
      <c r="F379" s="447" t="e">
        <f>IF(D379&lt;60,0,ROUND(($D379*F$2)+VLOOKUP($C379,[2]CONFIG!$A$33:$C$43,3,FALSE),0))</f>
        <v>#REF!</v>
      </c>
      <c r="G379" s="447" t="e">
        <f>IF(D379&lt;60,0,ROUND(($D379*G$2)+VLOOKUP($C379,[2]CONFIG!$A$33:$C$43,3,FALSE),0))</f>
        <v>#REF!</v>
      </c>
      <c r="H379" s="447" t="e">
        <f>IF(D379&lt;60,0,ROUND(($D379*H$2)+VLOOKUP($C379,[2]CONFIG!$A$33:$C$43,3,FALSE),0))</f>
        <v>#REF!</v>
      </c>
      <c r="I379" s="447" t="e">
        <f>IF(D379&lt;60,0,ROUND(($D379*I$2)+VLOOKUP($C379,[2]CONFIG!$A$33:$C$43,3,FALSE),0))</f>
        <v>#REF!</v>
      </c>
      <c r="J379" s="456"/>
      <c r="K379" s="190" t="e">
        <f t="shared" si="20"/>
        <v>#REF!</v>
      </c>
      <c r="L379" s="190" t="e">
        <f t="shared" si="21"/>
        <v>#REF!</v>
      </c>
      <c r="M379" s="190" t="e">
        <f t="shared" si="22"/>
        <v>#REF!</v>
      </c>
      <c r="N379" s="190" t="e">
        <f t="shared" si="23"/>
        <v>#REF!</v>
      </c>
      <c r="P379" s="190">
        <v>0</v>
      </c>
      <c r="Q379" s="190">
        <v>0</v>
      </c>
    </row>
    <row r="380" spans="1:17" hidden="1" x14ac:dyDescent="0.25">
      <c r="A380" s="461" t="s">
        <v>704</v>
      </c>
      <c r="B380" s="455" t="e">
        <f>VLOOKUP(A380,[3]Sheet1!$B$1:$D$1757,3,FALSE)</f>
        <v>#N/A</v>
      </c>
      <c r="C380" s="455" t="e">
        <f>VLOOKUP(A380,[3]Sheet1!$B$1:$R$1757,17,FALSE)</f>
        <v>#N/A</v>
      </c>
      <c r="D380" s="458">
        <v>47060</v>
      </c>
      <c r="E380" s="446">
        <v>0</v>
      </c>
      <c r="F380" s="447" t="e">
        <f>IF(D380&lt;60,0,ROUND(($D380*F$2)+VLOOKUP($C380,[2]CONFIG!$A$33:$C$43,3,FALSE),0))</f>
        <v>#REF!</v>
      </c>
      <c r="G380" s="447" t="e">
        <f>IF(D380&lt;60,0,ROUND(($D380*G$2)+VLOOKUP($C380,[2]CONFIG!$A$33:$C$43,3,FALSE),0))</f>
        <v>#REF!</v>
      </c>
      <c r="H380" s="447" t="e">
        <f>IF(D380&lt;60,0,ROUND(($D380*H$2)+VLOOKUP($C380,[2]CONFIG!$A$33:$C$43,3,FALSE),0))</f>
        <v>#REF!</v>
      </c>
      <c r="I380" s="447" t="e">
        <f>IF(D380&lt;60,0,ROUND(($D380*I$2)+VLOOKUP($C380,[2]CONFIG!$A$33:$C$43,3,FALSE),0))</f>
        <v>#REF!</v>
      </c>
      <c r="J380" s="456"/>
      <c r="K380" s="190" t="e">
        <f t="shared" si="20"/>
        <v>#REF!</v>
      </c>
      <c r="L380" s="190" t="e">
        <f t="shared" si="21"/>
        <v>#REF!</v>
      </c>
      <c r="M380" s="190" t="e">
        <f t="shared" si="22"/>
        <v>#REF!</v>
      </c>
      <c r="N380" s="190" t="e">
        <f t="shared" si="23"/>
        <v>#REF!</v>
      </c>
      <c r="P380" s="190">
        <v>0</v>
      </c>
      <c r="Q380" s="190">
        <v>0</v>
      </c>
    </row>
    <row r="381" spans="1:17" hidden="1" x14ac:dyDescent="0.25">
      <c r="A381" s="450" t="s">
        <v>705</v>
      </c>
      <c r="B381" s="455" t="e">
        <f>VLOOKUP(A381,[3]Sheet1!$B$1:$D$1757,3,FALSE)</f>
        <v>#N/A</v>
      </c>
      <c r="C381" s="455" t="e">
        <f>VLOOKUP(A381,[3]Sheet1!$B$1:$R$1757,17,FALSE)</f>
        <v>#N/A</v>
      </c>
      <c r="D381" s="458">
        <v>47060</v>
      </c>
      <c r="E381" s="446">
        <v>0</v>
      </c>
      <c r="F381" s="447" t="e">
        <f>IF(D381&lt;60,0,ROUND(($D381*F$2)+VLOOKUP($C381,[2]CONFIG!$A$33:$C$43,3,FALSE),0))</f>
        <v>#REF!</v>
      </c>
      <c r="G381" s="447" t="e">
        <f>IF(D381&lt;60,0,ROUND(($D381*G$2)+VLOOKUP($C381,[2]CONFIG!$A$33:$C$43,3,FALSE),0))</f>
        <v>#REF!</v>
      </c>
      <c r="H381" s="447" t="e">
        <f>IF(D381&lt;60,0,ROUND(($D381*H$2)+VLOOKUP($C381,[2]CONFIG!$A$33:$C$43,3,FALSE),0))</f>
        <v>#REF!</v>
      </c>
      <c r="I381" s="447" t="e">
        <f>IF(D381&lt;60,0,ROUND(($D381*I$2)+VLOOKUP($C381,[2]CONFIG!$A$33:$C$43,3,FALSE),0))</f>
        <v>#REF!</v>
      </c>
      <c r="J381" s="456"/>
      <c r="K381" s="190" t="e">
        <f t="shared" si="20"/>
        <v>#REF!</v>
      </c>
      <c r="L381" s="190" t="e">
        <f t="shared" si="21"/>
        <v>#REF!</v>
      </c>
      <c r="M381" s="190" t="e">
        <f t="shared" si="22"/>
        <v>#REF!</v>
      </c>
      <c r="N381" s="190" t="e">
        <f t="shared" si="23"/>
        <v>#REF!</v>
      </c>
      <c r="P381" s="190">
        <v>0</v>
      </c>
      <c r="Q381" s="190">
        <v>0</v>
      </c>
    </row>
    <row r="382" spans="1:17" hidden="1" x14ac:dyDescent="0.25">
      <c r="A382" s="450" t="s">
        <v>706</v>
      </c>
      <c r="B382" s="455" t="e">
        <f>VLOOKUP(A382,[3]Sheet1!$B$1:$D$1757,3,FALSE)</f>
        <v>#N/A</v>
      </c>
      <c r="C382" s="455" t="e">
        <f>VLOOKUP(A382,[3]Sheet1!$B$1:$R$1757,17,FALSE)</f>
        <v>#N/A</v>
      </c>
      <c r="D382" s="458">
        <v>46276</v>
      </c>
      <c r="E382" s="446">
        <v>0</v>
      </c>
      <c r="F382" s="447" t="e">
        <f>IF(D382&lt;60,0,ROUND(($D382*F$2)+VLOOKUP($C382,[2]CONFIG!$A$33:$C$43,3,FALSE),0))</f>
        <v>#REF!</v>
      </c>
      <c r="G382" s="447" t="e">
        <f>IF(D382&lt;60,0,ROUND(($D382*G$2)+VLOOKUP($C382,[2]CONFIG!$A$33:$C$43,3,FALSE),0))</f>
        <v>#REF!</v>
      </c>
      <c r="H382" s="447" t="e">
        <f>IF(D382&lt;60,0,ROUND(($D382*H$2)+VLOOKUP($C382,[2]CONFIG!$A$33:$C$43,3,FALSE),0))</f>
        <v>#REF!</v>
      </c>
      <c r="I382" s="447" t="e">
        <f>IF(D382&lt;60,0,ROUND(($D382*I$2)+VLOOKUP($C382,[2]CONFIG!$A$33:$C$43,3,FALSE),0))</f>
        <v>#REF!</v>
      </c>
      <c r="J382" s="456"/>
      <c r="K382" s="190" t="e">
        <f t="shared" si="20"/>
        <v>#REF!</v>
      </c>
      <c r="L382" s="190" t="e">
        <f t="shared" si="21"/>
        <v>#REF!</v>
      </c>
      <c r="M382" s="190" t="e">
        <f t="shared" si="22"/>
        <v>#REF!</v>
      </c>
      <c r="N382" s="190" t="e">
        <f t="shared" si="23"/>
        <v>#REF!</v>
      </c>
      <c r="P382" s="190">
        <v>0</v>
      </c>
      <c r="Q382" s="190">
        <v>0</v>
      </c>
    </row>
    <row r="383" spans="1:17" hidden="1" x14ac:dyDescent="0.25">
      <c r="A383" s="461" t="s">
        <v>707</v>
      </c>
      <c r="B383" s="455" t="e">
        <f>VLOOKUP(A383,[3]Sheet1!$B$1:$D$1757,3,FALSE)</f>
        <v>#N/A</v>
      </c>
      <c r="C383" s="455" t="e">
        <f>VLOOKUP(A383,[3]Sheet1!$B$1:$R$1757,17,FALSE)</f>
        <v>#N/A</v>
      </c>
      <c r="D383" s="458">
        <v>46236</v>
      </c>
      <c r="E383" s="446">
        <v>0</v>
      </c>
      <c r="F383" s="447" t="e">
        <f>IF(D383&lt;60,0,ROUND(($D383*F$2)+VLOOKUP($C383,[2]CONFIG!$A$33:$C$43,3,FALSE),0))</f>
        <v>#REF!</v>
      </c>
      <c r="G383" s="447" t="e">
        <f>IF(D383&lt;60,0,ROUND(($D383*G$2)+VLOOKUP($C383,[2]CONFIG!$A$33:$C$43,3,FALSE),0))</f>
        <v>#REF!</v>
      </c>
      <c r="H383" s="447" t="e">
        <f>IF(D383&lt;60,0,ROUND(($D383*H$2)+VLOOKUP($C383,[2]CONFIG!$A$33:$C$43,3,FALSE),0))</f>
        <v>#REF!</v>
      </c>
      <c r="I383" s="447" t="e">
        <f>IF(D383&lt;60,0,ROUND(($D383*I$2)+VLOOKUP($C383,[2]CONFIG!$A$33:$C$43,3,FALSE),0))</f>
        <v>#REF!</v>
      </c>
      <c r="J383" s="456"/>
      <c r="K383" s="190" t="e">
        <f t="shared" si="20"/>
        <v>#REF!</v>
      </c>
      <c r="L383" s="190" t="e">
        <f t="shared" si="21"/>
        <v>#REF!</v>
      </c>
      <c r="M383" s="190" t="e">
        <f t="shared" si="22"/>
        <v>#REF!</v>
      </c>
      <c r="N383" s="190" t="e">
        <f t="shared" si="23"/>
        <v>#REF!</v>
      </c>
      <c r="P383" s="190">
        <v>0</v>
      </c>
      <c r="Q383" s="190">
        <v>0</v>
      </c>
    </row>
    <row r="384" spans="1:17" hidden="1" x14ac:dyDescent="0.25">
      <c r="A384" s="450" t="s">
        <v>708</v>
      </c>
      <c r="B384" s="455" t="e">
        <f>VLOOKUP(A384,[3]Sheet1!$B$1:$D$1757,3,FALSE)</f>
        <v>#N/A</v>
      </c>
      <c r="C384" s="455" t="e">
        <f>VLOOKUP(A384,[3]Sheet1!$B$1:$R$1757,17,FALSE)</f>
        <v>#N/A</v>
      </c>
      <c r="D384" s="458">
        <v>47060</v>
      </c>
      <c r="E384" s="446">
        <v>0</v>
      </c>
      <c r="F384" s="447" t="e">
        <f>IF(D384&lt;60,0,ROUND(($D384*F$2)+VLOOKUP($C384,[2]CONFIG!$A$33:$C$43,3,FALSE),0))</f>
        <v>#REF!</v>
      </c>
      <c r="G384" s="447" t="e">
        <f>IF(D384&lt;60,0,ROUND(($D384*G$2)+VLOOKUP($C384,[2]CONFIG!$A$33:$C$43,3,FALSE),0))</f>
        <v>#REF!</v>
      </c>
      <c r="H384" s="447" t="e">
        <f>IF(D384&lt;60,0,ROUND(($D384*H$2)+VLOOKUP($C384,[2]CONFIG!$A$33:$C$43,3,FALSE),0))</f>
        <v>#REF!</v>
      </c>
      <c r="I384" s="447" t="e">
        <f>IF(D384&lt;60,0,ROUND(($D384*I$2)+VLOOKUP($C384,[2]CONFIG!$A$33:$C$43,3,FALSE),0))</f>
        <v>#REF!</v>
      </c>
      <c r="J384" s="456"/>
      <c r="K384" s="190" t="e">
        <f t="shared" si="20"/>
        <v>#REF!</v>
      </c>
      <c r="L384" s="190" t="e">
        <f t="shared" si="21"/>
        <v>#REF!</v>
      </c>
      <c r="M384" s="190" t="e">
        <f t="shared" si="22"/>
        <v>#REF!</v>
      </c>
      <c r="N384" s="190" t="e">
        <f t="shared" si="23"/>
        <v>#REF!</v>
      </c>
      <c r="P384" s="190">
        <v>0</v>
      </c>
      <c r="Q384" s="190">
        <v>0</v>
      </c>
    </row>
    <row r="385" spans="1:17" hidden="1" x14ac:dyDescent="0.25">
      <c r="A385" s="450" t="s">
        <v>709</v>
      </c>
      <c r="B385" s="455" t="e">
        <f>VLOOKUP(A385,[3]Sheet1!$B$1:$D$1757,3,FALSE)</f>
        <v>#N/A</v>
      </c>
      <c r="C385" s="455" t="e">
        <f>VLOOKUP(A385,[3]Sheet1!$B$1:$R$1757,17,FALSE)</f>
        <v>#N/A</v>
      </c>
      <c r="D385" s="458">
        <v>47491</v>
      </c>
      <c r="E385" s="446">
        <v>0</v>
      </c>
      <c r="F385" s="447" t="e">
        <f>IF(D385&lt;60,0,ROUND(($D385*F$2)+VLOOKUP($C385,[2]CONFIG!$A$33:$C$43,3,FALSE),0))</f>
        <v>#REF!</v>
      </c>
      <c r="G385" s="447" t="e">
        <f>IF(D385&lt;60,0,ROUND(($D385*G$2)+VLOOKUP($C385,[2]CONFIG!$A$33:$C$43,3,FALSE),0))</f>
        <v>#REF!</v>
      </c>
      <c r="H385" s="447" t="e">
        <f>IF(D385&lt;60,0,ROUND(($D385*H$2)+VLOOKUP($C385,[2]CONFIG!$A$33:$C$43,3,FALSE),0))</f>
        <v>#REF!</v>
      </c>
      <c r="I385" s="447" t="e">
        <f>IF(D385&lt;60,0,ROUND(($D385*I$2)+VLOOKUP($C385,[2]CONFIG!$A$33:$C$43,3,FALSE),0))</f>
        <v>#REF!</v>
      </c>
      <c r="J385" s="456"/>
      <c r="K385" s="190" t="e">
        <f t="shared" si="20"/>
        <v>#REF!</v>
      </c>
      <c r="L385" s="190" t="e">
        <f t="shared" si="21"/>
        <v>#REF!</v>
      </c>
      <c r="M385" s="190" t="e">
        <f t="shared" si="22"/>
        <v>#REF!</v>
      </c>
      <c r="N385" s="190" t="e">
        <f t="shared" si="23"/>
        <v>#REF!</v>
      </c>
      <c r="P385" s="190">
        <v>0</v>
      </c>
      <c r="Q385" s="190">
        <v>0</v>
      </c>
    </row>
    <row r="386" spans="1:17" hidden="1" x14ac:dyDescent="0.25">
      <c r="A386" s="450" t="s">
        <v>710</v>
      </c>
      <c r="B386" s="455" t="e">
        <f>VLOOKUP(A386,[3]Sheet1!$B$1:$D$1757,3,FALSE)</f>
        <v>#N/A</v>
      </c>
      <c r="C386" s="455" t="e">
        <f>VLOOKUP(A386,[3]Sheet1!$B$1:$R$1757,17,FALSE)</f>
        <v>#N/A</v>
      </c>
      <c r="D386" s="458">
        <v>47060</v>
      </c>
      <c r="E386" s="446">
        <v>0</v>
      </c>
      <c r="F386" s="447" t="e">
        <f>IF(D386&lt;60,0,ROUND(($D386*F$2)+VLOOKUP($C386,[2]CONFIG!$A$33:$C$43,3,FALSE),0))</f>
        <v>#REF!</v>
      </c>
      <c r="G386" s="447" t="e">
        <f>IF(D386&lt;60,0,ROUND(($D386*G$2)+VLOOKUP($C386,[2]CONFIG!$A$33:$C$43,3,FALSE),0))</f>
        <v>#REF!</v>
      </c>
      <c r="H386" s="447" t="e">
        <f>IF(D386&lt;60,0,ROUND(($D386*H$2)+VLOOKUP($C386,[2]CONFIG!$A$33:$C$43,3,FALSE),0))</f>
        <v>#REF!</v>
      </c>
      <c r="I386" s="447" t="e">
        <f>IF(D386&lt;60,0,ROUND(($D386*I$2)+VLOOKUP($C386,[2]CONFIG!$A$33:$C$43,3,FALSE),0))</f>
        <v>#REF!</v>
      </c>
      <c r="J386" s="456"/>
      <c r="K386" s="190" t="e">
        <f t="shared" si="20"/>
        <v>#REF!</v>
      </c>
      <c r="L386" s="190" t="e">
        <f t="shared" si="21"/>
        <v>#REF!</v>
      </c>
      <c r="M386" s="190" t="e">
        <f t="shared" si="22"/>
        <v>#REF!</v>
      </c>
      <c r="N386" s="190" t="e">
        <f t="shared" si="23"/>
        <v>#REF!</v>
      </c>
      <c r="P386" s="190">
        <v>0</v>
      </c>
      <c r="Q386" s="190">
        <v>0</v>
      </c>
    </row>
    <row r="387" spans="1:17" hidden="1" x14ac:dyDescent="0.25">
      <c r="A387" s="450" t="s">
        <v>711</v>
      </c>
      <c r="B387" s="455" t="e">
        <f>VLOOKUP(A387,[3]Sheet1!$B$1:$D$1757,3,FALSE)</f>
        <v>#N/A</v>
      </c>
      <c r="C387" s="455" t="e">
        <f>VLOOKUP(A387,[3]Sheet1!$B$1:$R$1757,17,FALSE)</f>
        <v>#N/A</v>
      </c>
      <c r="D387" s="458">
        <v>46401</v>
      </c>
      <c r="E387" s="446">
        <v>0</v>
      </c>
      <c r="F387" s="447" t="e">
        <f>IF(D387&lt;60,0,ROUND(($D387*F$2)+VLOOKUP($C387,[2]CONFIG!$A$33:$C$43,3,FALSE),0))</f>
        <v>#REF!</v>
      </c>
      <c r="G387" s="447" t="e">
        <f>IF(D387&lt;60,0,ROUND(($D387*G$2)+VLOOKUP($C387,[2]CONFIG!$A$33:$C$43,3,FALSE),0))</f>
        <v>#REF!</v>
      </c>
      <c r="H387" s="447" t="e">
        <f>IF(D387&lt;60,0,ROUND(($D387*H$2)+VLOOKUP($C387,[2]CONFIG!$A$33:$C$43,3,FALSE),0))</f>
        <v>#REF!</v>
      </c>
      <c r="I387" s="447" t="e">
        <f>IF(D387&lt;60,0,ROUND(($D387*I$2)+VLOOKUP($C387,[2]CONFIG!$A$33:$C$43,3,FALSE),0))</f>
        <v>#REF!</v>
      </c>
      <c r="J387" s="456"/>
      <c r="K387" s="190" t="e">
        <f t="shared" si="20"/>
        <v>#REF!</v>
      </c>
      <c r="L387" s="190" t="e">
        <f t="shared" si="21"/>
        <v>#REF!</v>
      </c>
      <c r="M387" s="190" t="e">
        <f t="shared" si="22"/>
        <v>#REF!</v>
      </c>
      <c r="N387" s="190" t="e">
        <f t="shared" si="23"/>
        <v>#REF!</v>
      </c>
      <c r="P387" s="190" t="e">
        <f>E387+K387</f>
        <v>#REF!</v>
      </c>
      <c r="Q387" s="190" t="e">
        <f>E387+L387</f>
        <v>#REF!</v>
      </c>
    </row>
    <row r="388" spans="1:17" hidden="1" x14ac:dyDescent="0.25">
      <c r="A388" s="450" t="s">
        <v>712</v>
      </c>
      <c r="B388" s="455" t="e">
        <f>VLOOKUP(A388,[3]Sheet1!$B$1:$D$1757,3,FALSE)</f>
        <v>#N/A</v>
      </c>
      <c r="C388" s="455" t="e">
        <f>VLOOKUP(A388,[3]Sheet1!$B$1:$R$1757,17,FALSE)</f>
        <v>#N/A</v>
      </c>
      <c r="D388" s="458">
        <v>46291</v>
      </c>
      <c r="E388" s="446">
        <v>0</v>
      </c>
      <c r="F388" s="447" t="e">
        <f>IF(D388&lt;60,0,ROUND(($D388*F$2)+VLOOKUP($C388,[2]CONFIG!$A$33:$C$43,3,FALSE),0))</f>
        <v>#REF!</v>
      </c>
      <c r="G388" s="447" t="e">
        <f>IF(D388&lt;60,0,ROUND(($D388*G$2)+VLOOKUP($C388,[2]CONFIG!$A$33:$C$43,3,FALSE),0))</f>
        <v>#REF!</v>
      </c>
      <c r="H388" s="447" t="e">
        <f>IF(D388&lt;60,0,ROUND(($D388*H$2)+VLOOKUP($C388,[2]CONFIG!$A$33:$C$43,3,FALSE),0))</f>
        <v>#REF!</v>
      </c>
      <c r="I388" s="447" t="e">
        <f>IF(D388&lt;60,0,ROUND(($D388*I$2)+VLOOKUP($C388,[2]CONFIG!$A$33:$C$43,3,FALSE),0))</f>
        <v>#REF!</v>
      </c>
      <c r="J388" s="456"/>
      <c r="K388" s="190" t="e">
        <f t="shared" si="20"/>
        <v>#REF!</v>
      </c>
      <c r="L388" s="190" t="e">
        <f t="shared" si="21"/>
        <v>#REF!</v>
      </c>
      <c r="M388" s="190" t="e">
        <f t="shared" si="22"/>
        <v>#REF!</v>
      </c>
      <c r="N388" s="190" t="e">
        <f t="shared" si="23"/>
        <v>#REF!</v>
      </c>
      <c r="P388" s="190">
        <v>0</v>
      </c>
      <c r="Q388" s="190">
        <v>0</v>
      </c>
    </row>
    <row r="389" spans="1:17" hidden="1" x14ac:dyDescent="0.25">
      <c r="A389" s="450" t="s">
        <v>713</v>
      </c>
      <c r="B389" s="455" t="e">
        <f>VLOOKUP(A389,[3]Sheet1!$B$1:$D$1757,3,FALSE)</f>
        <v>#N/A</v>
      </c>
      <c r="C389" s="455" t="e">
        <f>VLOOKUP(A389,[3]Sheet1!$B$1:$R$1757,17,FALSE)</f>
        <v>#N/A</v>
      </c>
      <c r="D389" s="458">
        <v>46906</v>
      </c>
      <c r="E389" s="446">
        <v>0</v>
      </c>
      <c r="F389" s="447" t="e">
        <f>IF(D389&lt;60,0,ROUND(($D389*F$2)+VLOOKUP($C389,[2]CONFIG!$A$33:$C$43,3,FALSE),0))</f>
        <v>#REF!</v>
      </c>
      <c r="G389" s="447" t="e">
        <f>IF(D389&lt;60,0,ROUND(($D389*G$2)+VLOOKUP($C389,[2]CONFIG!$A$33:$C$43,3,FALSE),0))</f>
        <v>#REF!</v>
      </c>
      <c r="H389" s="447" t="e">
        <f>IF(D389&lt;60,0,ROUND(($D389*H$2)+VLOOKUP($C389,[2]CONFIG!$A$33:$C$43,3,FALSE),0))</f>
        <v>#REF!</v>
      </c>
      <c r="I389" s="447" t="e">
        <f>IF(D389&lt;60,0,ROUND(($D389*I$2)+VLOOKUP($C389,[2]CONFIG!$A$33:$C$43,3,FALSE),0))</f>
        <v>#REF!</v>
      </c>
      <c r="J389" s="456"/>
      <c r="K389" s="190" t="e">
        <f t="shared" ref="K389:K452" si="24">(ROUND($E389*$K$2,2))</f>
        <v>#REF!</v>
      </c>
      <c r="L389" s="190" t="e">
        <f t="shared" ref="L389:L452" si="25">(ROUND($E389*$L$2,2))</f>
        <v>#REF!</v>
      </c>
      <c r="M389" s="190" t="e">
        <f t="shared" ref="M389:M452" si="26">(ROUND($E389*$M$2,2))</f>
        <v>#REF!</v>
      </c>
      <c r="N389" s="190" t="e">
        <f t="shared" ref="N389:N452" si="27">(ROUND($E389*$N$2,2))</f>
        <v>#REF!</v>
      </c>
      <c r="P389" s="190">
        <v>0</v>
      </c>
      <c r="Q389" s="190">
        <v>0</v>
      </c>
    </row>
    <row r="390" spans="1:17" hidden="1" x14ac:dyDescent="0.25">
      <c r="A390" s="450" t="s">
        <v>714</v>
      </c>
      <c r="B390" s="455" t="e">
        <f>VLOOKUP(A390,[3]Sheet1!$B$1:$D$1757,3,FALSE)</f>
        <v>#N/A</v>
      </c>
      <c r="C390" s="455" t="e">
        <f>VLOOKUP(A390,[3]Sheet1!$B$1:$R$1757,17,FALSE)</f>
        <v>#N/A</v>
      </c>
      <c r="D390" s="458">
        <v>46118</v>
      </c>
      <c r="E390" s="446">
        <v>0</v>
      </c>
      <c r="F390" s="447" t="e">
        <f>IF(D390&lt;60,0,ROUND(($D390*F$2)+VLOOKUP($C390,[2]CONFIG!$A$33:$C$43,3,FALSE),0))</f>
        <v>#REF!</v>
      </c>
      <c r="G390" s="447" t="e">
        <f>IF(D390&lt;60,0,ROUND(($D390*G$2)+VLOOKUP($C390,[2]CONFIG!$A$33:$C$43,3,FALSE),0))</f>
        <v>#REF!</v>
      </c>
      <c r="H390" s="447" t="e">
        <f>IF(D390&lt;60,0,ROUND(($D390*H$2)+VLOOKUP($C390,[2]CONFIG!$A$33:$C$43,3,FALSE),0))</f>
        <v>#REF!</v>
      </c>
      <c r="I390" s="447" t="e">
        <f>IF(D390&lt;60,0,ROUND(($D390*I$2)+VLOOKUP($C390,[2]CONFIG!$A$33:$C$43,3,FALSE),0))</f>
        <v>#REF!</v>
      </c>
      <c r="J390" s="456"/>
      <c r="K390" s="190" t="e">
        <f t="shared" si="24"/>
        <v>#REF!</v>
      </c>
      <c r="L390" s="190" t="e">
        <f t="shared" si="25"/>
        <v>#REF!</v>
      </c>
      <c r="M390" s="190" t="e">
        <f t="shared" si="26"/>
        <v>#REF!</v>
      </c>
      <c r="N390" s="190" t="e">
        <f t="shared" si="27"/>
        <v>#REF!</v>
      </c>
      <c r="P390" s="190">
        <v>0</v>
      </c>
      <c r="Q390" s="190">
        <v>0</v>
      </c>
    </row>
    <row r="391" spans="1:17" hidden="1" x14ac:dyDescent="0.25">
      <c r="A391" s="450" t="s">
        <v>715</v>
      </c>
      <c r="B391" s="455" t="e">
        <f>VLOOKUP(A391,[3]Sheet1!$B$1:$D$1757,3,FALSE)</f>
        <v>#N/A</v>
      </c>
      <c r="C391" s="455" t="e">
        <f>VLOOKUP(A391,[3]Sheet1!$B$1:$R$1757,17,FALSE)</f>
        <v>#N/A</v>
      </c>
      <c r="D391" s="458">
        <v>46483</v>
      </c>
      <c r="E391" s="446">
        <v>0</v>
      </c>
      <c r="F391" s="447" t="e">
        <f>IF(D391&lt;60,0,ROUND(($D391*F$2)+VLOOKUP($C391,[2]CONFIG!$A$33:$C$43,3,FALSE),0))</f>
        <v>#REF!</v>
      </c>
      <c r="G391" s="447" t="e">
        <f>IF(D391&lt;60,0,ROUND(($D391*G$2)+VLOOKUP($C391,[2]CONFIG!$A$33:$C$43,3,FALSE),0))</f>
        <v>#REF!</v>
      </c>
      <c r="H391" s="447" t="e">
        <f>IF(D391&lt;60,0,ROUND(($D391*H$2)+VLOOKUP($C391,[2]CONFIG!$A$33:$C$43,3,FALSE),0))</f>
        <v>#REF!</v>
      </c>
      <c r="I391" s="447" t="e">
        <f>IF(D391&lt;60,0,ROUND(($D391*I$2)+VLOOKUP($C391,[2]CONFIG!$A$33:$C$43,3,FALSE),0))</f>
        <v>#REF!</v>
      </c>
      <c r="J391" s="456"/>
      <c r="K391" s="190" t="e">
        <f t="shared" si="24"/>
        <v>#REF!</v>
      </c>
      <c r="L391" s="190" t="e">
        <f t="shared" si="25"/>
        <v>#REF!</v>
      </c>
      <c r="M391" s="190" t="e">
        <f t="shared" si="26"/>
        <v>#REF!</v>
      </c>
      <c r="N391" s="190" t="e">
        <f t="shared" si="27"/>
        <v>#REF!</v>
      </c>
      <c r="P391" s="190" t="e">
        <f>E391+K391</f>
        <v>#REF!</v>
      </c>
      <c r="Q391" s="190" t="e">
        <f>E391+L391</f>
        <v>#REF!</v>
      </c>
    </row>
    <row r="392" spans="1:17" hidden="1" x14ac:dyDescent="0.25">
      <c r="A392" s="450" t="s">
        <v>716</v>
      </c>
      <c r="B392" s="455" t="e">
        <f>VLOOKUP(A392,[3]Sheet1!$B$1:$D$1757,3,FALSE)</f>
        <v>#N/A</v>
      </c>
      <c r="C392" s="455" t="e">
        <f>VLOOKUP(A392,[3]Sheet1!$B$1:$R$1757,17,FALSE)</f>
        <v>#N/A</v>
      </c>
      <c r="D392" s="458">
        <v>46483</v>
      </c>
      <c r="E392" s="446">
        <v>0</v>
      </c>
      <c r="F392" s="447" t="e">
        <f>IF(D392&lt;60,0,ROUND(($D392*F$2)+VLOOKUP($C392,[2]CONFIG!$A$33:$C$43,3,FALSE),0))</f>
        <v>#REF!</v>
      </c>
      <c r="G392" s="447" t="e">
        <f>IF(D392&lt;60,0,ROUND(($D392*G$2)+VLOOKUP($C392,[2]CONFIG!$A$33:$C$43,3,FALSE),0))</f>
        <v>#REF!</v>
      </c>
      <c r="H392" s="447" t="e">
        <f>IF(D392&lt;60,0,ROUND(($D392*H$2)+VLOOKUP($C392,[2]CONFIG!$A$33:$C$43,3,FALSE),0))</f>
        <v>#REF!</v>
      </c>
      <c r="I392" s="447" t="e">
        <f>IF(D392&lt;60,0,ROUND(($D392*I$2)+VLOOKUP($C392,[2]CONFIG!$A$33:$C$43,3,FALSE),0))</f>
        <v>#REF!</v>
      </c>
      <c r="J392" s="456"/>
      <c r="K392" s="190" t="e">
        <f t="shared" si="24"/>
        <v>#REF!</v>
      </c>
      <c r="L392" s="190" t="e">
        <f t="shared" si="25"/>
        <v>#REF!</v>
      </c>
      <c r="M392" s="190" t="e">
        <f t="shared" si="26"/>
        <v>#REF!</v>
      </c>
      <c r="N392" s="190" t="e">
        <f t="shared" si="27"/>
        <v>#REF!</v>
      </c>
      <c r="P392" s="190">
        <v>0</v>
      </c>
      <c r="Q392" s="190">
        <v>0</v>
      </c>
    </row>
    <row r="393" spans="1:17" hidden="1" x14ac:dyDescent="0.25">
      <c r="A393" s="450" t="s">
        <v>717</v>
      </c>
      <c r="B393" s="455" t="e">
        <f>VLOOKUP(A393,[3]Sheet1!$B$1:$D$1757,3,FALSE)</f>
        <v>#N/A</v>
      </c>
      <c r="C393" s="455" t="e">
        <f>VLOOKUP(A393,[3]Sheet1!$B$1:$R$1757,17,FALSE)</f>
        <v>#N/A</v>
      </c>
      <c r="D393" s="458">
        <v>46541</v>
      </c>
      <c r="E393" s="446">
        <v>0</v>
      </c>
      <c r="F393" s="447" t="e">
        <f>IF(D393&lt;60,0,ROUND(($D393*F$2)+VLOOKUP($C393,[2]CONFIG!$A$33:$C$43,3,FALSE),0))</f>
        <v>#REF!</v>
      </c>
      <c r="G393" s="447" t="e">
        <f>IF(D393&lt;60,0,ROUND(($D393*G$2)+VLOOKUP($C393,[2]CONFIG!$A$33:$C$43,3,FALSE),0))</f>
        <v>#REF!</v>
      </c>
      <c r="H393" s="447" t="e">
        <f>IF(D393&lt;60,0,ROUND(($D393*H$2)+VLOOKUP($C393,[2]CONFIG!$A$33:$C$43,3,FALSE),0))</f>
        <v>#REF!</v>
      </c>
      <c r="I393" s="447" t="e">
        <f>IF(D393&lt;60,0,ROUND(($D393*I$2)+VLOOKUP($C393,[2]CONFIG!$A$33:$C$43,3,FALSE),0))</f>
        <v>#REF!</v>
      </c>
      <c r="J393" s="456"/>
      <c r="K393" s="190" t="e">
        <f t="shared" si="24"/>
        <v>#REF!</v>
      </c>
      <c r="L393" s="190" t="e">
        <f t="shared" si="25"/>
        <v>#REF!</v>
      </c>
      <c r="M393" s="190" t="e">
        <f t="shared" si="26"/>
        <v>#REF!</v>
      </c>
      <c r="N393" s="190" t="e">
        <f t="shared" si="27"/>
        <v>#REF!</v>
      </c>
      <c r="P393" s="190">
        <v>0</v>
      </c>
      <c r="Q393" s="190">
        <v>0</v>
      </c>
    </row>
    <row r="394" spans="1:17" hidden="1" x14ac:dyDescent="0.25">
      <c r="A394" s="450" t="s">
        <v>718</v>
      </c>
      <c r="B394" s="455" t="e">
        <f>VLOOKUP(A394,[3]Sheet1!$B$1:$D$1757,3,FALSE)</f>
        <v>#N/A</v>
      </c>
      <c r="C394" s="455" t="e">
        <f>VLOOKUP(A394,[3]Sheet1!$B$1:$R$1757,17,FALSE)</f>
        <v>#N/A</v>
      </c>
      <c r="D394" s="458">
        <v>46675</v>
      </c>
      <c r="E394" s="446">
        <v>0</v>
      </c>
      <c r="F394" s="447" t="e">
        <f>IF(D394&lt;60,0,ROUND(($D394*F$2)+VLOOKUP($C394,[2]CONFIG!$A$33:$C$43,3,FALSE),0))</f>
        <v>#REF!</v>
      </c>
      <c r="G394" s="447" t="e">
        <f>IF(D394&lt;60,0,ROUND(($D394*G$2)+VLOOKUP($C394,[2]CONFIG!$A$33:$C$43,3,FALSE),0))</f>
        <v>#REF!</v>
      </c>
      <c r="H394" s="447" t="e">
        <f>IF(D394&lt;60,0,ROUND(($D394*H$2)+VLOOKUP($C394,[2]CONFIG!$A$33:$C$43,3,FALSE),0))</f>
        <v>#REF!</v>
      </c>
      <c r="I394" s="447" t="e">
        <f>IF(D394&lt;60,0,ROUND(($D394*I$2)+VLOOKUP($C394,[2]CONFIG!$A$33:$C$43,3,FALSE),0))</f>
        <v>#REF!</v>
      </c>
      <c r="J394" s="456"/>
      <c r="K394" s="190" t="e">
        <f t="shared" si="24"/>
        <v>#REF!</v>
      </c>
      <c r="L394" s="190" t="e">
        <f t="shared" si="25"/>
        <v>#REF!</v>
      </c>
      <c r="M394" s="190" t="e">
        <f t="shared" si="26"/>
        <v>#REF!</v>
      </c>
      <c r="N394" s="190" t="e">
        <f t="shared" si="27"/>
        <v>#REF!</v>
      </c>
      <c r="P394" s="190">
        <v>0</v>
      </c>
      <c r="Q394" s="190">
        <v>0</v>
      </c>
    </row>
    <row r="395" spans="1:17" hidden="1" x14ac:dyDescent="0.25">
      <c r="A395" s="450" t="s">
        <v>719</v>
      </c>
      <c r="B395" s="455" t="e">
        <f>VLOOKUP(A395,[3]Sheet1!$B$1:$D$1757,3,FALSE)</f>
        <v>#N/A</v>
      </c>
      <c r="C395" s="455" t="e">
        <f>VLOOKUP(A395,[3]Sheet1!$B$1:$R$1757,17,FALSE)</f>
        <v>#N/A</v>
      </c>
      <c r="D395" s="458">
        <v>45466</v>
      </c>
      <c r="E395" s="446">
        <v>0</v>
      </c>
      <c r="F395" s="447" t="e">
        <f>IF(D395&lt;60,0,ROUND(($D395*F$2)+VLOOKUP($C395,[2]CONFIG!$A$33:$C$43,3,FALSE),0))</f>
        <v>#REF!</v>
      </c>
      <c r="G395" s="447" t="e">
        <f>IF(D395&lt;60,0,ROUND(($D395*G$2)+VLOOKUP($C395,[2]CONFIG!$A$33:$C$43,3,FALSE),0))</f>
        <v>#REF!</v>
      </c>
      <c r="H395" s="447" t="e">
        <f>IF(D395&lt;60,0,ROUND(($D395*H$2)+VLOOKUP($C395,[2]CONFIG!$A$33:$C$43,3,FALSE),0))</f>
        <v>#REF!</v>
      </c>
      <c r="I395" s="447" t="e">
        <f>IF(D395&lt;60,0,ROUND(($D395*I$2)+VLOOKUP($C395,[2]CONFIG!$A$33:$C$43,3,FALSE),0))</f>
        <v>#REF!</v>
      </c>
      <c r="J395" s="456"/>
      <c r="K395" s="190" t="e">
        <f t="shared" si="24"/>
        <v>#REF!</v>
      </c>
      <c r="L395" s="190" t="e">
        <f t="shared" si="25"/>
        <v>#REF!</v>
      </c>
      <c r="M395" s="190" t="e">
        <f t="shared" si="26"/>
        <v>#REF!</v>
      </c>
      <c r="N395" s="190" t="e">
        <f t="shared" si="27"/>
        <v>#REF!</v>
      </c>
      <c r="P395" s="190">
        <v>0</v>
      </c>
      <c r="Q395" s="190">
        <v>0</v>
      </c>
    </row>
    <row r="396" spans="1:17" hidden="1" x14ac:dyDescent="0.25">
      <c r="A396" s="450" t="s">
        <v>720</v>
      </c>
      <c r="B396" s="455" t="e">
        <f>VLOOKUP(A396,[3]Sheet1!$B$1:$D$1757,3,FALSE)</f>
        <v>#N/A</v>
      </c>
      <c r="C396" s="455" t="e">
        <f>VLOOKUP(A396,[3]Sheet1!$B$1:$R$1757,17,FALSE)</f>
        <v>#N/A</v>
      </c>
      <c r="D396" s="458">
        <v>45342</v>
      </c>
      <c r="E396" s="446">
        <v>0</v>
      </c>
      <c r="F396" s="447" t="e">
        <f>IF(D396&lt;60,0,ROUND(($D396*F$2)+VLOOKUP($C396,[2]CONFIG!$A$33:$C$43,3,FALSE),0))</f>
        <v>#REF!</v>
      </c>
      <c r="G396" s="447" t="e">
        <f>IF(D396&lt;60,0,ROUND(($D396*G$2)+VLOOKUP($C396,[2]CONFIG!$A$33:$C$43,3,FALSE),0))</f>
        <v>#REF!</v>
      </c>
      <c r="H396" s="447" t="e">
        <f>IF(D396&lt;60,0,ROUND(($D396*H$2)+VLOOKUP($C396,[2]CONFIG!$A$33:$C$43,3,FALSE),0))</f>
        <v>#REF!</v>
      </c>
      <c r="I396" s="447" t="e">
        <f>IF(D396&lt;60,0,ROUND(($D396*I$2)+VLOOKUP($C396,[2]CONFIG!$A$33:$C$43,3,FALSE),0))</f>
        <v>#REF!</v>
      </c>
      <c r="J396" s="456"/>
      <c r="K396" s="190" t="e">
        <f t="shared" si="24"/>
        <v>#REF!</v>
      </c>
      <c r="L396" s="190" t="e">
        <f t="shared" si="25"/>
        <v>#REF!</v>
      </c>
      <c r="M396" s="190" t="e">
        <f t="shared" si="26"/>
        <v>#REF!</v>
      </c>
      <c r="N396" s="190" t="e">
        <f t="shared" si="27"/>
        <v>#REF!</v>
      </c>
      <c r="P396" s="190">
        <v>0</v>
      </c>
      <c r="Q396" s="190">
        <v>0</v>
      </c>
    </row>
    <row r="397" spans="1:17" hidden="1" x14ac:dyDescent="0.25">
      <c r="A397" s="450" t="s">
        <v>248</v>
      </c>
      <c r="B397" s="455" t="e">
        <f>VLOOKUP(A397,[3]Sheet1!$B$1:$D$1757,3,FALSE)</f>
        <v>#N/A</v>
      </c>
      <c r="C397" s="455" t="e">
        <f>VLOOKUP(A397,[3]Sheet1!$B$1:$R$1757,17,FALSE)</f>
        <v>#N/A</v>
      </c>
      <c r="D397" s="458">
        <v>45580</v>
      </c>
      <c r="E397" s="446">
        <v>0</v>
      </c>
      <c r="F397" s="447" t="e">
        <f>IF(D397&lt;60,0,ROUND(($D397*F$2)+VLOOKUP($C397,[2]CONFIG!$A$33:$C$43,3,FALSE),0))</f>
        <v>#REF!</v>
      </c>
      <c r="G397" s="447" t="e">
        <f>IF(D397&lt;60,0,ROUND(($D397*G$2)+VLOOKUP($C397,[2]CONFIG!$A$33:$C$43,3,FALSE),0))</f>
        <v>#REF!</v>
      </c>
      <c r="H397" s="447" t="e">
        <f>IF(D397&lt;60,0,ROUND(($D397*H$2)+VLOOKUP($C397,[2]CONFIG!$A$33:$C$43,3,FALSE),0))</f>
        <v>#REF!</v>
      </c>
      <c r="I397" s="447" t="e">
        <f>IF(D397&lt;60,0,ROUND(($D397*I$2)+VLOOKUP($C397,[2]CONFIG!$A$33:$C$43,3,FALSE),0))</f>
        <v>#REF!</v>
      </c>
      <c r="J397" s="456"/>
      <c r="K397" s="190" t="e">
        <f t="shared" si="24"/>
        <v>#REF!</v>
      </c>
      <c r="L397" s="190" t="e">
        <f t="shared" si="25"/>
        <v>#REF!</v>
      </c>
      <c r="M397" s="190" t="e">
        <f t="shared" si="26"/>
        <v>#REF!</v>
      </c>
      <c r="N397" s="190" t="e">
        <f t="shared" si="27"/>
        <v>#REF!</v>
      </c>
      <c r="P397" s="190" t="e">
        <f>E397+K397</f>
        <v>#REF!</v>
      </c>
      <c r="Q397" s="190" t="e">
        <f>E397+L397</f>
        <v>#REF!</v>
      </c>
    </row>
    <row r="398" spans="1:17" hidden="1" x14ac:dyDescent="0.25">
      <c r="A398" s="450" t="s">
        <v>721</v>
      </c>
      <c r="B398" s="455" t="e">
        <f>VLOOKUP(A398,[3]Sheet1!$B$1:$D$1757,3,FALSE)</f>
        <v>#N/A</v>
      </c>
      <c r="C398" s="455" t="e">
        <f>VLOOKUP(A398,[3]Sheet1!$B$1:$R$1757,17,FALSE)</f>
        <v>#N/A</v>
      </c>
      <c r="D398" s="458">
        <v>45252</v>
      </c>
      <c r="E398" s="446">
        <v>0</v>
      </c>
      <c r="F398" s="447" t="e">
        <f>IF(D398&lt;60,0,ROUND(($D398*F$2)+VLOOKUP($C398,[2]CONFIG!$A$33:$C$43,3,FALSE),0))</f>
        <v>#REF!</v>
      </c>
      <c r="G398" s="447" t="e">
        <f>IF(D398&lt;60,0,ROUND(($D398*G$2)+VLOOKUP($C398,[2]CONFIG!$A$33:$C$43,3,FALSE),0))</f>
        <v>#REF!</v>
      </c>
      <c r="H398" s="447" t="e">
        <f>IF(D398&lt;60,0,ROUND(($D398*H$2)+VLOOKUP($C398,[2]CONFIG!$A$33:$C$43,3,FALSE),0))</f>
        <v>#REF!</v>
      </c>
      <c r="I398" s="447" t="e">
        <f>IF(D398&lt;60,0,ROUND(($D398*I$2)+VLOOKUP($C398,[2]CONFIG!$A$33:$C$43,3,FALSE),0))</f>
        <v>#REF!</v>
      </c>
      <c r="J398" s="456"/>
      <c r="K398" s="190" t="e">
        <f t="shared" si="24"/>
        <v>#REF!</v>
      </c>
      <c r="L398" s="190" t="e">
        <f t="shared" si="25"/>
        <v>#REF!</v>
      </c>
      <c r="M398" s="190" t="e">
        <f t="shared" si="26"/>
        <v>#REF!</v>
      </c>
      <c r="N398" s="190" t="e">
        <f t="shared" si="27"/>
        <v>#REF!</v>
      </c>
      <c r="P398" s="190">
        <v>0</v>
      </c>
      <c r="Q398" s="190">
        <v>0</v>
      </c>
    </row>
    <row r="399" spans="1:17" hidden="1" x14ac:dyDescent="0.25">
      <c r="A399" s="450" t="s">
        <v>722</v>
      </c>
      <c r="B399" s="455" t="e">
        <f>VLOOKUP(A399,[3]Sheet1!$B$1:$D$1757,3,FALSE)</f>
        <v>#N/A</v>
      </c>
      <c r="C399" s="455" t="e">
        <f>VLOOKUP(A399,[3]Sheet1!$B$1:$R$1757,17,FALSE)</f>
        <v>#N/A</v>
      </c>
      <c r="D399" s="458">
        <v>44236</v>
      </c>
      <c r="E399" s="446">
        <v>0</v>
      </c>
      <c r="F399" s="447" t="e">
        <f>IF(D399&lt;60,0,ROUND(($D399*F$2)+VLOOKUP($C399,[2]CONFIG!$A$33:$C$43,3,FALSE),0))</f>
        <v>#REF!</v>
      </c>
      <c r="G399" s="447" t="e">
        <f>IF(D399&lt;60,0,ROUND(($D399*G$2)+VLOOKUP($C399,[2]CONFIG!$A$33:$C$43,3,FALSE),0))</f>
        <v>#REF!</v>
      </c>
      <c r="H399" s="447" t="e">
        <f>IF(D399&lt;60,0,ROUND(($D399*H$2)+VLOOKUP($C399,[2]CONFIG!$A$33:$C$43,3,FALSE),0))</f>
        <v>#REF!</v>
      </c>
      <c r="I399" s="447" t="e">
        <f>IF(D399&lt;60,0,ROUND(($D399*I$2)+VLOOKUP($C399,[2]CONFIG!$A$33:$C$43,3,FALSE),0))</f>
        <v>#REF!</v>
      </c>
      <c r="J399" s="456"/>
      <c r="K399" s="190" t="e">
        <f t="shared" si="24"/>
        <v>#REF!</v>
      </c>
      <c r="L399" s="190" t="e">
        <f t="shared" si="25"/>
        <v>#REF!</v>
      </c>
      <c r="M399" s="190" t="e">
        <f t="shared" si="26"/>
        <v>#REF!</v>
      </c>
      <c r="N399" s="190" t="e">
        <f t="shared" si="27"/>
        <v>#REF!</v>
      </c>
      <c r="P399" s="190">
        <v>0</v>
      </c>
      <c r="Q399" s="190">
        <v>0</v>
      </c>
    </row>
    <row r="400" spans="1:17" hidden="1" x14ac:dyDescent="0.25">
      <c r="A400" s="450" t="s">
        <v>723</v>
      </c>
      <c r="B400" s="455" t="e">
        <f>VLOOKUP(A400,[3]Sheet1!$B$1:$D$1757,3,FALSE)</f>
        <v>#N/A</v>
      </c>
      <c r="C400" s="455" t="e">
        <f>VLOOKUP(A400,[3]Sheet1!$B$1:$R$1757,17,FALSE)</f>
        <v>#N/A</v>
      </c>
      <c r="D400" s="458">
        <v>44255</v>
      </c>
      <c r="E400" s="446">
        <v>0</v>
      </c>
      <c r="F400" s="447" t="e">
        <f>IF(D400&lt;60,0,ROUND(($D400*F$2)+VLOOKUP($C400,[2]CONFIG!$A$33:$C$43,3,FALSE),0))</f>
        <v>#REF!</v>
      </c>
      <c r="G400" s="447" t="e">
        <f>IF(D400&lt;60,0,ROUND(($D400*G$2)+VLOOKUP($C400,[2]CONFIG!$A$33:$C$43,3,FALSE),0))</f>
        <v>#REF!</v>
      </c>
      <c r="H400" s="447" t="e">
        <f>IF(D400&lt;60,0,ROUND(($D400*H$2)+VLOOKUP($C400,[2]CONFIG!$A$33:$C$43,3,FALSE),0))</f>
        <v>#REF!</v>
      </c>
      <c r="I400" s="447" t="e">
        <f>IF(D400&lt;60,0,ROUND(($D400*I$2)+VLOOKUP($C400,[2]CONFIG!$A$33:$C$43,3,FALSE),0))</f>
        <v>#REF!</v>
      </c>
      <c r="J400" s="456"/>
      <c r="K400" s="190" t="e">
        <f t="shared" si="24"/>
        <v>#REF!</v>
      </c>
      <c r="L400" s="190" t="e">
        <f t="shared" si="25"/>
        <v>#REF!</v>
      </c>
      <c r="M400" s="190" t="e">
        <f t="shared" si="26"/>
        <v>#REF!</v>
      </c>
      <c r="N400" s="190" t="e">
        <f t="shared" si="27"/>
        <v>#REF!</v>
      </c>
      <c r="P400" s="190">
        <v>0</v>
      </c>
      <c r="Q400" s="190">
        <v>0</v>
      </c>
    </row>
    <row r="401" spans="1:17" hidden="1" x14ac:dyDescent="0.25">
      <c r="A401" s="450" t="s">
        <v>724</v>
      </c>
      <c r="B401" s="455" t="e">
        <f>VLOOKUP(A401,[3]Sheet1!$B$1:$D$1757,3,FALSE)</f>
        <v>#N/A</v>
      </c>
      <c r="C401" s="455" t="e">
        <f>VLOOKUP(A401,[3]Sheet1!$B$1:$R$1757,17,FALSE)</f>
        <v>#N/A</v>
      </c>
      <c r="D401" s="458">
        <v>44512</v>
      </c>
      <c r="E401" s="446">
        <v>0</v>
      </c>
      <c r="F401" s="447" t="e">
        <f>IF(D401&lt;60,0,ROUND(($D401*F$2)+VLOOKUP($C401,[2]CONFIG!$A$33:$C$43,3,FALSE),0))</f>
        <v>#REF!</v>
      </c>
      <c r="G401" s="447" t="e">
        <f>IF(D401&lt;60,0,ROUND(($D401*G$2)+VLOOKUP($C401,[2]CONFIG!$A$33:$C$43,3,FALSE),0))</f>
        <v>#REF!</v>
      </c>
      <c r="H401" s="447" t="e">
        <f>IF(D401&lt;60,0,ROUND(($D401*H$2)+VLOOKUP($C401,[2]CONFIG!$A$33:$C$43,3,FALSE),0))</f>
        <v>#REF!</v>
      </c>
      <c r="I401" s="447" t="e">
        <f>IF(D401&lt;60,0,ROUND(($D401*I$2)+VLOOKUP($C401,[2]CONFIG!$A$33:$C$43,3,FALSE),0))</f>
        <v>#REF!</v>
      </c>
      <c r="J401" s="456"/>
      <c r="K401" s="190" t="e">
        <f t="shared" si="24"/>
        <v>#REF!</v>
      </c>
      <c r="L401" s="190" t="e">
        <f t="shared" si="25"/>
        <v>#REF!</v>
      </c>
      <c r="M401" s="190" t="e">
        <f t="shared" si="26"/>
        <v>#REF!</v>
      </c>
      <c r="N401" s="190" t="e">
        <f t="shared" si="27"/>
        <v>#REF!</v>
      </c>
      <c r="P401" s="190">
        <v>0</v>
      </c>
      <c r="Q401" s="190">
        <v>0</v>
      </c>
    </row>
    <row r="402" spans="1:17" hidden="1" x14ac:dyDescent="0.25">
      <c r="A402" s="450" t="s">
        <v>725</v>
      </c>
      <c r="B402" s="455" t="e">
        <f>VLOOKUP(A402,[3]Sheet1!$B$1:$D$1757,3,FALSE)</f>
        <v>#N/A</v>
      </c>
      <c r="C402" s="455" t="e">
        <f>VLOOKUP(A402,[3]Sheet1!$B$1:$R$1757,17,FALSE)</f>
        <v>#N/A</v>
      </c>
      <c r="D402" s="458">
        <v>44629</v>
      </c>
      <c r="E402" s="446">
        <v>0</v>
      </c>
      <c r="F402" s="447" t="e">
        <f>IF(D402&lt;60,0,ROUND(($D402*F$2)+VLOOKUP($C402,[2]CONFIG!$A$33:$C$43,3,FALSE),0))</f>
        <v>#REF!</v>
      </c>
      <c r="G402" s="447" t="e">
        <f>IF(D402&lt;60,0,ROUND(($D402*G$2)+VLOOKUP($C402,[2]CONFIG!$A$33:$C$43,3,FALSE),0))</f>
        <v>#REF!</v>
      </c>
      <c r="H402" s="447" t="e">
        <f>IF(D402&lt;60,0,ROUND(($D402*H$2)+VLOOKUP($C402,[2]CONFIG!$A$33:$C$43,3,FALSE),0))</f>
        <v>#REF!</v>
      </c>
      <c r="I402" s="447" t="e">
        <f>IF(D402&lt;60,0,ROUND(($D402*I$2)+VLOOKUP($C402,[2]CONFIG!$A$33:$C$43,3,FALSE),0))</f>
        <v>#REF!</v>
      </c>
      <c r="J402" s="456"/>
      <c r="K402" s="190" t="e">
        <f t="shared" si="24"/>
        <v>#REF!</v>
      </c>
      <c r="L402" s="190" t="e">
        <f t="shared" si="25"/>
        <v>#REF!</v>
      </c>
      <c r="M402" s="190" t="e">
        <f t="shared" si="26"/>
        <v>#REF!</v>
      </c>
      <c r="N402" s="190" t="e">
        <f t="shared" si="27"/>
        <v>#REF!</v>
      </c>
      <c r="P402" s="190">
        <v>0</v>
      </c>
      <c r="Q402" s="190">
        <v>0</v>
      </c>
    </row>
    <row r="403" spans="1:17" hidden="1" x14ac:dyDescent="0.25">
      <c r="A403" s="450" t="s">
        <v>726</v>
      </c>
      <c r="B403" s="455" t="e">
        <f>VLOOKUP(A403,[3]Sheet1!$B$1:$D$1757,3,FALSE)</f>
        <v>#N/A</v>
      </c>
      <c r="C403" s="455" t="e">
        <f>VLOOKUP(A403,[3]Sheet1!$B$1:$R$1757,17,FALSE)</f>
        <v>#N/A</v>
      </c>
      <c r="D403" s="458">
        <v>44727</v>
      </c>
      <c r="E403" s="446">
        <v>0</v>
      </c>
      <c r="F403" s="447" t="e">
        <f>IF(D403&lt;60,0,ROUND(($D403*F$2)+VLOOKUP($C403,[2]CONFIG!$A$33:$C$43,3,FALSE),0))</f>
        <v>#REF!</v>
      </c>
      <c r="G403" s="447" t="e">
        <f>IF(D403&lt;60,0,ROUND(($D403*G$2)+VLOOKUP($C403,[2]CONFIG!$A$33:$C$43,3,FALSE),0))</f>
        <v>#REF!</v>
      </c>
      <c r="H403" s="447" t="e">
        <f>IF(D403&lt;60,0,ROUND(($D403*H$2)+VLOOKUP($C403,[2]CONFIG!$A$33:$C$43,3,FALSE),0))</f>
        <v>#REF!</v>
      </c>
      <c r="I403" s="447" t="e">
        <f>IF(D403&lt;60,0,ROUND(($D403*I$2)+VLOOKUP($C403,[2]CONFIG!$A$33:$C$43,3,FALSE),0))</f>
        <v>#REF!</v>
      </c>
      <c r="J403" s="456"/>
      <c r="K403" s="190" t="e">
        <f t="shared" si="24"/>
        <v>#REF!</v>
      </c>
      <c r="L403" s="190" t="e">
        <f t="shared" si="25"/>
        <v>#REF!</v>
      </c>
      <c r="M403" s="190" t="e">
        <f t="shared" si="26"/>
        <v>#REF!</v>
      </c>
      <c r="N403" s="190" t="e">
        <f t="shared" si="27"/>
        <v>#REF!</v>
      </c>
      <c r="P403" s="190">
        <v>0</v>
      </c>
      <c r="Q403" s="190">
        <v>0</v>
      </c>
    </row>
    <row r="404" spans="1:17" hidden="1" x14ac:dyDescent="0.25">
      <c r="A404" s="450" t="s">
        <v>727</v>
      </c>
      <c r="B404" s="455" t="e">
        <f>VLOOKUP(A404,[3]Sheet1!$B$1:$D$1757,3,FALSE)</f>
        <v>#N/A</v>
      </c>
      <c r="C404" s="455" t="e">
        <f>VLOOKUP(A404,[3]Sheet1!$B$1:$R$1757,17,FALSE)</f>
        <v>#N/A</v>
      </c>
      <c r="D404" s="458">
        <v>44882</v>
      </c>
      <c r="E404" s="446">
        <v>0</v>
      </c>
      <c r="F404" s="447" t="e">
        <f>IF(D404&lt;60,0,ROUND(($D404*F$2)+VLOOKUP($C404,[2]CONFIG!$A$33:$C$43,3,FALSE),0))</f>
        <v>#REF!</v>
      </c>
      <c r="G404" s="447" t="e">
        <f>IF(D404&lt;60,0,ROUND(($D404*G$2)+VLOOKUP($C404,[2]CONFIG!$A$33:$C$43,3,FALSE),0))</f>
        <v>#REF!</v>
      </c>
      <c r="H404" s="447" t="e">
        <f>IF(D404&lt;60,0,ROUND(($D404*H$2)+VLOOKUP($C404,[2]CONFIG!$A$33:$C$43,3,FALSE),0))</f>
        <v>#REF!</v>
      </c>
      <c r="I404" s="447" t="e">
        <f>IF(D404&lt;60,0,ROUND(($D404*I$2)+VLOOKUP($C404,[2]CONFIG!$A$33:$C$43,3,FALSE),0))</f>
        <v>#REF!</v>
      </c>
      <c r="J404" s="456"/>
      <c r="K404" s="190" t="e">
        <f t="shared" si="24"/>
        <v>#REF!</v>
      </c>
      <c r="L404" s="190" t="e">
        <f t="shared" si="25"/>
        <v>#REF!</v>
      </c>
      <c r="M404" s="190" t="e">
        <f t="shared" si="26"/>
        <v>#REF!</v>
      </c>
      <c r="N404" s="190" t="e">
        <f t="shared" si="27"/>
        <v>#REF!</v>
      </c>
      <c r="P404" s="190">
        <v>0</v>
      </c>
      <c r="Q404" s="190">
        <v>0</v>
      </c>
    </row>
    <row r="405" spans="1:17" hidden="1" x14ac:dyDescent="0.25">
      <c r="A405" s="450" t="s">
        <v>728</v>
      </c>
      <c r="B405" s="455" t="e">
        <f>VLOOKUP(A405,[3]Sheet1!$B$1:$D$1757,3,FALSE)</f>
        <v>#N/A</v>
      </c>
      <c r="C405" s="455" t="e">
        <f>VLOOKUP(A405,[3]Sheet1!$B$1:$R$1757,17,FALSE)</f>
        <v>#N/A</v>
      </c>
      <c r="D405" s="458">
        <v>44928</v>
      </c>
      <c r="E405" s="446">
        <v>0</v>
      </c>
      <c r="F405" s="447" t="e">
        <f>IF(D405&lt;60,0,ROUND(($D405*F$2)+VLOOKUP($C405,[2]CONFIG!$A$33:$C$43,3,FALSE),0))</f>
        <v>#REF!</v>
      </c>
      <c r="G405" s="447" t="e">
        <f>IF(D405&lt;60,0,ROUND(($D405*G$2)+VLOOKUP($C405,[2]CONFIG!$A$33:$C$43,3,FALSE),0))</f>
        <v>#REF!</v>
      </c>
      <c r="H405" s="447" t="e">
        <f>IF(D405&lt;60,0,ROUND(($D405*H$2)+VLOOKUP($C405,[2]CONFIG!$A$33:$C$43,3,FALSE),0))</f>
        <v>#REF!</v>
      </c>
      <c r="I405" s="447" t="e">
        <f>IF(D405&lt;60,0,ROUND(($D405*I$2)+VLOOKUP($C405,[2]CONFIG!$A$33:$C$43,3,FALSE),0))</f>
        <v>#REF!</v>
      </c>
      <c r="J405" s="456"/>
      <c r="K405" s="190" t="e">
        <f t="shared" si="24"/>
        <v>#REF!</v>
      </c>
      <c r="L405" s="190" t="e">
        <f t="shared" si="25"/>
        <v>#REF!</v>
      </c>
      <c r="M405" s="190" t="e">
        <f t="shared" si="26"/>
        <v>#REF!</v>
      </c>
      <c r="N405" s="190" t="e">
        <f t="shared" si="27"/>
        <v>#REF!</v>
      </c>
      <c r="P405" s="190">
        <v>0</v>
      </c>
      <c r="Q405" s="190">
        <v>0</v>
      </c>
    </row>
    <row r="406" spans="1:17" hidden="1" x14ac:dyDescent="0.25">
      <c r="A406" s="450" t="s">
        <v>729</v>
      </c>
      <c r="B406" s="455" t="e">
        <f>VLOOKUP(A406,[3]Sheet1!$B$1:$D$1757,3,FALSE)</f>
        <v>#N/A</v>
      </c>
      <c r="C406" s="455" t="e">
        <f>VLOOKUP(A406,[3]Sheet1!$B$1:$R$1757,17,FALSE)</f>
        <v>#N/A</v>
      </c>
      <c r="D406" s="458">
        <v>44294</v>
      </c>
      <c r="E406" s="446">
        <v>0</v>
      </c>
      <c r="F406" s="447" t="e">
        <f>IF(D406&lt;60,0,ROUND(($D406*F$2)+VLOOKUP($C406,[2]CONFIG!$A$33:$C$43,3,FALSE),0))</f>
        <v>#REF!</v>
      </c>
      <c r="G406" s="447" t="e">
        <f>IF(D406&lt;60,0,ROUND(($D406*G$2)+VLOOKUP($C406,[2]CONFIG!$A$33:$C$43,3,FALSE),0))</f>
        <v>#REF!</v>
      </c>
      <c r="H406" s="447" t="e">
        <f>IF(D406&lt;60,0,ROUND(($D406*H$2)+VLOOKUP($C406,[2]CONFIG!$A$33:$C$43,3,FALSE),0))</f>
        <v>#REF!</v>
      </c>
      <c r="I406" s="447" t="e">
        <f>IF(D406&lt;60,0,ROUND(($D406*I$2)+VLOOKUP($C406,[2]CONFIG!$A$33:$C$43,3,FALSE),0))</f>
        <v>#REF!</v>
      </c>
      <c r="J406" s="456"/>
      <c r="K406" s="190" t="e">
        <f t="shared" si="24"/>
        <v>#REF!</v>
      </c>
      <c r="L406" s="190" t="e">
        <f t="shared" si="25"/>
        <v>#REF!</v>
      </c>
      <c r="M406" s="190" t="e">
        <f t="shared" si="26"/>
        <v>#REF!</v>
      </c>
      <c r="N406" s="190" t="e">
        <f t="shared" si="27"/>
        <v>#REF!</v>
      </c>
      <c r="P406" s="190" t="e">
        <f>E406+K406</f>
        <v>#REF!</v>
      </c>
      <c r="Q406" s="190" t="e">
        <f>E406+L406</f>
        <v>#REF!</v>
      </c>
    </row>
    <row r="407" spans="1:17" hidden="1" x14ac:dyDescent="0.25">
      <c r="A407" s="450" t="s">
        <v>730</v>
      </c>
      <c r="B407" s="455" t="e">
        <f>VLOOKUP(A407,[3]Sheet1!$B$1:$D$1757,3,FALSE)</f>
        <v>#N/A</v>
      </c>
      <c r="C407" s="455" t="e">
        <f>VLOOKUP(A407,[3]Sheet1!$B$1:$R$1757,17,FALSE)</f>
        <v>#N/A</v>
      </c>
      <c r="D407" s="458">
        <v>44909</v>
      </c>
      <c r="E407" s="446">
        <v>0</v>
      </c>
      <c r="F407" s="447" t="e">
        <f>IF(D407&lt;60,0,ROUND(($D407*F$2)+VLOOKUP($C407,[2]CONFIG!$A$33:$C$43,3,FALSE),0))</f>
        <v>#REF!</v>
      </c>
      <c r="G407" s="447" t="e">
        <f>IF(D407&lt;60,0,ROUND(($D407*G$2)+VLOOKUP($C407,[2]CONFIG!$A$33:$C$43,3,FALSE),0))</f>
        <v>#REF!</v>
      </c>
      <c r="H407" s="447" t="e">
        <f>IF(D407&lt;60,0,ROUND(($D407*H$2)+VLOOKUP($C407,[2]CONFIG!$A$33:$C$43,3,FALSE),0))</f>
        <v>#REF!</v>
      </c>
      <c r="I407" s="447" t="e">
        <f>IF(D407&lt;60,0,ROUND(($D407*I$2)+VLOOKUP($C407,[2]CONFIG!$A$33:$C$43,3,FALSE),0))</f>
        <v>#REF!</v>
      </c>
      <c r="J407" s="456"/>
      <c r="K407" s="190" t="e">
        <f t="shared" si="24"/>
        <v>#REF!</v>
      </c>
      <c r="L407" s="190" t="e">
        <f t="shared" si="25"/>
        <v>#REF!</v>
      </c>
      <c r="M407" s="190" t="e">
        <f t="shared" si="26"/>
        <v>#REF!</v>
      </c>
      <c r="N407" s="190" t="e">
        <f t="shared" si="27"/>
        <v>#REF!</v>
      </c>
      <c r="P407" s="190">
        <v>0</v>
      </c>
      <c r="Q407" s="190">
        <v>0</v>
      </c>
    </row>
    <row r="408" spans="1:17" hidden="1" x14ac:dyDescent="0.25">
      <c r="A408" s="450" t="s">
        <v>731</v>
      </c>
      <c r="B408" s="455" t="e">
        <f>VLOOKUP(A408,[3]Sheet1!$B$1:$D$1757,3,FALSE)</f>
        <v>#N/A</v>
      </c>
      <c r="C408" s="455" t="e">
        <f>VLOOKUP(A408,[3]Sheet1!$B$1:$R$1757,17,FALSE)</f>
        <v>#N/A</v>
      </c>
      <c r="D408" s="458">
        <v>44071</v>
      </c>
      <c r="E408" s="446">
        <v>0</v>
      </c>
      <c r="F408" s="447" t="e">
        <f>IF(D408&lt;60,0,ROUND(($D408*F$2)+VLOOKUP($C408,[2]CONFIG!$A$33:$C$43,3,FALSE),0))</f>
        <v>#REF!</v>
      </c>
      <c r="G408" s="447" t="e">
        <f>IF(D408&lt;60,0,ROUND(($D408*G$2)+VLOOKUP($C408,[2]CONFIG!$A$33:$C$43,3,FALSE),0))</f>
        <v>#REF!</v>
      </c>
      <c r="H408" s="447" t="e">
        <f>IF(D408&lt;60,0,ROUND(($D408*H$2)+VLOOKUP($C408,[2]CONFIG!$A$33:$C$43,3,FALSE),0))</f>
        <v>#REF!</v>
      </c>
      <c r="I408" s="447" t="e">
        <f>IF(D408&lt;60,0,ROUND(($D408*I$2)+VLOOKUP($C408,[2]CONFIG!$A$33:$C$43,3,FALSE),0))</f>
        <v>#REF!</v>
      </c>
      <c r="J408" s="456"/>
      <c r="K408" s="190" t="e">
        <f t="shared" si="24"/>
        <v>#REF!</v>
      </c>
      <c r="L408" s="190" t="e">
        <f t="shared" si="25"/>
        <v>#REF!</v>
      </c>
      <c r="M408" s="190" t="e">
        <f t="shared" si="26"/>
        <v>#REF!</v>
      </c>
      <c r="N408" s="190" t="e">
        <f t="shared" si="27"/>
        <v>#REF!</v>
      </c>
      <c r="P408" s="190">
        <v>0</v>
      </c>
      <c r="Q408" s="190">
        <v>0</v>
      </c>
    </row>
    <row r="409" spans="1:17" hidden="1" x14ac:dyDescent="0.25">
      <c r="A409" s="450" t="s">
        <v>732</v>
      </c>
      <c r="B409" s="455" t="e">
        <f>VLOOKUP(A409,[3]Sheet1!$B$1:$D$1757,3,FALSE)</f>
        <v>#N/A</v>
      </c>
      <c r="C409" s="455" t="e">
        <f>VLOOKUP(A409,[3]Sheet1!$B$1:$R$1757,17,FALSE)</f>
        <v>#N/A</v>
      </c>
      <c r="D409" s="458">
        <v>43963</v>
      </c>
      <c r="E409" s="446">
        <v>0</v>
      </c>
      <c r="F409" s="447" t="e">
        <f>IF(D409&lt;60,0,ROUND(($D409*F$2)+VLOOKUP($C409,[2]CONFIG!$A$33:$C$43,3,FALSE),0))</f>
        <v>#REF!</v>
      </c>
      <c r="G409" s="447" t="e">
        <f>IF(D409&lt;60,0,ROUND(($D409*G$2)+VLOOKUP($C409,[2]CONFIG!$A$33:$C$43,3,FALSE),0))</f>
        <v>#REF!</v>
      </c>
      <c r="H409" s="447" t="e">
        <f>IF(D409&lt;60,0,ROUND(($D409*H$2)+VLOOKUP($C409,[2]CONFIG!$A$33:$C$43,3,FALSE),0))</f>
        <v>#REF!</v>
      </c>
      <c r="I409" s="447" t="e">
        <f>IF(D409&lt;60,0,ROUND(($D409*I$2)+VLOOKUP($C409,[2]CONFIG!$A$33:$C$43,3,FALSE),0))</f>
        <v>#REF!</v>
      </c>
      <c r="J409" s="456"/>
      <c r="K409" s="190" t="e">
        <f t="shared" si="24"/>
        <v>#REF!</v>
      </c>
      <c r="L409" s="190" t="e">
        <f t="shared" si="25"/>
        <v>#REF!</v>
      </c>
      <c r="M409" s="190" t="e">
        <f t="shared" si="26"/>
        <v>#REF!</v>
      </c>
      <c r="N409" s="190" t="e">
        <f t="shared" si="27"/>
        <v>#REF!</v>
      </c>
      <c r="P409" s="190">
        <v>0</v>
      </c>
      <c r="Q409" s="190">
        <v>0</v>
      </c>
    </row>
    <row r="410" spans="1:17" hidden="1" x14ac:dyDescent="0.25">
      <c r="A410" s="450" t="s">
        <v>733</v>
      </c>
      <c r="B410" s="455" t="e">
        <f>VLOOKUP(A410,[3]Sheet1!$B$1:$D$1757,3,FALSE)</f>
        <v>#N/A</v>
      </c>
      <c r="C410" s="455" t="e">
        <f>VLOOKUP(A410,[3]Sheet1!$B$1:$R$1757,17,FALSE)</f>
        <v>#N/A</v>
      </c>
      <c r="D410" s="458">
        <v>43961</v>
      </c>
      <c r="E410" s="446">
        <v>0</v>
      </c>
      <c r="F410" s="447" t="e">
        <f>IF(D410&lt;60,0,ROUND(($D410*F$2)+VLOOKUP($C410,[2]CONFIG!$A$33:$C$43,3,FALSE),0))</f>
        <v>#REF!</v>
      </c>
      <c r="G410" s="447" t="e">
        <f>IF(D410&lt;60,0,ROUND(($D410*G$2)+VLOOKUP($C410,[2]CONFIG!$A$33:$C$43,3,FALSE),0))</f>
        <v>#REF!</v>
      </c>
      <c r="H410" s="447" t="e">
        <f>IF(D410&lt;60,0,ROUND(($D410*H$2)+VLOOKUP($C410,[2]CONFIG!$A$33:$C$43,3,FALSE),0))</f>
        <v>#REF!</v>
      </c>
      <c r="I410" s="447" t="e">
        <f>IF(D410&lt;60,0,ROUND(($D410*I$2)+VLOOKUP($C410,[2]CONFIG!$A$33:$C$43,3,FALSE),0))</f>
        <v>#REF!</v>
      </c>
      <c r="J410" s="456"/>
      <c r="K410" s="190" t="e">
        <f t="shared" si="24"/>
        <v>#REF!</v>
      </c>
      <c r="L410" s="190" t="e">
        <f t="shared" si="25"/>
        <v>#REF!</v>
      </c>
      <c r="M410" s="190" t="e">
        <f t="shared" si="26"/>
        <v>#REF!</v>
      </c>
      <c r="N410" s="190" t="e">
        <f t="shared" si="27"/>
        <v>#REF!</v>
      </c>
      <c r="P410" s="190">
        <v>0</v>
      </c>
      <c r="Q410" s="190">
        <v>0</v>
      </c>
    </row>
    <row r="411" spans="1:17" hidden="1" x14ac:dyDescent="0.25">
      <c r="A411" s="450" t="s">
        <v>734</v>
      </c>
      <c r="B411" s="455" t="e">
        <f>VLOOKUP(A411,[3]Sheet1!$B$1:$D$1757,3,FALSE)</f>
        <v>#N/A</v>
      </c>
      <c r="C411" s="455" t="e">
        <f>VLOOKUP(A411,[3]Sheet1!$B$1:$R$1757,17,FALSE)</f>
        <v>#N/A</v>
      </c>
      <c r="D411" s="458">
        <v>43449</v>
      </c>
      <c r="E411" s="446">
        <v>0</v>
      </c>
      <c r="F411" s="447" t="e">
        <f>IF(D411&lt;60,0,ROUND(($D411*F$2)+VLOOKUP($C411,[2]CONFIG!$A$33:$C$43,3,FALSE),0))</f>
        <v>#REF!</v>
      </c>
      <c r="G411" s="447" t="e">
        <f>IF(D411&lt;60,0,ROUND(($D411*G$2)+VLOOKUP($C411,[2]CONFIG!$A$33:$C$43,3,FALSE),0))</f>
        <v>#REF!</v>
      </c>
      <c r="H411" s="447" t="e">
        <f>IF(D411&lt;60,0,ROUND(($D411*H$2)+VLOOKUP($C411,[2]CONFIG!$A$33:$C$43,3,FALSE),0))</f>
        <v>#REF!</v>
      </c>
      <c r="I411" s="447" t="e">
        <f>IF(D411&lt;60,0,ROUND(($D411*I$2)+VLOOKUP($C411,[2]CONFIG!$A$33:$C$43,3,FALSE),0))</f>
        <v>#REF!</v>
      </c>
      <c r="J411" s="456"/>
      <c r="K411" s="190" t="e">
        <f t="shared" si="24"/>
        <v>#REF!</v>
      </c>
      <c r="L411" s="190" t="e">
        <f t="shared" si="25"/>
        <v>#REF!</v>
      </c>
      <c r="M411" s="190" t="e">
        <f t="shared" si="26"/>
        <v>#REF!</v>
      </c>
      <c r="N411" s="190" t="e">
        <f t="shared" si="27"/>
        <v>#REF!</v>
      </c>
      <c r="P411" s="190" t="e">
        <f>E411+K411</f>
        <v>#REF!</v>
      </c>
      <c r="Q411" s="190" t="e">
        <f>E411+L411</f>
        <v>#REF!</v>
      </c>
    </row>
    <row r="412" spans="1:17" hidden="1" x14ac:dyDescent="0.25">
      <c r="A412" s="450" t="s">
        <v>735</v>
      </c>
      <c r="B412" s="455" t="e">
        <f>VLOOKUP(A412,[3]Sheet1!$B$1:$D$1757,3,FALSE)</f>
        <v>#N/A</v>
      </c>
      <c r="C412" s="455" t="e">
        <f>VLOOKUP(A412,[3]Sheet1!$B$1:$R$1757,17,FALSE)</f>
        <v>#N/A</v>
      </c>
      <c r="D412" s="458">
        <v>43804</v>
      </c>
      <c r="E412" s="446">
        <v>0</v>
      </c>
      <c r="F412" s="447" t="e">
        <f>IF(D412&lt;60,0,ROUND(($D412*F$2)+VLOOKUP($C412,[2]CONFIG!$A$33:$C$43,3,FALSE),0))</f>
        <v>#REF!</v>
      </c>
      <c r="G412" s="447" t="e">
        <f>IF(D412&lt;60,0,ROUND(($D412*G$2)+VLOOKUP($C412,[2]CONFIG!$A$33:$C$43,3,FALSE),0))</f>
        <v>#REF!</v>
      </c>
      <c r="H412" s="447" t="e">
        <f>IF(D412&lt;60,0,ROUND(($D412*H$2)+VLOOKUP($C412,[2]CONFIG!$A$33:$C$43,3,FALSE),0))</f>
        <v>#REF!</v>
      </c>
      <c r="I412" s="447" t="e">
        <f>IF(D412&lt;60,0,ROUND(($D412*I$2)+VLOOKUP($C412,[2]CONFIG!$A$33:$C$43,3,FALSE),0))</f>
        <v>#REF!</v>
      </c>
      <c r="J412" s="456"/>
      <c r="K412" s="190" t="e">
        <f t="shared" si="24"/>
        <v>#REF!</v>
      </c>
      <c r="L412" s="190" t="e">
        <f t="shared" si="25"/>
        <v>#REF!</v>
      </c>
      <c r="M412" s="190" t="e">
        <f t="shared" si="26"/>
        <v>#REF!</v>
      </c>
      <c r="N412" s="190" t="e">
        <f t="shared" si="27"/>
        <v>#REF!</v>
      </c>
      <c r="P412" s="190">
        <v>0</v>
      </c>
      <c r="Q412" s="190">
        <v>0</v>
      </c>
    </row>
    <row r="413" spans="1:17" hidden="1" x14ac:dyDescent="0.25">
      <c r="A413" s="450" t="s">
        <v>736</v>
      </c>
      <c r="B413" s="455" t="e">
        <f>VLOOKUP(A413,[3]Sheet1!$B$1:$D$1757,3,FALSE)</f>
        <v>#N/A</v>
      </c>
      <c r="C413" s="455" t="e">
        <f>VLOOKUP(A413,[3]Sheet1!$B$1:$R$1757,17,FALSE)</f>
        <v>#N/A</v>
      </c>
      <c r="D413" s="458">
        <v>42996</v>
      </c>
      <c r="E413" s="446">
        <v>0</v>
      </c>
      <c r="F413" s="447" t="e">
        <f>IF(D413&lt;60,0,ROUND(($D413*F$2)+VLOOKUP($C413,[2]CONFIG!$A$33:$C$43,3,FALSE),0))</f>
        <v>#REF!</v>
      </c>
      <c r="G413" s="447" t="e">
        <f>IF(D413&lt;60,0,ROUND(($D413*G$2)+VLOOKUP($C413,[2]CONFIG!$A$33:$C$43,3,FALSE),0))</f>
        <v>#REF!</v>
      </c>
      <c r="H413" s="447" t="e">
        <f>IF(D413&lt;60,0,ROUND(($D413*H$2)+VLOOKUP($C413,[2]CONFIG!$A$33:$C$43,3,FALSE),0))</f>
        <v>#REF!</v>
      </c>
      <c r="I413" s="447" t="e">
        <f>IF(D413&lt;60,0,ROUND(($D413*I$2)+VLOOKUP($C413,[2]CONFIG!$A$33:$C$43,3,FALSE),0))</f>
        <v>#REF!</v>
      </c>
      <c r="J413" s="456"/>
      <c r="K413" s="190" t="e">
        <f t="shared" si="24"/>
        <v>#REF!</v>
      </c>
      <c r="L413" s="190" t="e">
        <f t="shared" si="25"/>
        <v>#REF!</v>
      </c>
      <c r="M413" s="190" t="e">
        <f t="shared" si="26"/>
        <v>#REF!</v>
      </c>
      <c r="N413" s="190" t="e">
        <f t="shared" si="27"/>
        <v>#REF!</v>
      </c>
      <c r="P413" s="190">
        <v>0</v>
      </c>
      <c r="Q413" s="190">
        <v>0</v>
      </c>
    </row>
    <row r="414" spans="1:17" hidden="1" x14ac:dyDescent="0.25">
      <c r="A414" s="450" t="s">
        <v>737</v>
      </c>
      <c r="B414" s="455" t="e">
        <f>VLOOKUP(A414,[3]Sheet1!$B$1:$D$1757,3,FALSE)</f>
        <v>#N/A</v>
      </c>
      <c r="C414" s="455" t="e">
        <f>VLOOKUP(A414,[3]Sheet1!$B$1:$R$1757,17,FALSE)</f>
        <v>#N/A</v>
      </c>
      <c r="D414" s="458">
        <v>43409</v>
      </c>
      <c r="E414" s="446">
        <v>0</v>
      </c>
      <c r="F414" s="447" t="e">
        <f>IF(D414&lt;60,0,ROUND(($D414*F$2)+VLOOKUP($C414,[2]CONFIG!$A$33:$C$43,3,FALSE),0))</f>
        <v>#REF!</v>
      </c>
      <c r="G414" s="447" t="e">
        <f>IF(D414&lt;60,0,ROUND(($D414*G$2)+VLOOKUP($C414,[2]CONFIG!$A$33:$C$43,3,FALSE),0))</f>
        <v>#REF!</v>
      </c>
      <c r="H414" s="447" t="e">
        <f>IF(D414&lt;60,0,ROUND(($D414*H$2)+VLOOKUP($C414,[2]CONFIG!$A$33:$C$43,3,FALSE),0))</f>
        <v>#REF!</v>
      </c>
      <c r="I414" s="447" t="e">
        <f>IF(D414&lt;60,0,ROUND(($D414*I$2)+VLOOKUP($C414,[2]CONFIG!$A$33:$C$43,3,FALSE),0))</f>
        <v>#REF!</v>
      </c>
      <c r="J414" s="456"/>
      <c r="K414" s="190" t="e">
        <f t="shared" si="24"/>
        <v>#REF!</v>
      </c>
      <c r="L414" s="190" t="e">
        <f t="shared" si="25"/>
        <v>#REF!</v>
      </c>
      <c r="M414" s="190" t="e">
        <f t="shared" si="26"/>
        <v>#REF!</v>
      </c>
      <c r="N414" s="190" t="e">
        <f t="shared" si="27"/>
        <v>#REF!</v>
      </c>
      <c r="P414" s="190">
        <v>0</v>
      </c>
      <c r="Q414" s="190">
        <v>0</v>
      </c>
    </row>
    <row r="415" spans="1:17" hidden="1" x14ac:dyDescent="0.25">
      <c r="A415" s="450" t="s">
        <v>738</v>
      </c>
      <c r="B415" s="455" t="e">
        <f>VLOOKUP(A415,[3]Sheet1!$B$1:$D$1757,3,FALSE)</f>
        <v>#N/A</v>
      </c>
      <c r="C415" s="455" t="e">
        <f>VLOOKUP(A415,[3]Sheet1!$B$1:$R$1757,17,FALSE)</f>
        <v>#N/A</v>
      </c>
      <c r="D415" s="458">
        <v>43355</v>
      </c>
      <c r="E415" s="446">
        <v>0</v>
      </c>
      <c r="F415" s="447" t="e">
        <f>IF(D415&lt;60,0,ROUND(($D415*F$2)+VLOOKUP($C415,[2]CONFIG!$A$33:$C$43,3,FALSE),0))</f>
        <v>#REF!</v>
      </c>
      <c r="G415" s="447" t="e">
        <f>IF(D415&lt;60,0,ROUND(($D415*G$2)+VLOOKUP($C415,[2]CONFIG!$A$33:$C$43,3,FALSE),0))</f>
        <v>#REF!</v>
      </c>
      <c r="H415" s="447" t="e">
        <f>IF(D415&lt;60,0,ROUND(($D415*H$2)+VLOOKUP($C415,[2]CONFIG!$A$33:$C$43,3,FALSE),0))</f>
        <v>#REF!</v>
      </c>
      <c r="I415" s="447" t="e">
        <f>IF(D415&lt;60,0,ROUND(($D415*I$2)+VLOOKUP($C415,[2]CONFIG!$A$33:$C$43,3,FALSE),0))</f>
        <v>#REF!</v>
      </c>
      <c r="J415" s="456"/>
      <c r="K415" s="190" t="e">
        <f t="shared" si="24"/>
        <v>#REF!</v>
      </c>
      <c r="L415" s="190" t="e">
        <f t="shared" si="25"/>
        <v>#REF!</v>
      </c>
      <c r="M415" s="190" t="e">
        <f t="shared" si="26"/>
        <v>#REF!</v>
      </c>
      <c r="N415" s="190" t="e">
        <f t="shared" si="27"/>
        <v>#REF!</v>
      </c>
      <c r="P415" s="190">
        <v>0</v>
      </c>
      <c r="Q415" s="190">
        <v>0</v>
      </c>
    </row>
    <row r="416" spans="1:17" hidden="1" x14ac:dyDescent="0.25">
      <c r="A416" s="461" t="s">
        <v>739</v>
      </c>
      <c r="B416" s="455" t="e">
        <f>VLOOKUP(A416,[3]Sheet1!$B$1:$D$1757,3,FALSE)</f>
        <v>#N/A</v>
      </c>
      <c r="C416" s="455" t="e">
        <f>VLOOKUP(A416,[3]Sheet1!$B$1:$R$1757,17,FALSE)</f>
        <v>#N/A</v>
      </c>
      <c r="D416" s="458">
        <v>42316</v>
      </c>
      <c r="E416" s="446">
        <v>0</v>
      </c>
      <c r="F416" s="447" t="e">
        <f>IF(D416&lt;60,0,ROUND(($D416*F$2)+VLOOKUP($C416,[2]CONFIG!$A$33:$C$43,3,FALSE),0))</f>
        <v>#REF!</v>
      </c>
      <c r="G416" s="447" t="e">
        <f>IF(D416&lt;60,0,ROUND(($D416*G$2)+VLOOKUP($C416,[2]CONFIG!$A$33:$C$43,3,FALSE),0))</f>
        <v>#REF!</v>
      </c>
      <c r="H416" s="447" t="e">
        <f>IF(D416&lt;60,0,ROUND(($D416*H$2)+VLOOKUP($C416,[2]CONFIG!$A$33:$C$43,3,FALSE),0))</f>
        <v>#REF!</v>
      </c>
      <c r="I416" s="447" t="e">
        <f>IF(D416&lt;60,0,ROUND(($D416*I$2)+VLOOKUP($C416,[2]CONFIG!$A$33:$C$43,3,FALSE),0))</f>
        <v>#REF!</v>
      </c>
      <c r="J416" s="456"/>
      <c r="K416" s="190" t="e">
        <f t="shared" si="24"/>
        <v>#REF!</v>
      </c>
      <c r="L416" s="190" t="e">
        <f t="shared" si="25"/>
        <v>#REF!</v>
      </c>
      <c r="M416" s="190" t="e">
        <f t="shared" si="26"/>
        <v>#REF!</v>
      </c>
      <c r="N416" s="190" t="e">
        <f t="shared" si="27"/>
        <v>#REF!</v>
      </c>
      <c r="P416" s="190">
        <v>0</v>
      </c>
      <c r="Q416" s="190">
        <v>0</v>
      </c>
    </row>
    <row r="417" spans="1:17" hidden="1" x14ac:dyDescent="0.25">
      <c r="A417" s="450" t="s">
        <v>740</v>
      </c>
      <c r="B417" s="455" t="e">
        <f>VLOOKUP(A417,[3]Sheet1!$B$1:$D$1757,3,FALSE)</f>
        <v>#N/A</v>
      </c>
      <c r="C417" s="455" t="e">
        <f>VLOOKUP(A417,[3]Sheet1!$B$1:$R$1757,17,FALSE)</f>
        <v>#N/A</v>
      </c>
      <c r="D417" s="458">
        <v>42316</v>
      </c>
      <c r="E417" s="446">
        <v>0</v>
      </c>
      <c r="F417" s="447" t="e">
        <f>IF(D417&lt;60,0,ROUND(($D417*F$2)+VLOOKUP($C417,[2]CONFIG!$A$33:$C$43,3,FALSE),0))</f>
        <v>#REF!</v>
      </c>
      <c r="G417" s="447" t="e">
        <f>IF(D417&lt;60,0,ROUND(($D417*G$2)+VLOOKUP($C417,[2]CONFIG!$A$33:$C$43,3,FALSE),0))</f>
        <v>#REF!</v>
      </c>
      <c r="H417" s="447" t="e">
        <f>IF(D417&lt;60,0,ROUND(($D417*H$2)+VLOOKUP($C417,[2]CONFIG!$A$33:$C$43,3,FALSE),0))</f>
        <v>#REF!</v>
      </c>
      <c r="I417" s="447" t="e">
        <f>IF(D417&lt;60,0,ROUND(($D417*I$2)+VLOOKUP($C417,[2]CONFIG!$A$33:$C$43,3,FALSE),0))</f>
        <v>#REF!</v>
      </c>
      <c r="J417" s="456"/>
      <c r="K417" s="190" t="e">
        <f t="shared" si="24"/>
        <v>#REF!</v>
      </c>
      <c r="L417" s="190" t="e">
        <f t="shared" si="25"/>
        <v>#REF!</v>
      </c>
      <c r="M417" s="190" t="e">
        <f t="shared" si="26"/>
        <v>#REF!</v>
      </c>
      <c r="N417" s="190" t="e">
        <f t="shared" si="27"/>
        <v>#REF!</v>
      </c>
      <c r="P417" s="190">
        <v>0</v>
      </c>
      <c r="Q417" s="190">
        <v>0</v>
      </c>
    </row>
    <row r="418" spans="1:17" hidden="1" x14ac:dyDescent="0.25">
      <c r="A418" s="450" t="s">
        <v>741</v>
      </c>
      <c r="B418" s="455" t="e">
        <f>VLOOKUP(A418,[3]Sheet1!$B$1:$D$1757,3,FALSE)</f>
        <v>#N/A</v>
      </c>
      <c r="C418" s="455" t="e">
        <f>VLOOKUP(A418,[3]Sheet1!$B$1:$R$1757,17,FALSE)</f>
        <v>#N/A</v>
      </c>
      <c r="D418" s="458">
        <v>42316</v>
      </c>
      <c r="E418" s="446">
        <v>0</v>
      </c>
      <c r="F418" s="447" t="e">
        <f>IF(D418&lt;60,0,ROUND(($D418*F$2)+VLOOKUP($C418,[2]CONFIG!$A$33:$C$43,3,FALSE),0))</f>
        <v>#REF!</v>
      </c>
      <c r="G418" s="447" t="e">
        <f>IF(D418&lt;60,0,ROUND(($D418*G$2)+VLOOKUP($C418,[2]CONFIG!$A$33:$C$43,3,FALSE),0))</f>
        <v>#REF!</v>
      </c>
      <c r="H418" s="447" t="e">
        <f>IF(D418&lt;60,0,ROUND(($D418*H$2)+VLOOKUP($C418,[2]CONFIG!$A$33:$C$43,3,FALSE),0))</f>
        <v>#REF!</v>
      </c>
      <c r="I418" s="447" t="e">
        <f>IF(D418&lt;60,0,ROUND(($D418*I$2)+VLOOKUP($C418,[2]CONFIG!$A$33:$C$43,3,FALSE),0))</f>
        <v>#REF!</v>
      </c>
      <c r="J418" s="456"/>
      <c r="K418" s="190" t="e">
        <f t="shared" si="24"/>
        <v>#REF!</v>
      </c>
      <c r="L418" s="190" t="e">
        <f t="shared" si="25"/>
        <v>#REF!</v>
      </c>
      <c r="M418" s="190" t="e">
        <f t="shared" si="26"/>
        <v>#REF!</v>
      </c>
      <c r="N418" s="190" t="e">
        <f t="shared" si="27"/>
        <v>#REF!</v>
      </c>
      <c r="P418" s="190">
        <v>0</v>
      </c>
      <c r="Q418" s="190">
        <v>0</v>
      </c>
    </row>
    <row r="419" spans="1:17" hidden="1" x14ac:dyDescent="0.25">
      <c r="A419" s="450" t="s">
        <v>742</v>
      </c>
      <c r="B419" s="455" t="e">
        <f>VLOOKUP(A419,[3]Sheet1!$B$1:$D$1757,3,FALSE)</f>
        <v>#N/A</v>
      </c>
      <c r="C419" s="455" t="e">
        <f>VLOOKUP(A419,[3]Sheet1!$B$1:$R$1757,17,FALSE)</f>
        <v>#N/A</v>
      </c>
      <c r="D419" s="458">
        <v>43031</v>
      </c>
      <c r="E419" s="446">
        <v>0</v>
      </c>
      <c r="F419" s="447" t="e">
        <f>IF(D419&lt;60,0,ROUND(($D419*F$2)+VLOOKUP($C419,[2]CONFIG!$A$33:$C$43,3,FALSE),0))</f>
        <v>#REF!</v>
      </c>
      <c r="G419" s="447" t="e">
        <f>IF(D419&lt;60,0,ROUND(($D419*G$2)+VLOOKUP($C419,[2]CONFIG!$A$33:$C$43,3,FALSE),0))</f>
        <v>#REF!</v>
      </c>
      <c r="H419" s="447" t="e">
        <f>IF(D419&lt;60,0,ROUND(($D419*H$2)+VLOOKUP($C419,[2]CONFIG!$A$33:$C$43,3,FALSE),0))</f>
        <v>#REF!</v>
      </c>
      <c r="I419" s="447" t="e">
        <f>IF(D419&lt;60,0,ROUND(($D419*I$2)+VLOOKUP($C419,[2]CONFIG!$A$33:$C$43,3,FALSE),0))</f>
        <v>#REF!</v>
      </c>
      <c r="J419" s="456"/>
      <c r="K419" s="190" t="e">
        <f t="shared" si="24"/>
        <v>#REF!</v>
      </c>
      <c r="L419" s="190" t="e">
        <f t="shared" si="25"/>
        <v>#REF!</v>
      </c>
      <c r="M419" s="190" t="e">
        <f t="shared" si="26"/>
        <v>#REF!</v>
      </c>
      <c r="N419" s="190" t="e">
        <f t="shared" si="27"/>
        <v>#REF!</v>
      </c>
      <c r="P419" s="190">
        <v>0</v>
      </c>
      <c r="Q419" s="190">
        <v>0</v>
      </c>
    </row>
    <row r="420" spans="1:17" hidden="1" x14ac:dyDescent="0.25">
      <c r="A420" s="450" t="s">
        <v>743</v>
      </c>
      <c r="B420" s="455" t="e">
        <f>VLOOKUP(A420,[3]Sheet1!$B$1:$D$1757,3,FALSE)</f>
        <v>#N/A</v>
      </c>
      <c r="C420" s="455" t="e">
        <f>VLOOKUP(A420,[3]Sheet1!$B$1:$R$1757,17,FALSE)</f>
        <v>#N/A</v>
      </c>
      <c r="D420" s="458">
        <v>42708</v>
      </c>
      <c r="E420" s="446">
        <v>0</v>
      </c>
      <c r="F420" s="447" t="e">
        <f>IF(D420&lt;60,0,ROUND(($D420*F$2)+VLOOKUP($C420,[2]CONFIG!$A$33:$C$43,3,FALSE),0))</f>
        <v>#REF!</v>
      </c>
      <c r="G420" s="447" t="e">
        <f>IF(D420&lt;60,0,ROUND(($D420*G$2)+VLOOKUP($C420,[2]CONFIG!$A$33:$C$43,3,FALSE),0))</f>
        <v>#REF!</v>
      </c>
      <c r="H420" s="447" t="e">
        <f>IF(D420&lt;60,0,ROUND(($D420*H$2)+VLOOKUP($C420,[2]CONFIG!$A$33:$C$43,3,FALSE),0))</f>
        <v>#REF!</v>
      </c>
      <c r="I420" s="447" t="e">
        <f>IF(D420&lt;60,0,ROUND(($D420*I$2)+VLOOKUP($C420,[2]CONFIG!$A$33:$C$43,3,FALSE),0))</f>
        <v>#REF!</v>
      </c>
      <c r="J420" s="456"/>
      <c r="K420" s="190" t="e">
        <f t="shared" si="24"/>
        <v>#REF!</v>
      </c>
      <c r="L420" s="190" t="e">
        <f t="shared" si="25"/>
        <v>#REF!</v>
      </c>
      <c r="M420" s="190" t="e">
        <f t="shared" si="26"/>
        <v>#REF!</v>
      </c>
      <c r="N420" s="190" t="e">
        <f t="shared" si="27"/>
        <v>#REF!</v>
      </c>
      <c r="P420" s="190">
        <v>0</v>
      </c>
      <c r="Q420" s="190">
        <v>0</v>
      </c>
    </row>
    <row r="421" spans="1:17" hidden="1" x14ac:dyDescent="0.25">
      <c r="A421" s="450" t="s">
        <v>744</v>
      </c>
      <c r="B421" s="455" t="e">
        <f>VLOOKUP(A421,[3]Sheet1!$B$1:$D$1757,3,FALSE)</f>
        <v>#N/A</v>
      </c>
      <c r="C421" s="455" t="e">
        <f>VLOOKUP(A421,[3]Sheet1!$B$1:$R$1757,17,FALSE)</f>
        <v>#N/A</v>
      </c>
      <c r="D421" s="458">
        <v>41664</v>
      </c>
      <c r="E421" s="446">
        <v>0</v>
      </c>
      <c r="F421" s="447" t="e">
        <f>IF(D421&lt;60,0,ROUND(($D421*F$2)+VLOOKUP($C421,[2]CONFIG!$A$33:$C$43,3,FALSE),0))</f>
        <v>#REF!</v>
      </c>
      <c r="G421" s="447" t="e">
        <f>IF(D421&lt;60,0,ROUND(($D421*G$2)+VLOOKUP($C421,[2]CONFIG!$A$33:$C$43,3,FALSE),0))</f>
        <v>#REF!</v>
      </c>
      <c r="H421" s="447" t="e">
        <f>IF(D421&lt;60,0,ROUND(($D421*H$2)+VLOOKUP($C421,[2]CONFIG!$A$33:$C$43,3,FALSE),0))</f>
        <v>#REF!</v>
      </c>
      <c r="I421" s="447" t="e">
        <f>IF(D421&lt;60,0,ROUND(($D421*I$2)+VLOOKUP($C421,[2]CONFIG!$A$33:$C$43,3,FALSE),0))</f>
        <v>#REF!</v>
      </c>
      <c r="J421" s="456"/>
      <c r="K421" s="190" t="e">
        <f t="shared" si="24"/>
        <v>#REF!</v>
      </c>
      <c r="L421" s="190" t="e">
        <f t="shared" si="25"/>
        <v>#REF!</v>
      </c>
      <c r="M421" s="190" t="e">
        <f t="shared" si="26"/>
        <v>#REF!</v>
      </c>
      <c r="N421" s="190" t="e">
        <f t="shared" si="27"/>
        <v>#REF!</v>
      </c>
      <c r="P421" s="190">
        <v>0</v>
      </c>
      <c r="Q421" s="190">
        <v>0</v>
      </c>
    </row>
    <row r="422" spans="1:17" hidden="1" x14ac:dyDescent="0.25">
      <c r="A422" s="450" t="s">
        <v>745</v>
      </c>
      <c r="B422" s="455" t="e">
        <f>VLOOKUP(A422,[3]Sheet1!$B$1:$D$1757,3,FALSE)</f>
        <v>#N/A</v>
      </c>
      <c r="C422" s="455" t="e">
        <f>VLOOKUP(A422,[3]Sheet1!$B$1:$R$1757,17,FALSE)</f>
        <v>#N/A</v>
      </c>
      <c r="D422" s="458">
        <v>42835</v>
      </c>
      <c r="E422" s="446">
        <v>0</v>
      </c>
      <c r="F422" s="447" t="e">
        <f>IF(D422&lt;60,0,ROUND(($D422*F$2)+VLOOKUP($C422,[2]CONFIG!$A$33:$C$43,3,FALSE),0))</f>
        <v>#REF!</v>
      </c>
      <c r="G422" s="447" t="e">
        <f>IF(D422&lt;60,0,ROUND(($D422*G$2)+VLOOKUP($C422,[2]CONFIG!$A$33:$C$43,3,FALSE),0))</f>
        <v>#REF!</v>
      </c>
      <c r="H422" s="447" t="e">
        <f>IF(D422&lt;60,0,ROUND(($D422*H$2)+VLOOKUP($C422,[2]CONFIG!$A$33:$C$43,3,FALSE),0))</f>
        <v>#REF!</v>
      </c>
      <c r="I422" s="447" t="e">
        <f>IF(D422&lt;60,0,ROUND(($D422*I$2)+VLOOKUP($C422,[2]CONFIG!$A$33:$C$43,3,FALSE),0))</f>
        <v>#REF!</v>
      </c>
      <c r="J422" s="456"/>
      <c r="K422" s="190" t="e">
        <f t="shared" si="24"/>
        <v>#REF!</v>
      </c>
      <c r="L422" s="190" t="e">
        <f t="shared" si="25"/>
        <v>#REF!</v>
      </c>
      <c r="M422" s="190" t="e">
        <f t="shared" si="26"/>
        <v>#REF!</v>
      </c>
      <c r="N422" s="190" t="e">
        <f t="shared" si="27"/>
        <v>#REF!</v>
      </c>
      <c r="P422" s="190">
        <v>0</v>
      </c>
      <c r="Q422" s="190">
        <v>0</v>
      </c>
    </row>
    <row r="423" spans="1:17" hidden="1" x14ac:dyDescent="0.25">
      <c r="A423" s="450" t="s">
        <v>746</v>
      </c>
      <c r="B423" s="455" t="e">
        <f>VLOOKUP(A423,[3]Sheet1!$B$1:$D$1757,3,FALSE)</f>
        <v>#N/A</v>
      </c>
      <c r="C423" s="455" t="e">
        <f>VLOOKUP(A423,[3]Sheet1!$B$1:$R$1757,17,FALSE)</f>
        <v>#N/A</v>
      </c>
      <c r="D423" s="458">
        <v>42213</v>
      </c>
      <c r="E423" s="446">
        <v>0</v>
      </c>
      <c r="F423" s="447" t="e">
        <f>IF(D423&lt;60,0,ROUND(($D423*F$2)+VLOOKUP($C423,[2]CONFIG!$A$33:$C$43,3,FALSE),0))</f>
        <v>#REF!</v>
      </c>
      <c r="G423" s="447" t="e">
        <f>IF(D423&lt;60,0,ROUND(($D423*G$2)+VLOOKUP($C423,[2]CONFIG!$A$33:$C$43,3,FALSE),0))</f>
        <v>#REF!</v>
      </c>
      <c r="H423" s="447" t="e">
        <f>IF(D423&lt;60,0,ROUND(($D423*H$2)+VLOOKUP($C423,[2]CONFIG!$A$33:$C$43,3,FALSE),0))</f>
        <v>#REF!</v>
      </c>
      <c r="I423" s="447" t="e">
        <f>IF(D423&lt;60,0,ROUND(($D423*I$2)+VLOOKUP($C423,[2]CONFIG!$A$33:$C$43,3,FALSE),0))</f>
        <v>#REF!</v>
      </c>
      <c r="J423" s="456"/>
      <c r="K423" s="190" t="e">
        <f t="shared" si="24"/>
        <v>#REF!</v>
      </c>
      <c r="L423" s="190" t="e">
        <f t="shared" si="25"/>
        <v>#REF!</v>
      </c>
      <c r="M423" s="190" t="e">
        <f t="shared" si="26"/>
        <v>#REF!</v>
      </c>
      <c r="N423" s="190" t="e">
        <f t="shared" si="27"/>
        <v>#REF!</v>
      </c>
      <c r="P423" s="190">
        <v>0</v>
      </c>
      <c r="Q423" s="190">
        <v>0</v>
      </c>
    </row>
    <row r="424" spans="1:17" hidden="1" x14ac:dyDescent="0.25">
      <c r="A424" s="450" t="s">
        <v>747</v>
      </c>
      <c r="B424" s="455" t="e">
        <f>VLOOKUP(A424,[3]Sheet1!$B$1:$D$1757,3,FALSE)</f>
        <v>#N/A</v>
      </c>
      <c r="C424" s="455" t="e">
        <f>VLOOKUP(A424,[3]Sheet1!$B$1:$R$1757,17,FALSE)</f>
        <v>#N/A</v>
      </c>
      <c r="D424" s="458">
        <v>41775</v>
      </c>
      <c r="E424" s="446">
        <v>0</v>
      </c>
      <c r="F424" s="447" t="e">
        <f>IF(D424&lt;60,0,ROUND(($D424*F$2)+VLOOKUP($C424,[2]CONFIG!$A$33:$C$43,3,FALSE),0))</f>
        <v>#REF!</v>
      </c>
      <c r="G424" s="447" t="e">
        <f>IF(D424&lt;60,0,ROUND(($D424*G$2)+VLOOKUP($C424,[2]CONFIG!$A$33:$C$43,3,FALSE),0))</f>
        <v>#REF!</v>
      </c>
      <c r="H424" s="447" t="e">
        <f>IF(D424&lt;60,0,ROUND(($D424*H$2)+VLOOKUP($C424,[2]CONFIG!$A$33:$C$43,3,FALSE),0))</f>
        <v>#REF!</v>
      </c>
      <c r="I424" s="447" t="e">
        <f>IF(D424&lt;60,0,ROUND(($D424*I$2)+VLOOKUP($C424,[2]CONFIG!$A$33:$C$43,3,FALSE),0))</f>
        <v>#REF!</v>
      </c>
      <c r="J424" s="456"/>
      <c r="K424" s="190" t="e">
        <f t="shared" si="24"/>
        <v>#REF!</v>
      </c>
      <c r="L424" s="190" t="e">
        <f t="shared" si="25"/>
        <v>#REF!</v>
      </c>
      <c r="M424" s="190" t="e">
        <f t="shared" si="26"/>
        <v>#REF!</v>
      </c>
      <c r="N424" s="190" t="e">
        <f t="shared" si="27"/>
        <v>#REF!</v>
      </c>
      <c r="P424" s="190">
        <v>0</v>
      </c>
      <c r="Q424" s="190">
        <v>0</v>
      </c>
    </row>
    <row r="425" spans="1:17" hidden="1" x14ac:dyDescent="0.25">
      <c r="A425" s="450" t="s">
        <v>240</v>
      </c>
      <c r="B425" s="455" t="e">
        <f>VLOOKUP(A425,[3]Sheet1!$B$1:$D$1757,3,FALSE)</f>
        <v>#N/A</v>
      </c>
      <c r="C425" s="455" t="e">
        <f>VLOOKUP(A425,[3]Sheet1!$B$1:$R$1757,17,FALSE)</f>
        <v>#N/A</v>
      </c>
      <c r="D425" s="458">
        <v>41555</v>
      </c>
      <c r="E425" s="446">
        <v>0</v>
      </c>
      <c r="F425" s="447" t="e">
        <f>IF(D425&lt;60,0,ROUND(($D425*F$2)+VLOOKUP($C425,[2]CONFIG!$A$33:$C$43,3,FALSE),0))</f>
        <v>#REF!</v>
      </c>
      <c r="G425" s="447" t="e">
        <f>IF(D425&lt;60,0,ROUND(($D425*G$2)+VLOOKUP($C425,[2]CONFIG!$A$33:$C$43,3,FALSE),0))</f>
        <v>#REF!</v>
      </c>
      <c r="H425" s="447" t="e">
        <f>IF(D425&lt;60,0,ROUND(($D425*H$2)+VLOOKUP($C425,[2]CONFIG!$A$33:$C$43,3,FALSE),0))</f>
        <v>#REF!</v>
      </c>
      <c r="I425" s="447" t="e">
        <f>IF(D425&lt;60,0,ROUND(($D425*I$2)+VLOOKUP($C425,[2]CONFIG!$A$33:$C$43,3,FALSE),0))</f>
        <v>#REF!</v>
      </c>
      <c r="J425" s="456"/>
      <c r="K425" s="190" t="e">
        <f t="shared" si="24"/>
        <v>#REF!</v>
      </c>
      <c r="L425" s="190" t="e">
        <f t="shared" si="25"/>
        <v>#REF!</v>
      </c>
      <c r="M425" s="190" t="e">
        <f t="shared" si="26"/>
        <v>#REF!</v>
      </c>
      <c r="N425" s="190" t="e">
        <f t="shared" si="27"/>
        <v>#REF!</v>
      </c>
      <c r="P425" s="190">
        <v>0</v>
      </c>
      <c r="Q425" s="190">
        <v>0</v>
      </c>
    </row>
    <row r="426" spans="1:17" hidden="1" x14ac:dyDescent="0.25">
      <c r="A426" s="450" t="s">
        <v>748</v>
      </c>
      <c r="B426" s="455" t="e">
        <f>VLOOKUP(A426,[3]Sheet1!$B$1:$D$1757,3,FALSE)</f>
        <v>#N/A</v>
      </c>
      <c r="C426" s="455" t="e">
        <f>VLOOKUP(A426,[3]Sheet1!$B$1:$R$1757,17,FALSE)</f>
        <v>#N/A</v>
      </c>
      <c r="D426" s="458">
        <v>41410</v>
      </c>
      <c r="E426" s="446">
        <v>0</v>
      </c>
      <c r="F426" s="447" t="e">
        <f>IF(D426&lt;60,0,ROUND(($D426*F$2)+VLOOKUP($C426,[2]CONFIG!$A$33:$C$43,3,FALSE),0))</f>
        <v>#REF!</v>
      </c>
      <c r="G426" s="447" t="e">
        <f>IF(D426&lt;60,0,ROUND(($D426*G$2)+VLOOKUP($C426,[2]CONFIG!$A$33:$C$43,3,FALSE),0))</f>
        <v>#REF!</v>
      </c>
      <c r="H426" s="447" t="e">
        <f>IF(D426&lt;60,0,ROUND(($D426*H$2)+VLOOKUP($C426,[2]CONFIG!$A$33:$C$43,3,FALSE),0))</f>
        <v>#REF!</v>
      </c>
      <c r="I426" s="447" t="e">
        <f>IF(D426&lt;60,0,ROUND(($D426*I$2)+VLOOKUP($C426,[2]CONFIG!$A$33:$C$43,3,FALSE),0))</f>
        <v>#REF!</v>
      </c>
      <c r="J426" s="456"/>
      <c r="K426" s="190" t="e">
        <f t="shared" si="24"/>
        <v>#REF!</v>
      </c>
      <c r="L426" s="190" t="e">
        <f t="shared" si="25"/>
        <v>#REF!</v>
      </c>
      <c r="M426" s="190" t="e">
        <f t="shared" si="26"/>
        <v>#REF!</v>
      </c>
      <c r="N426" s="190" t="e">
        <f t="shared" si="27"/>
        <v>#REF!</v>
      </c>
      <c r="P426" s="190">
        <v>0</v>
      </c>
      <c r="Q426" s="190">
        <v>0</v>
      </c>
    </row>
    <row r="427" spans="1:17" hidden="1" x14ac:dyDescent="0.25">
      <c r="A427" s="459" t="s">
        <v>749</v>
      </c>
      <c r="B427" s="455" t="e">
        <f>VLOOKUP(A427,[3]Sheet1!$B$1:$D$1757,3,FALSE)</f>
        <v>#N/A</v>
      </c>
      <c r="C427" s="455" t="e">
        <f>VLOOKUP(A427,[3]Sheet1!$B$1:$R$1757,17,FALSE)</f>
        <v>#N/A</v>
      </c>
      <c r="D427" s="458">
        <v>40200</v>
      </c>
      <c r="E427" s="446">
        <v>0</v>
      </c>
      <c r="F427" s="447" t="e">
        <f>IF(D427&lt;60,0,ROUND(($D427*F$2)+VLOOKUP($C427,[2]CONFIG!$A$33:$C$43,3,FALSE),0))</f>
        <v>#REF!</v>
      </c>
      <c r="G427" s="447" t="e">
        <f>IF(D427&lt;60,0,ROUND(($D427*G$2)+VLOOKUP($C427,[2]CONFIG!$A$33:$C$43,3,FALSE),0))</f>
        <v>#REF!</v>
      </c>
      <c r="H427" s="447" t="e">
        <f>IF(D427&lt;60,0,ROUND(($D427*H$2)+VLOOKUP($C427,[2]CONFIG!$A$33:$C$43,3,FALSE),0))</f>
        <v>#REF!</v>
      </c>
      <c r="I427" s="447" t="e">
        <f>IF(D427&lt;60,0,ROUND(($D427*I$2)+VLOOKUP($C427,[2]CONFIG!$A$33:$C$43,3,FALSE),0))</f>
        <v>#REF!</v>
      </c>
      <c r="J427" s="456"/>
      <c r="K427" s="190" t="e">
        <f t="shared" si="24"/>
        <v>#REF!</v>
      </c>
      <c r="L427" s="190" t="e">
        <f t="shared" si="25"/>
        <v>#REF!</v>
      </c>
      <c r="M427" s="190" t="e">
        <f t="shared" si="26"/>
        <v>#REF!</v>
      </c>
      <c r="N427" s="190" t="e">
        <f t="shared" si="27"/>
        <v>#REF!</v>
      </c>
      <c r="P427" s="190">
        <v>0</v>
      </c>
      <c r="Q427" s="190">
        <v>0</v>
      </c>
    </row>
    <row r="428" spans="1:17" hidden="1" x14ac:dyDescent="0.25">
      <c r="A428" s="450" t="s">
        <v>750</v>
      </c>
      <c r="B428" s="455" t="e">
        <f>VLOOKUP(A428,[3]Sheet1!$B$1:$D$1757,3,FALSE)</f>
        <v>#N/A</v>
      </c>
      <c r="C428" s="455" t="e">
        <f>VLOOKUP(A428,[3]Sheet1!$B$1:$R$1757,17,FALSE)</f>
        <v>#N/A</v>
      </c>
      <c r="D428" s="458">
        <v>40846</v>
      </c>
      <c r="E428" s="446">
        <v>0</v>
      </c>
      <c r="F428" s="447" t="e">
        <f>IF(D428&lt;60,0,ROUND(($D428*F$2)+VLOOKUP($C428,[2]CONFIG!$A$33:$C$43,3,FALSE),0))</f>
        <v>#REF!</v>
      </c>
      <c r="G428" s="447" t="e">
        <f>IF(D428&lt;60,0,ROUND(($D428*G$2)+VLOOKUP($C428,[2]CONFIG!$A$33:$C$43,3,FALSE),0))</f>
        <v>#REF!</v>
      </c>
      <c r="H428" s="447" t="e">
        <f>IF(D428&lt;60,0,ROUND(($D428*H$2)+VLOOKUP($C428,[2]CONFIG!$A$33:$C$43,3,FALSE),0))</f>
        <v>#REF!</v>
      </c>
      <c r="I428" s="447" t="e">
        <f>IF(D428&lt;60,0,ROUND(($D428*I$2)+VLOOKUP($C428,[2]CONFIG!$A$33:$C$43,3,FALSE),0))</f>
        <v>#REF!</v>
      </c>
      <c r="J428" s="456"/>
      <c r="K428" s="190" t="e">
        <f t="shared" si="24"/>
        <v>#REF!</v>
      </c>
      <c r="L428" s="190" t="e">
        <f t="shared" si="25"/>
        <v>#REF!</v>
      </c>
      <c r="M428" s="190" t="e">
        <f t="shared" si="26"/>
        <v>#REF!</v>
      </c>
      <c r="N428" s="190" t="e">
        <f t="shared" si="27"/>
        <v>#REF!</v>
      </c>
      <c r="P428" s="190">
        <v>0</v>
      </c>
      <c r="Q428" s="190">
        <v>0</v>
      </c>
    </row>
    <row r="429" spans="1:17" hidden="1" x14ac:dyDescent="0.25">
      <c r="A429" s="450" t="s">
        <v>751</v>
      </c>
      <c r="B429" s="455" t="e">
        <f>VLOOKUP(A429,[3]Sheet1!$B$1:$D$1757,3,FALSE)</f>
        <v>#N/A</v>
      </c>
      <c r="C429" s="455" t="e">
        <f>VLOOKUP(A429,[3]Sheet1!$B$1:$R$1757,17,FALSE)</f>
        <v>#N/A</v>
      </c>
      <c r="D429" s="458">
        <v>41336</v>
      </c>
      <c r="E429" s="446">
        <v>0</v>
      </c>
      <c r="F429" s="447" t="e">
        <f>IF(D429&lt;60,0,ROUND(($D429*F$2)+VLOOKUP($C429,[2]CONFIG!$A$33:$C$43,3,FALSE),0))</f>
        <v>#REF!</v>
      </c>
      <c r="G429" s="447" t="e">
        <f>IF(D429&lt;60,0,ROUND(($D429*G$2)+VLOOKUP($C429,[2]CONFIG!$A$33:$C$43,3,FALSE),0))</f>
        <v>#REF!</v>
      </c>
      <c r="H429" s="447" t="e">
        <f>IF(D429&lt;60,0,ROUND(($D429*H$2)+VLOOKUP($C429,[2]CONFIG!$A$33:$C$43,3,FALSE),0))</f>
        <v>#REF!</v>
      </c>
      <c r="I429" s="447" t="e">
        <f>IF(D429&lt;60,0,ROUND(($D429*I$2)+VLOOKUP($C429,[2]CONFIG!$A$33:$C$43,3,FALSE),0))</f>
        <v>#REF!</v>
      </c>
      <c r="J429" s="456"/>
      <c r="K429" s="190" t="e">
        <f t="shared" si="24"/>
        <v>#REF!</v>
      </c>
      <c r="L429" s="190" t="e">
        <f t="shared" si="25"/>
        <v>#REF!</v>
      </c>
      <c r="M429" s="190" t="e">
        <f t="shared" si="26"/>
        <v>#REF!</v>
      </c>
      <c r="N429" s="190" t="e">
        <f t="shared" si="27"/>
        <v>#REF!</v>
      </c>
      <c r="P429" s="190">
        <v>0</v>
      </c>
      <c r="Q429" s="190">
        <v>0</v>
      </c>
    </row>
    <row r="430" spans="1:17" hidden="1" x14ac:dyDescent="0.25">
      <c r="A430" s="450" t="s">
        <v>752</v>
      </c>
      <c r="B430" s="455" t="e">
        <f>VLOOKUP(A430,[3]Sheet1!$B$1:$D$1757,3,FALSE)</f>
        <v>#N/A</v>
      </c>
      <c r="C430" s="455" t="e">
        <f>VLOOKUP(A430,[3]Sheet1!$B$1:$R$1757,17,FALSE)</f>
        <v>#N/A</v>
      </c>
      <c r="D430" s="458">
        <v>41787</v>
      </c>
      <c r="E430" s="446">
        <v>0</v>
      </c>
      <c r="F430" s="447" t="e">
        <f>IF(D430&lt;60,0,ROUND(($D430*F$2)+VLOOKUP($C430,[2]CONFIG!$A$33:$C$43,3,FALSE),0))</f>
        <v>#REF!</v>
      </c>
      <c r="G430" s="447" t="e">
        <f>IF(D430&lt;60,0,ROUND(($D430*G$2)+VLOOKUP($C430,[2]CONFIG!$A$33:$C$43,3,FALSE),0))</f>
        <v>#REF!</v>
      </c>
      <c r="H430" s="447" t="e">
        <f>IF(D430&lt;60,0,ROUND(($D430*H$2)+VLOOKUP($C430,[2]CONFIG!$A$33:$C$43,3,FALSE),0))</f>
        <v>#REF!</v>
      </c>
      <c r="I430" s="447" t="e">
        <f>IF(D430&lt;60,0,ROUND(($D430*I$2)+VLOOKUP($C430,[2]CONFIG!$A$33:$C$43,3,FALSE),0))</f>
        <v>#REF!</v>
      </c>
      <c r="J430" s="456"/>
      <c r="K430" s="190" t="e">
        <f t="shared" si="24"/>
        <v>#REF!</v>
      </c>
      <c r="L430" s="190" t="e">
        <f t="shared" si="25"/>
        <v>#REF!</v>
      </c>
      <c r="M430" s="190" t="e">
        <f t="shared" si="26"/>
        <v>#REF!</v>
      </c>
      <c r="N430" s="190" t="e">
        <f t="shared" si="27"/>
        <v>#REF!</v>
      </c>
      <c r="P430" s="190">
        <v>0</v>
      </c>
      <c r="Q430" s="190">
        <v>0</v>
      </c>
    </row>
    <row r="431" spans="1:17" hidden="1" x14ac:dyDescent="0.25">
      <c r="A431" s="450" t="s">
        <v>753</v>
      </c>
      <c r="B431" s="455" t="e">
        <f>VLOOKUP(A431,[3]Sheet1!$B$1:$D$1757,3,FALSE)</f>
        <v>#N/A</v>
      </c>
      <c r="C431" s="455" t="e">
        <f>VLOOKUP(A431,[3]Sheet1!$B$1:$R$1757,17,FALSE)</f>
        <v>#N/A</v>
      </c>
      <c r="D431" s="458">
        <v>41147</v>
      </c>
      <c r="E431" s="446">
        <v>0</v>
      </c>
      <c r="F431" s="447" t="e">
        <f>IF(D431&lt;60,0,ROUND(($D431*F$2)+VLOOKUP($C431,[2]CONFIG!$A$33:$C$43,3,FALSE),0))</f>
        <v>#REF!</v>
      </c>
      <c r="G431" s="447" t="e">
        <f>IF(D431&lt;60,0,ROUND(($D431*G$2)+VLOOKUP($C431,[2]CONFIG!$A$33:$C$43,3,FALSE),0))</f>
        <v>#REF!</v>
      </c>
      <c r="H431" s="447" t="e">
        <f>IF(D431&lt;60,0,ROUND(($D431*H$2)+VLOOKUP($C431,[2]CONFIG!$A$33:$C$43,3,FALSE),0))</f>
        <v>#REF!</v>
      </c>
      <c r="I431" s="447" t="e">
        <f>IF(D431&lt;60,0,ROUND(($D431*I$2)+VLOOKUP($C431,[2]CONFIG!$A$33:$C$43,3,FALSE),0))</f>
        <v>#REF!</v>
      </c>
      <c r="J431" s="456"/>
      <c r="K431" s="190" t="e">
        <f t="shared" si="24"/>
        <v>#REF!</v>
      </c>
      <c r="L431" s="190" t="e">
        <f t="shared" si="25"/>
        <v>#REF!</v>
      </c>
      <c r="M431" s="190" t="e">
        <f t="shared" si="26"/>
        <v>#REF!</v>
      </c>
      <c r="N431" s="190" t="e">
        <f t="shared" si="27"/>
        <v>#REF!</v>
      </c>
      <c r="P431" s="190">
        <v>0</v>
      </c>
      <c r="Q431" s="190">
        <v>0</v>
      </c>
    </row>
    <row r="432" spans="1:17" hidden="1" x14ac:dyDescent="0.25">
      <c r="A432" s="450" t="s">
        <v>273</v>
      </c>
      <c r="B432" s="455" t="e">
        <f>VLOOKUP(A432,[3]Sheet1!$B$1:$D$1757,3,FALSE)</f>
        <v>#N/A</v>
      </c>
      <c r="C432" s="455" t="e">
        <f>VLOOKUP(A432,[3]Sheet1!$B$1:$R$1757,17,FALSE)</f>
        <v>#N/A</v>
      </c>
      <c r="D432" s="458">
        <v>40410</v>
      </c>
      <c r="E432" s="446">
        <v>0</v>
      </c>
      <c r="F432" s="447" t="e">
        <f>IF(D432&lt;60,0,ROUND(($D432*F$2)+VLOOKUP($C432,[2]CONFIG!$A$33:$C$43,3,FALSE),0))</f>
        <v>#REF!</v>
      </c>
      <c r="G432" s="447" t="e">
        <f>IF(D432&lt;60,0,ROUND(($D432*G$2)+VLOOKUP($C432,[2]CONFIG!$A$33:$C$43,3,FALSE),0))</f>
        <v>#REF!</v>
      </c>
      <c r="H432" s="447" t="e">
        <f>IF(D432&lt;60,0,ROUND(($D432*H$2)+VLOOKUP($C432,[2]CONFIG!$A$33:$C$43,3,FALSE),0))</f>
        <v>#REF!</v>
      </c>
      <c r="I432" s="447" t="e">
        <f>IF(D432&lt;60,0,ROUND(($D432*I$2)+VLOOKUP($C432,[2]CONFIG!$A$33:$C$43,3,FALSE),0))</f>
        <v>#REF!</v>
      </c>
      <c r="J432" s="456"/>
      <c r="K432" s="190" t="e">
        <f t="shared" si="24"/>
        <v>#REF!</v>
      </c>
      <c r="L432" s="190" t="e">
        <f t="shared" si="25"/>
        <v>#REF!</v>
      </c>
      <c r="M432" s="190" t="e">
        <f t="shared" si="26"/>
        <v>#REF!</v>
      </c>
      <c r="N432" s="190" t="e">
        <f t="shared" si="27"/>
        <v>#REF!</v>
      </c>
      <c r="P432" s="190">
        <v>0</v>
      </c>
      <c r="Q432" s="190">
        <v>0</v>
      </c>
    </row>
    <row r="433" spans="1:17" hidden="1" x14ac:dyDescent="0.25">
      <c r="A433" s="450" t="s">
        <v>754</v>
      </c>
      <c r="B433" s="455" t="e">
        <f>VLOOKUP(A433,[3]Sheet1!$B$1:$D$1757,3,FALSE)</f>
        <v>#N/A</v>
      </c>
      <c r="C433" s="455" t="e">
        <f>VLOOKUP(A433,[3]Sheet1!$B$1:$R$1757,17,FALSE)</f>
        <v>#N/A</v>
      </c>
      <c r="D433" s="458">
        <v>40400</v>
      </c>
      <c r="E433" s="446">
        <v>0</v>
      </c>
      <c r="F433" s="447" t="e">
        <f>IF(D433&lt;60,0,ROUND(($D433*F$2)+VLOOKUP($C433,[2]CONFIG!$A$33:$C$43,3,FALSE),0))</f>
        <v>#REF!</v>
      </c>
      <c r="G433" s="447" t="e">
        <f>IF(D433&lt;60,0,ROUND(($D433*G$2)+VLOOKUP($C433,[2]CONFIG!$A$33:$C$43,3,FALSE),0))</f>
        <v>#REF!</v>
      </c>
      <c r="H433" s="447" t="e">
        <f>IF(D433&lt;60,0,ROUND(($D433*H$2)+VLOOKUP($C433,[2]CONFIG!$A$33:$C$43,3,FALSE),0))</f>
        <v>#REF!</v>
      </c>
      <c r="I433" s="447" t="e">
        <f>IF(D433&lt;60,0,ROUND(($D433*I$2)+VLOOKUP($C433,[2]CONFIG!$A$33:$C$43,3,FALSE),0))</f>
        <v>#REF!</v>
      </c>
      <c r="J433" s="456"/>
      <c r="K433" s="190" t="e">
        <f t="shared" si="24"/>
        <v>#REF!</v>
      </c>
      <c r="L433" s="190" t="e">
        <f t="shared" si="25"/>
        <v>#REF!</v>
      </c>
      <c r="M433" s="190" t="e">
        <f t="shared" si="26"/>
        <v>#REF!</v>
      </c>
      <c r="N433" s="190" t="e">
        <f t="shared" si="27"/>
        <v>#REF!</v>
      </c>
      <c r="P433" s="190">
        <v>0</v>
      </c>
      <c r="Q433" s="190">
        <v>0</v>
      </c>
    </row>
    <row r="434" spans="1:17" hidden="1" x14ac:dyDescent="0.25">
      <c r="A434" s="450" t="s">
        <v>755</v>
      </c>
      <c r="B434" s="455" t="e">
        <f>VLOOKUP(A434,[3]Sheet1!$B$1:$D$1757,3,FALSE)</f>
        <v>#N/A</v>
      </c>
      <c r="C434" s="455" t="e">
        <f>VLOOKUP(A434,[3]Sheet1!$B$1:$R$1757,17,FALSE)</f>
        <v>#N/A</v>
      </c>
      <c r="D434" s="458">
        <v>40032</v>
      </c>
      <c r="E434" s="446">
        <v>0</v>
      </c>
      <c r="F434" s="447" t="e">
        <f>IF(D434&lt;60,0,ROUND(($D434*F$2)+VLOOKUP($C434,[2]CONFIG!$A$33:$C$43,3,FALSE),0))</f>
        <v>#REF!</v>
      </c>
      <c r="G434" s="447" t="e">
        <f>IF(D434&lt;60,0,ROUND(($D434*G$2)+VLOOKUP($C434,[2]CONFIG!$A$33:$C$43,3,FALSE),0))</f>
        <v>#REF!</v>
      </c>
      <c r="H434" s="447" t="e">
        <f>IF(D434&lt;60,0,ROUND(($D434*H$2)+VLOOKUP($C434,[2]CONFIG!$A$33:$C$43,3,FALSE),0))</f>
        <v>#REF!</v>
      </c>
      <c r="I434" s="447" t="e">
        <f>IF(D434&lt;60,0,ROUND(($D434*I$2)+VLOOKUP($C434,[2]CONFIG!$A$33:$C$43,3,FALSE),0))</f>
        <v>#REF!</v>
      </c>
      <c r="J434" s="456"/>
      <c r="K434" s="190" t="e">
        <f t="shared" si="24"/>
        <v>#REF!</v>
      </c>
      <c r="L434" s="190" t="e">
        <f t="shared" si="25"/>
        <v>#REF!</v>
      </c>
      <c r="M434" s="190" t="e">
        <f t="shared" si="26"/>
        <v>#REF!</v>
      </c>
      <c r="N434" s="190" t="e">
        <f t="shared" si="27"/>
        <v>#REF!</v>
      </c>
      <c r="P434" s="190" t="e">
        <f>E434+K434</f>
        <v>#REF!</v>
      </c>
      <c r="Q434" s="190" t="e">
        <f>E434+L434</f>
        <v>#REF!</v>
      </c>
    </row>
    <row r="435" spans="1:17" hidden="1" x14ac:dyDescent="0.25">
      <c r="A435" s="459" t="s">
        <v>756</v>
      </c>
      <c r="B435" s="455" t="e">
        <f>VLOOKUP(A435,[3]Sheet1!$B$1:$D$1757,3,FALSE)</f>
        <v>#N/A</v>
      </c>
      <c r="C435" s="455" t="e">
        <f>VLOOKUP(A435,[3]Sheet1!$B$1:$R$1757,17,FALSE)</f>
        <v>#N/A</v>
      </c>
      <c r="D435" s="458">
        <v>40051</v>
      </c>
      <c r="E435" s="446">
        <v>0</v>
      </c>
      <c r="F435" s="447" t="e">
        <f>IF(D435&lt;60,0,ROUND(($D435*F$2)+VLOOKUP($C435,[2]CONFIG!$A$33:$C$43,3,FALSE),0))</f>
        <v>#REF!</v>
      </c>
      <c r="G435" s="447" t="e">
        <f>IF(D435&lt;60,0,ROUND(($D435*G$2)+VLOOKUP($C435,[2]CONFIG!$A$33:$C$43,3,FALSE),0))</f>
        <v>#REF!</v>
      </c>
      <c r="H435" s="447" t="e">
        <f>IF(D435&lt;60,0,ROUND(($D435*H$2)+VLOOKUP($C435,[2]CONFIG!$A$33:$C$43,3,FALSE),0))</f>
        <v>#REF!</v>
      </c>
      <c r="I435" s="447" t="e">
        <f>IF(D435&lt;60,0,ROUND(($D435*I$2)+VLOOKUP($C435,[2]CONFIG!$A$33:$C$43,3,FALSE),0))</f>
        <v>#REF!</v>
      </c>
      <c r="J435" s="456"/>
      <c r="K435" s="190" t="e">
        <f t="shared" si="24"/>
        <v>#REF!</v>
      </c>
      <c r="L435" s="190" t="e">
        <f t="shared" si="25"/>
        <v>#REF!</v>
      </c>
      <c r="M435" s="190" t="e">
        <f t="shared" si="26"/>
        <v>#REF!</v>
      </c>
      <c r="N435" s="190" t="e">
        <f t="shared" si="27"/>
        <v>#REF!</v>
      </c>
      <c r="P435" s="190">
        <v>0</v>
      </c>
      <c r="Q435" s="190">
        <v>0</v>
      </c>
    </row>
    <row r="436" spans="1:17" hidden="1" x14ac:dyDescent="0.25">
      <c r="A436" s="450" t="s">
        <v>757</v>
      </c>
      <c r="B436" s="455" t="e">
        <f>VLOOKUP(A436,[3]Sheet1!$B$1:$D$1757,3,FALSE)</f>
        <v>#N/A</v>
      </c>
      <c r="C436" s="455" t="e">
        <f>VLOOKUP(A436,[3]Sheet1!$B$1:$R$1757,17,FALSE)</f>
        <v>#N/A</v>
      </c>
      <c r="D436" s="458">
        <v>40320</v>
      </c>
      <c r="E436" s="446">
        <v>0</v>
      </c>
      <c r="F436" s="447" t="e">
        <f>IF(D436&lt;60,0,ROUND(($D436*F$2)+VLOOKUP($C436,[2]CONFIG!$A$33:$C$43,3,FALSE),0))</f>
        <v>#REF!</v>
      </c>
      <c r="G436" s="447" t="e">
        <f>IF(D436&lt;60,0,ROUND(($D436*G$2)+VLOOKUP($C436,[2]CONFIG!$A$33:$C$43,3,FALSE),0))</f>
        <v>#REF!</v>
      </c>
      <c r="H436" s="447" t="e">
        <f>IF(D436&lt;60,0,ROUND(($D436*H$2)+VLOOKUP($C436,[2]CONFIG!$A$33:$C$43,3,FALSE),0))</f>
        <v>#REF!</v>
      </c>
      <c r="I436" s="447" t="e">
        <f>IF(D436&lt;60,0,ROUND(($D436*I$2)+VLOOKUP($C436,[2]CONFIG!$A$33:$C$43,3,FALSE),0))</f>
        <v>#REF!</v>
      </c>
      <c r="J436" s="456"/>
      <c r="K436" s="190" t="e">
        <f t="shared" si="24"/>
        <v>#REF!</v>
      </c>
      <c r="L436" s="190" t="e">
        <f t="shared" si="25"/>
        <v>#REF!</v>
      </c>
      <c r="M436" s="190" t="e">
        <f t="shared" si="26"/>
        <v>#REF!</v>
      </c>
      <c r="N436" s="190" t="e">
        <f t="shared" si="27"/>
        <v>#REF!</v>
      </c>
      <c r="P436" s="190">
        <v>0</v>
      </c>
      <c r="Q436" s="190">
        <v>0</v>
      </c>
    </row>
    <row r="437" spans="1:17" hidden="1" x14ac:dyDescent="0.25">
      <c r="A437" s="450" t="s">
        <v>758</v>
      </c>
      <c r="B437" s="455" t="e">
        <f>VLOOKUP(A437,[3]Sheet1!$B$1:$D$1757,3,FALSE)</f>
        <v>#N/A</v>
      </c>
      <c r="C437" s="455" t="e">
        <f>VLOOKUP(A437,[3]Sheet1!$B$1:$R$1757,17,FALSE)</f>
        <v>#N/A</v>
      </c>
      <c r="D437" s="458">
        <v>39898</v>
      </c>
      <c r="E437" s="446">
        <v>0</v>
      </c>
      <c r="F437" s="447" t="e">
        <f>IF(D437&lt;60,0,ROUND(($D437*F$2)+VLOOKUP($C437,[2]CONFIG!$A$33:$C$43,3,FALSE),0))</f>
        <v>#REF!</v>
      </c>
      <c r="G437" s="447" t="e">
        <f>IF(D437&lt;60,0,ROUND(($D437*G$2)+VLOOKUP($C437,[2]CONFIG!$A$33:$C$43,3,FALSE),0))</f>
        <v>#REF!</v>
      </c>
      <c r="H437" s="447" t="e">
        <f>IF(D437&lt;60,0,ROUND(($D437*H$2)+VLOOKUP($C437,[2]CONFIG!$A$33:$C$43,3,FALSE),0))</f>
        <v>#REF!</v>
      </c>
      <c r="I437" s="447" t="e">
        <f>IF(D437&lt;60,0,ROUND(($D437*I$2)+VLOOKUP($C437,[2]CONFIG!$A$33:$C$43,3,FALSE),0))</f>
        <v>#REF!</v>
      </c>
      <c r="J437" s="456"/>
      <c r="K437" s="190" t="e">
        <f t="shared" si="24"/>
        <v>#REF!</v>
      </c>
      <c r="L437" s="190" t="e">
        <f t="shared" si="25"/>
        <v>#REF!</v>
      </c>
      <c r="M437" s="190" t="e">
        <f t="shared" si="26"/>
        <v>#REF!</v>
      </c>
      <c r="N437" s="190" t="e">
        <f t="shared" si="27"/>
        <v>#REF!</v>
      </c>
      <c r="P437" s="190">
        <v>0</v>
      </c>
      <c r="Q437" s="190">
        <v>0</v>
      </c>
    </row>
    <row r="438" spans="1:17" hidden="1" x14ac:dyDescent="0.25">
      <c r="A438" s="450" t="s">
        <v>759</v>
      </c>
      <c r="B438" s="455" t="e">
        <f>VLOOKUP(A438,[3]Sheet1!$B$1:$D$1757,3,FALSE)</f>
        <v>#N/A</v>
      </c>
      <c r="C438" s="455" t="e">
        <f>VLOOKUP(A438,[3]Sheet1!$B$1:$R$1757,17,FALSE)</f>
        <v>#N/A</v>
      </c>
      <c r="D438" s="458">
        <v>40262</v>
      </c>
      <c r="E438" s="446">
        <v>0</v>
      </c>
      <c r="F438" s="447" t="e">
        <f>IF(D438&lt;60,0,ROUND(($D438*F$2)+VLOOKUP($C438,[2]CONFIG!$A$33:$C$43,3,FALSE),0))</f>
        <v>#REF!</v>
      </c>
      <c r="G438" s="447" t="e">
        <f>IF(D438&lt;60,0,ROUND(($D438*G$2)+VLOOKUP($C438,[2]CONFIG!$A$33:$C$43,3,FALSE),0))</f>
        <v>#REF!</v>
      </c>
      <c r="H438" s="447" t="e">
        <f>IF(D438&lt;60,0,ROUND(($D438*H$2)+VLOOKUP($C438,[2]CONFIG!$A$33:$C$43,3,FALSE),0))</f>
        <v>#REF!</v>
      </c>
      <c r="I438" s="447" t="e">
        <f>IF(D438&lt;60,0,ROUND(($D438*I$2)+VLOOKUP($C438,[2]CONFIG!$A$33:$C$43,3,FALSE),0))</f>
        <v>#REF!</v>
      </c>
      <c r="J438" s="456"/>
      <c r="K438" s="190" t="e">
        <f t="shared" si="24"/>
        <v>#REF!</v>
      </c>
      <c r="L438" s="190" t="e">
        <f t="shared" si="25"/>
        <v>#REF!</v>
      </c>
      <c r="M438" s="190" t="e">
        <f t="shared" si="26"/>
        <v>#REF!</v>
      </c>
      <c r="N438" s="190" t="e">
        <f t="shared" si="27"/>
        <v>#REF!</v>
      </c>
      <c r="P438" s="190">
        <v>0</v>
      </c>
      <c r="Q438" s="190">
        <v>0</v>
      </c>
    </row>
    <row r="439" spans="1:17" hidden="1" x14ac:dyDescent="0.25">
      <c r="A439" s="450" t="s">
        <v>760</v>
      </c>
      <c r="B439" s="455" t="e">
        <f>VLOOKUP(A439,[3]Sheet1!$B$1:$D$1757,3,FALSE)</f>
        <v>#N/A</v>
      </c>
      <c r="C439" s="455" t="e">
        <f>VLOOKUP(A439,[3]Sheet1!$B$1:$R$1757,17,FALSE)</f>
        <v>#N/A</v>
      </c>
      <c r="D439" s="458">
        <v>39461</v>
      </c>
      <c r="E439" s="446">
        <v>0</v>
      </c>
      <c r="F439" s="447" t="e">
        <f>IF(D439&lt;60,0,ROUND(($D439*F$2)+VLOOKUP($C439,[2]CONFIG!$A$33:$C$43,3,FALSE),0))</f>
        <v>#REF!</v>
      </c>
      <c r="G439" s="447" t="e">
        <f>IF(D439&lt;60,0,ROUND(($D439*G$2)+VLOOKUP($C439,[2]CONFIG!$A$33:$C$43,3,FALSE),0))</f>
        <v>#REF!</v>
      </c>
      <c r="H439" s="447" t="e">
        <f>IF(D439&lt;60,0,ROUND(($D439*H$2)+VLOOKUP($C439,[2]CONFIG!$A$33:$C$43,3,FALSE),0))</f>
        <v>#REF!</v>
      </c>
      <c r="I439" s="447" t="e">
        <f>IF(D439&lt;60,0,ROUND(($D439*I$2)+VLOOKUP($C439,[2]CONFIG!$A$33:$C$43,3,FALSE),0))</f>
        <v>#REF!</v>
      </c>
      <c r="J439" s="456"/>
      <c r="K439" s="190" t="e">
        <f t="shared" si="24"/>
        <v>#REF!</v>
      </c>
      <c r="L439" s="190" t="e">
        <f t="shared" si="25"/>
        <v>#REF!</v>
      </c>
      <c r="M439" s="190" t="e">
        <f t="shared" si="26"/>
        <v>#REF!</v>
      </c>
      <c r="N439" s="190" t="e">
        <f t="shared" si="27"/>
        <v>#REF!</v>
      </c>
      <c r="P439" s="190" t="e">
        <f>E439+K439</f>
        <v>#REF!</v>
      </c>
      <c r="Q439" s="190" t="e">
        <f>E439+L439</f>
        <v>#REF!</v>
      </c>
    </row>
    <row r="440" spans="1:17" hidden="1" x14ac:dyDescent="0.25">
      <c r="A440" s="450" t="s">
        <v>761</v>
      </c>
      <c r="B440" s="455" t="e">
        <f>VLOOKUP(A440,[3]Sheet1!$B$1:$D$1757,3,FALSE)</f>
        <v>#N/A</v>
      </c>
      <c r="C440" s="455" t="e">
        <f>VLOOKUP(A440,[3]Sheet1!$B$1:$R$1757,17,FALSE)</f>
        <v>#N/A</v>
      </c>
      <c r="D440" s="458">
        <v>39237</v>
      </c>
      <c r="E440" s="446">
        <v>0</v>
      </c>
      <c r="F440" s="447" t="e">
        <f>IF(D440&lt;60,0,ROUND(($D440*F$2)+VLOOKUP($C440,[2]CONFIG!$A$33:$C$43,3,FALSE),0))</f>
        <v>#REF!</v>
      </c>
      <c r="G440" s="447" t="e">
        <f>IF(D440&lt;60,0,ROUND(($D440*G$2)+VLOOKUP($C440,[2]CONFIG!$A$33:$C$43,3,FALSE),0))</f>
        <v>#REF!</v>
      </c>
      <c r="H440" s="447" t="e">
        <f>IF(D440&lt;60,0,ROUND(($D440*H$2)+VLOOKUP($C440,[2]CONFIG!$A$33:$C$43,3,FALSE),0))</f>
        <v>#REF!</v>
      </c>
      <c r="I440" s="447" t="e">
        <f>IF(D440&lt;60,0,ROUND(($D440*I$2)+VLOOKUP($C440,[2]CONFIG!$A$33:$C$43,3,FALSE),0))</f>
        <v>#REF!</v>
      </c>
      <c r="J440" s="456"/>
      <c r="K440" s="190" t="e">
        <f t="shared" si="24"/>
        <v>#REF!</v>
      </c>
      <c r="L440" s="190" t="e">
        <f t="shared" si="25"/>
        <v>#REF!</v>
      </c>
      <c r="M440" s="190" t="e">
        <f t="shared" si="26"/>
        <v>#REF!</v>
      </c>
      <c r="N440" s="190" t="e">
        <f t="shared" si="27"/>
        <v>#REF!</v>
      </c>
      <c r="P440" s="190">
        <v>0</v>
      </c>
      <c r="Q440" s="190">
        <v>0</v>
      </c>
    </row>
    <row r="441" spans="1:17" hidden="1" x14ac:dyDescent="0.25">
      <c r="A441" s="450" t="s">
        <v>762</v>
      </c>
      <c r="B441" s="455" t="e">
        <f>VLOOKUP(A441,[3]Sheet1!$B$1:$D$1757,3,FALSE)</f>
        <v>#N/A</v>
      </c>
      <c r="C441" s="455" t="e">
        <f>VLOOKUP(A441,[3]Sheet1!$B$1:$R$1757,17,FALSE)</f>
        <v>#N/A</v>
      </c>
      <c r="D441" s="458">
        <v>38867</v>
      </c>
      <c r="E441" s="446">
        <v>0</v>
      </c>
      <c r="F441" s="447" t="e">
        <f>IF(D441&lt;60,0,ROUND(($D441*F$2)+VLOOKUP($C441,[2]CONFIG!$A$33:$C$43,3,FALSE),0))</f>
        <v>#REF!</v>
      </c>
      <c r="G441" s="447" t="e">
        <f>IF(D441&lt;60,0,ROUND(($D441*G$2)+VLOOKUP($C441,[2]CONFIG!$A$33:$C$43,3,FALSE),0))</f>
        <v>#REF!</v>
      </c>
      <c r="H441" s="447" t="e">
        <f>IF(D441&lt;60,0,ROUND(($D441*H$2)+VLOOKUP($C441,[2]CONFIG!$A$33:$C$43,3,FALSE),0))</f>
        <v>#REF!</v>
      </c>
      <c r="I441" s="447" t="e">
        <f>IF(D441&lt;60,0,ROUND(($D441*I$2)+VLOOKUP($C441,[2]CONFIG!$A$33:$C$43,3,FALSE),0))</f>
        <v>#REF!</v>
      </c>
      <c r="J441" s="456"/>
      <c r="K441" s="190" t="e">
        <f t="shared" si="24"/>
        <v>#REF!</v>
      </c>
      <c r="L441" s="190" t="e">
        <f t="shared" si="25"/>
        <v>#REF!</v>
      </c>
      <c r="M441" s="190" t="e">
        <f t="shared" si="26"/>
        <v>#REF!</v>
      </c>
      <c r="N441" s="190" t="e">
        <f t="shared" si="27"/>
        <v>#REF!</v>
      </c>
      <c r="P441" s="190">
        <v>0</v>
      </c>
      <c r="Q441" s="190">
        <v>0</v>
      </c>
    </row>
    <row r="442" spans="1:17" hidden="1" x14ac:dyDescent="0.25">
      <c r="A442" s="450" t="s">
        <v>763</v>
      </c>
      <c r="B442" s="455" t="e">
        <f>VLOOKUP(A442,[3]Sheet1!$B$1:$D$1757,3,FALSE)</f>
        <v>#N/A</v>
      </c>
      <c r="C442" s="455" t="e">
        <f>VLOOKUP(A442,[3]Sheet1!$B$1:$R$1757,17,FALSE)</f>
        <v>#N/A</v>
      </c>
      <c r="D442" s="458">
        <v>39455</v>
      </c>
      <c r="E442" s="446">
        <v>0</v>
      </c>
      <c r="F442" s="447" t="e">
        <f>IF(D442&lt;60,0,ROUND(($D442*F$2)+VLOOKUP($C442,[2]CONFIG!$A$33:$C$43,3,FALSE),0))</f>
        <v>#REF!</v>
      </c>
      <c r="G442" s="447" t="e">
        <f>IF(D442&lt;60,0,ROUND(($D442*G$2)+VLOOKUP($C442,[2]CONFIG!$A$33:$C$43,3,FALSE),0))</f>
        <v>#REF!</v>
      </c>
      <c r="H442" s="447" t="e">
        <f>IF(D442&lt;60,0,ROUND(($D442*H$2)+VLOOKUP($C442,[2]CONFIG!$A$33:$C$43,3,FALSE),0))</f>
        <v>#REF!</v>
      </c>
      <c r="I442" s="447" t="e">
        <f>IF(D442&lt;60,0,ROUND(($D442*I$2)+VLOOKUP($C442,[2]CONFIG!$A$33:$C$43,3,FALSE),0))</f>
        <v>#REF!</v>
      </c>
      <c r="J442" s="456"/>
      <c r="K442" s="190" t="e">
        <f t="shared" si="24"/>
        <v>#REF!</v>
      </c>
      <c r="L442" s="190" t="e">
        <f t="shared" si="25"/>
        <v>#REF!</v>
      </c>
      <c r="M442" s="190" t="e">
        <f t="shared" si="26"/>
        <v>#REF!</v>
      </c>
      <c r="N442" s="190" t="e">
        <f t="shared" si="27"/>
        <v>#REF!</v>
      </c>
      <c r="P442" s="190">
        <v>0</v>
      </c>
      <c r="Q442" s="190">
        <v>0</v>
      </c>
    </row>
    <row r="443" spans="1:17" hidden="1" x14ac:dyDescent="0.25">
      <c r="A443" s="450" t="s">
        <v>764</v>
      </c>
      <c r="B443" s="455" t="e">
        <f>VLOOKUP(A443,[3]Sheet1!$B$1:$D$1757,3,FALSE)</f>
        <v>#N/A</v>
      </c>
      <c r="C443" s="455" t="e">
        <f>VLOOKUP(A443,[3]Sheet1!$B$1:$R$1757,17,FALSE)</f>
        <v>#N/A</v>
      </c>
      <c r="D443" s="458">
        <v>38436</v>
      </c>
      <c r="E443" s="446">
        <v>0</v>
      </c>
      <c r="F443" s="447" t="e">
        <f>IF(D443&lt;60,0,ROUND(($D443*F$2)+VLOOKUP($C443,[2]CONFIG!$A$33:$C$43,3,FALSE),0))</f>
        <v>#REF!</v>
      </c>
      <c r="G443" s="447" t="e">
        <f>IF(D443&lt;60,0,ROUND(($D443*G$2)+VLOOKUP($C443,[2]CONFIG!$A$33:$C$43,3,FALSE),0))</f>
        <v>#REF!</v>
      </c>
      <c r="H443" s="447" t="e">
        <f>IF(D443&lt;60,0,ROUND(($D443*H$2)+VLOOKUP($C443,[2]CONFIG!$A$33:$C$43,3,FALSE),0))</f>
        <v>#REF!</v>
      </c>
      <c r="I443" s="447" t="e">
        <f>IF(D443&lt;60,0,ROUND(($D443*I$2)+VLOOKUP($C443,[2]CONFIG!$A$33:$C$43,3,FALSE),0))</f>
        <v>#REF!</v>
      </c>
      <c r="J443" s="456"/>
      <c r="K443" s="190" t="e">
        <f t="shared" si="24"/>
        <v>#REF!</v>
      </c>
      <c r="L443" s="190" t="e">
        <f t="shared" si="25"/>
        <v>#REF!</v>
      </c>
      <c r="M443" s="190" t="e">
        <f t="shared" si="26"/>
        <v>#REF!</v>
      </c>
      <c r="N443" s="190" t="e">
        <f t="shared" si="27"/>
        <v>#REF!</v>
      </c>
      <c r="P443" s="190">
        <v>0</v>
      </c>
      <c r="Q443" s="190">
        <v>0</v>
      </c>
    </row>
    <row r="444" spans="1:17" hidden="1" x14ac:dyDescent="0.25">
      <c r="A444" s="450" t="s">
        <v>765</v>
      </c>
      <c r="B444" s="455" t="e">
        <f>VLOOKUP(A444,[3]Sheet1!$B$1:$D$1757,3,FALSE)</f>
        <v>#N/A</v>
      </c>
      <c r="C444" s="455" t="e">
        <f>VLOOKUP(A444,[3]Sheet1!$B$1:$R$1757,17,FALSE)</f>
        <v>#N/A</v>
      </c>
      <c r="D444" s="458">
        <v>40062</v>
      </c>
      <c r="E444" s="446">
        <v>0</v>
      </c>
      <c r="F444" s="447" t="e">
        <f>IF(D444&lt;60,0,ROUND(($D444*F$2)+VLOOKUP($C444,[2]CONFIG!$A$33:$C$43,3,FALSE),0))</f>
        <v>#REF!</v>
      </c>
      <c r="G444" s="447" t="e">
        <f>IF(D444&lt;60,0,ROUND(($D444*G$2)+VLOOKUP($C444,[2]CONFIG!$A$33:$C$43,3,FALSE),0))</f>
        <v>#REF!</v>
      </c>
      <c r="H444" s="447" t="e">
        <f>IF(D444&lt;60,0,ROUND(($D444*H$2)+VLOOKUP($C444,[2]CONFIG!$A$33:$C$43,3,FALSE),0))</f>
        <v>#REF!</v>
      </c>
      <c r="I444" s="447" t="e">
        <f>IF(D444&lt;60,0,ROUND(($D444*I$2)+VLOOKUP($C444,[2]CONFIG!$A$33:$C$43,3,FALSE),0))</f>
        <v>#REF!</v>
      </c>
      <c r="J444" s="456"/>
      <c r="K444" s="190" t="e">
        <f t="shared" si="24"/>
        <v>#REF!</v>
      </c>
      <c r="L444" s="190" t="e">
        <f t="shared" si="25"/>
        <v>#REF!</v>
      </c>
      <c r="M444" s="190" t="e">
        <f t="shared" si="26"/>
        <v>#REF!</v>
      </c>
      <c r="N444" s="190" t="e">
        <f t="shared" si="27"/>
        <v>#REF!</v>
      </c>
      <c r="P444" s="190">
        <v>0</v>
      </c>
      <c r="Q444" s="190">
        <v>0</v>
      </c>
    </row>
    <row r="445" spans="1:17" hidden="1" x14ac:dyDescent="0.25">
      <c r="A445" s="450" t="s">
        <v>766</v>
      </c>
      <c r="B445" s="455" t="e">
        <f>VLOOKUP(A445,[3]Sheet1!$B$1:$D$1757,3,FALSE)</f>
        <v>#N/A</v>
      </c>
      <c r="C445" s="455" t="e">
        <f>VLOOKUP(A445,[3]Sheet1!$B$1:$R$1757,17,FALSE)</f>
        <v>#N/A</v>
      </c>
      <c r="D445" s="458">
        <v>39200</v>
      </c>
      <c r="E445" s="446">
        <v>0</v>
      </c>
      <c r="F445" s="447" t="e">
        <f>IF(D445&lt;60,0,ROUND(($D445*F$2)+VLOOKUP($C445,[2]CONFIG!$A$33:$C$43,3,FALSE),0))</f>
        <v>#REF!</v>
      </c>
      <c r="G445" s="447" t="e">
        <f>IF(D445&lt;60,0,ROUND(($D445*G$2)+VLOOKUP($C445,[2]CONFIG!$A$33:$C$43,3,FALSE),0))</f>
        <v>#REF!</v>
      </c>
      <c r="H445" s="447" t="e">
        <f>IF(D445&lt;60,0,ROUND(($D445*H$2)+VLOOKUP($C445,[2]CONFIG!$A$33:$C$43,3,FALSE),0))</f>
        <v>#REF!</v>
      </c>
      <c r="I445" s="447" t="e">
        <f>IF(D445&lt;60,0,ROUND(($D445*I$2)+VLOOKUP($C445,[2]CONFIG!$A$33:$C$43,3,FALSE),0))</f>
        <v>#REF!</v>
      </c>
      <c r="J445" s="456"/>
      <c r="K445" s="190" t="e">
        <f t="shared" si="24"/>
        <v>#REF!</v>
      </c>
      <c r="L445" s="190" t="e">
        <f t="shared" si="25"/>
        <v>#REF!</v>
      </c>
      <c r="M445" s="190" t="e">
        <f t="shared" si="26"/>
        <v>#REF!</v>
      </c>
      <c r="N445" s="190" t="e">
        <f t="shared" si="27"/>
        <v>#REF!</v>
      </c>
      <c r="P445" s="190">
        <v>0</v>
      </c>
      <c r="Q445" s="190">
        <v>0</v>
      </c>
    </row>
    <row r="446" spans="1:17" hidden="1" x14ac:dyDescent="0.25">
      <c r="A446" s="450" t="s">
        <v>767</v>
      </c>
      <c r="B446" s="455" t="e">
        <f>VLOOKUP(A446,[3]Sheet1!$B$1:$D$1757,3,FALSE)</f>
        <v>#N/A</v>
      </c>
      <c r="C446" s="455" t="e">
        <f>VLOOKUP(A446,[3]Sheet1!$B$1:$R$1757,17,FALSE)</f>
        <v>#N/A</v>
      </c>
      <c r="D446" s="458">
        <v>39000</v>
      </c>
      <c r="E446" s="446">
        <v>0</v>
      </c>
      <c r="F446" s="447" t="e">
        <f>IF(D446&lt;60,0,ROUND(($D446*F$2)+VLOOKUP($C446,[2]CONFIG!$A$33:$C$43,3,FALSE),0))</f>
        <v>#REF!</v>
      </c>
      <c r="G446" s="447" t="e">
        <f>IF(D446&lt;60,0,ROUND(($D446*G$2)+VLOOKUP($C446,[2]CONFIG!$A$33:$C$43,3,FALSE),0))</f>
        <v>#REF!</v>
      </c>
      <c r="H446" s="447" t="e">
        <f>IF(D446&lt;60,0,ROUND(($D446*H$2)+VLOOKUP($C446,[2]CONFIG!$A$33:$C$43,3,FALSE),0))</f>
        <v>#REF!</v>
      </c>
      <c r="I446" s="447" t="e">
        <f>IF(D446&lt;60,0,ROUND(($D446*I$2)+VLOOKUP($C446,[2]CONFIG!$A$33:$C$43,3,FALSE),0))</f>
        <v>#REF!</v>
      </c>
      <c r="J446" s="456"/>
      <c r="K446" s="190" t="e">
        <f t="shared" si="24"/>
        <v>#REF!</v>
      </c>
      <c r="L446" s="190" t="e">
        <f t="shared" si="25"/>
        <v>#REF!</v>
      </c>
      <c r="M446" s="190" t="e">
        <f t="shared" si="26"/>
        <v>#REF!</v>
      </c>
      <c r="N446" s="190" t="e">
        <f t="shared" si="27"/>
        <v>#REF!</v>
      </c>
      <c r="P446" s="190">
        <v>0</v>
      </c>
      <c r="Q446" s="190">
        <v>0</v>
      </c>
    </row>
    <row r="447" spans="1:17" hidden="1" x14ac:dyDescent="0.25">
      <c r="A447" s="450" t="s">
        <v>768</v>
      </c>
      <c r="B447" s="455" t="e">
        <f>VLOOKUP(A447,[3]Sheet1!$B$1:$D$1757,3,FALSE)</f>
        <v>#N/A</v>
      </c>
      <c r="C447" s="455" t="e">
        <f>VLOOKUP(A447,[3]Sheet1!$B$1:$R$1757,17,FALSE)</f>
        <v>#N/A</v>
      </c>
      <c r="D447" s="458">
        <v>39072</v>
      </c>
      <c r="E447" s="446">
        <v>0</v>
      </c>
      <c r="F447" s="447" t="e">
        <f>IF(D447&lt;60,0,ROUND(($D447*F$2)+VLOOKUP($C447,[2]CONFIG!$A$33:$C$43,3,FALSE),0))</f>
        <v>#REF!</v>
      </c>
      <c r="G447" s="447" t="e">
        <f>IF(D447&lt;60,0,ROUND(($D447*G$2)+VLOOKUP($C447,[2]CONFIG!$A$33:$C$43,3,FALSE),0))</f>
        <v>#REF!</v>
      </c>
      <c r="H447" s="447" t="e">
        <f>IF(D447&lt;60,0,ROUND(($D447*H$2)+VLOOKUP($C447,[2]CONFIG!$A$33:$C$43,3,FALSE),0))</f>
        <v>#REF!</v>
      </c>
      <c r="I447" s="447" t="e">
        <f>IF(D447&lt;60,0,ROUND(($D447*I$2)+VLOOKUP($C447,[2]CONFIG!$A$33:$C$43,3,FALSE),0))</f>
        <v>#REF!</v>
      </c>
      <c r="J447" s="456"/>
      <c r="K447" s="190" t="e">
        <f t="shared" si="24"/>
        <v>#REF!</v>
      </c>
      <c r="L447" s="190" t="e">
        <f t="shared" si="25"/>
        <v>#REF!</v>
      </c>
      <c r="M447" s="190" t="e">
        <f t="shared" si="26"/>
        <v>#REF!</v>
      </c>
      <c r="N447" s="190" t="e">
        <f t="shared" si="27"/>
        <v>#REF!</v>
      </c>
      <c r="P447" s="190">
        <v>0</v>
      </c>
      <c r="Q447" s="190">
        <v>0</v>
      </c>
    </row>
    <row r="448" spans="1:17" hidden="1" x14ac:dyDescent="0.25">
      <c r="A448" s="450" t="s">
        <v>769</v>
      </c>
      <c r="B448" s="455" t="e">
        <f>VLOOKUP(A448,[3]Sheet1!$B$1:$D$1757,3,FALSE)</f>
        <v>#N/A</v>
      </c>
      <c r="C448" s="455" t="e">
        <f>VLOOKUP(A448,[3]Sheet1!$B$1:$R$1757,17,FALSE)</f>
        <v>#N/A</v>
      </c>
      <c r="D448" s="458">
        <v>39206</v>
      </c>
      <c r="E448" s="446">
        <v>0</v>
      </c>
      <c r="F448" s="447" t="e">
        <f>IF(D448&lt;60,0,ROUND(($D448*F$2)+VLOOKUP($C448,[2]CONFIG!$A$33:$C$43,3,FALSE),0))</f>
        <v>#REF!</v>
      </c>
      <c r="G448" s="447" t="e">
        <f>IF(D448&lt;60,0,ROUND(($D448*G$2)+VLOOKUP($C448,[2]CONFIG!$A$33:$C$43,3,FALSE),0))</f>
        <v>#REF!</v>
      </c>
      <c r="H448" s="447" t="e">
        <f>IF(D448&lt;60,0,ROUND(($D448*H$2)+VLOOKUP($C448,[2]CONFIG!$A$33:$C$43,3,FALSE),0))</f>
        <v>#REF!</v>
      </c>
      <c r="I448" s="447" t="e">
        <f>IF(D448&lt;60,0,ROUND(($D448*I$2)+VLOOKUP($C448,[2]CONFIG!$A$33:$C$43,3,FALSE),0))</f>
        <v>#REF!</v>
      </c>
      <c r="J448" s="456"/>
      <c r="K448" s="190" t="e">
        <f t="shared" si="24"/>
        <v>#REF!</v>
      </c>
      <c r="L448" s="190" t="e">
        <f t="shared" si="25"/>
        <v>#REF!</v>
      </c>
      <c r="M448" s="190" t="e">
        <f t="shared" si="26"/>
        <v>#REF!</v>
      </c>
      <c r="N448" s="190" t="e">
        <f t="shared" si="27"/>
        <v>#REF!</v>
      </c>
      <c r="P448" s="190">
        <v>0</v>
      </c>
      <c r="Q448" s="190">
        <v>0</v>
      </c>
    </row>
    <row r="449" spans="1:17" hidden="1" x14ac:dyDescent="0.25">
      <c r="A449" s="450" t="s">
        <v>770</v>
      </c>
      <c r="B449" s="455" t="e">
        <f>VLOOKUP(A449,[3]Sheet1!$B$1:$D$1757,3,FALSE)</f>
        <v>#N/A</v>
      </c>
      <c r="C449" s="455" t="e">
        <f>VLOOKUP(A449,[3]Sheet1!$B$1:$R$1757,17,FALSE)</f>
        <v>#N/A</v>
      </c>
      <c r="D449" s="458">
        <v>37805</v>
      </c>
      <c r="E449" s="446">
        <v>0</v>
      </c>
      <c r="F449" s="447" t="e">
        <f>IF(D449&lt;60,0,ROUND(($D449*F$2)+VLOOKUP($C449,[2]CONFIG!$A$33:$C$43,3,FALSE),0))</f>
        <v>#REF!</v>
      </c>
      <c r="G449" s="447" t="e">
        <f>IF(D449&lt;60,0,ROUND(($D449*G$2)+VLOOKUP($C449,[2]CONFIG!$A$33:$C$43,3,FALSE),0))</f>
        <v>#REF!</v>
      </c>
      <c r="H449" s="447" t="e">
        <f>IF(D449&lt;60,0,ROUND(($D449*H$2)+VLOOKUP($C449,[2]CONFIG!$A$33:$C$43,3,FALSE),0))</f>
        <v>#REF!</v>
      </c>
      <c r="I449" s="447" t="e">
        <f>IF(D449&lt;60,0,ROUND(($D449*I$2)+VLOOKUP($C449,[2]CONFIG!$A$33:$C$43,3,FALSE),0))</f>
        <v>#REF!</v>
      </c>
      <c r="J449" s="456"/>
      <c r="K449" s="190" t="e">
        <f t="shared" si="24"/>
        <v>#REF!</v>
      </c>
      <c r="L449" s="190" t="e">
        <f t="shared" si="25"/>
        <v>#REF!</v>
      </c>
      <c r="M449" s="190" t="e">
        <f t="shared" si="26"/>
        <v>#REF!</v>
      </c>
      <c r="N449" s="190" t="e">
        <f t="shared" si="27"/>
        <v>#REF!</v>
      </c>
      <c r="P449" s="190" t="e">
        <f>E449+K449</f>
        <v>#REF!</v>
      </c>
      <c r="Q449" s="190" t="e">
        <f>E449+L449</f>
        <v>#REF!</v>
      </c>
    </row>
    <row r="450" spans="1:17" hidden="1" x14ac:dyDescent="0.25">
      <c r="A450" s="450" t="s">
        <v>771</v>
      </c>
      <c r="B450" s="455" t="e">
        <f>VLOOKUP(A450,[3]Sheet1!$B$1:$D$1757,3,FALSE)</f>
        <v>#N/A</v>
      </c>
      <c r="C450" s="455" t="e">
        <f>VLOOKUP(A450,[3]Sheet1!$B$1:$R$1757,17,FALSE)</f>
        <v>#N/A</v>
      </c>
      <c r="D450" s="458">
        <v>38080</v>
      </c>
      <c r="E450" s="446">
        <v>0</v>
      </c>
      <c r="F450" s="447" t="e">
        <f>IF(D450&lt;60,0,ROUND(($D450*F$2)+VLOOKUP($C450,[2]CONFIG!$A$33:$C$43,3,FALSE),0))</f>
        <v>#REF!</v>
      </c>
      <c r="G450" s="447" t="e">
        <f>IF(D450&lt;60,0,ROUND(($D450*G$2)+VLOOKUP($C450,[2]CONFIG!$A$33:$C$43,3,FALSE),0))</f>
        <v>#REF!</v>
      </c>
      <c r="H450" s="447" t="e">
        <f>IF(D450&lt;60,0,ROUND(($D450*H$2)+VLOOKUP($C450,[2]CONFIG!$A$33:$C$43,3,FALSE),0))</f>
        <v>#REF!</v>
      </c>
      <c r="I450" s="447" t="e">
        <f>IF(D450&lt;60,0,ROUND(($D450*I$2)+VLOOKUP($C450,[2]CONFIG!$A$33:$C$43,3,FALSE),0))</f>
        <v>#REF!</v>
      </c>
      <c r="J450" s="456"/>
      <c r="K450" s="190" t="e">
        <f t="shared" si="24"/>
        <v>#REF!</v>
      </c>
      <c r="L450" s="190" t="e">
        <f t="shared" si="25"/>
        <v>#REF!</v>
      </c>
      <c r="M450" s="190" t="e">
        <f t="shared" si="26"/>
        <v>#REF!</v>
      </c>
      <c r="N450" s="190" t="e">
        <f t="shared" si="27"/>
        <v>#REF!</v>
      </c>
      <c r="P450" s="190">
        <v>0</v>
      </c>
      <c r="Q450" s="190">
        <v>0</v>
      </c>
    </row>
    <row r="451" spans="1:17" hidden="1" x14ac:dyDescent="0.25">
      <c r="A451" s="450" t="s">
        <v>772</v>
      </c>
      <c r="B451" s="455" t="e">
        <f>VLOOKUP(A451,[3]Sheet1!$B$1:$D$1757,3,FALSE)</f>
        <v>#N/A</v>
      </c>
      <c r="C451" s="455" t="e">
        <f>VLOOKUP(A451,[3]Sheet1!$B$1:$R$1757,17,FALSE)</f>
        <v>#N/A</v>
      </c>
      <c r="D451" s="458">
        <v>38688</v>
      </c>
      <c r="E451" s="446">
        <v>0</v>
      </c>
      <c r="F451" s="447" t="e">
        <f>IF(D451&lt;60,0,ROUND(($D451*F$2)+VLOOKUP($C451,[2]CONFIG!$A$33:$C$43,3,FALSE),0))</f>
        <v>#REF!</v>
      </c>
      <c r="G451" s="447" t="e">
        <f>IF(D451&lt;60,0,ROUND(($D451*G$2)+VLOOKUP($C451,[2]CONFIG!$A$33:$C$43,3,FALSE),0))</f>
        <v>#REF!</v>
      </c>
      <c r="H451" s="447" t="e">
        <f>IF(D451&lt;60,0,ROUND(($D451*H$2)+VLOOKUP($C451,[2]CONFIG!$A$33:$C$43,3,FALSE),0))</f>
        <v>#REF!</v>
      </c>
      <c r="I451" s="447" t="e">
        <f>IF(D451&lt;60,0,ROUND(($D451*I$2)+VLOOKUP($C451,[2]CONFIG!$A$33:$C$43,3,FALSE),0))</f>
        <v>#REF!</v>
      </c>
      <c r="J451" s="456"/>
      <c r="K451" s="190" t="e">
        <f t="shared" si="24"/>
        <v>#REF!</v>
      </c>
      <c r="L451" s="190" t="e">
        <f t="shared" si="25"/>
        <v>#REF!</v>
      </c>
      <c r="M451" s="190" t="e">
        <f t="shared" si="26"/>
        <v>#REF!</v>
      </c>
      <c r="N451" s="190" t="e">
        <f t="shared" si="27"/>
        <v>#REF!</v>
      </c>
      <c r="P451" s="190">
        <v>0</v>
      </c>
      <c r="Q451" s="190">
        <v>0</v>
      </c>
    </row>
    <row r="452" spans="1:17" hidden="1" x14ac:dyDescent="0.25">
      <c r="A452" s="450" t="s">
        <v>773</v>
      </c>
      <c r="B452" s="455" t="e">
        <f>VLOOKUP(A452,[3]Sheet1!$B$1:$D$1757,3,FALSE)</f>
        <v>#N/A</v>
      </c>
      <c r="C452" s="455" t="e">
        <f>VLOOKUP(A452,[3]Sheet1!$B$1:$R$1757,17,FALSE)</f>
        <v>#N/A</v>
      </c>
      <c r="D452" s="458">
        <v>36923</v>
      </c>
      <c r="E452" s="446">
        <v>0</v>
      </c>
      <c r="F452" s="447" t="e">
        <f>IF(D452&lt;60,0,ROUND(($D452*F$2)+VLOOKUP($C452,[2]CONFIG!$A$33:$C$43,3,FALSE),0))</f>
        <v>#REF!</v>
      </c>
      <c r="G452" s="447" t="e">
        <f>IF(D452&lt;60,0,ROUND(($D452*G$2)+VLOOKUP($C452,[2]CONFIG!$A$33:$C$43,3,FALSE),0))</f>
        <v>#REF!</v>
      </c>
      <c r="H452" s="447" t="e">
        <f>IF(D452&lt;60,0,ROUND(($D452*H$2)+VLOOKUP($C452,[2]CONFIG!$A$33:$C$43,3,FALSE),0))</f>
        <v>#REF!</v>
      </c>
      <c r="I452" s="447" t="e">
        <f>IF(D452&lt;60,0,ROUND(($D452*I$2)+VLOOKUP($C452,[2]CONFIG!$A$33:$C$43,3,FALSE),0))</f>
        <v>#REF!</v>
      </c>
      <c r="J452" s="456"/>
      <c r="K452" s="190" t="e">
        <f t="shared" si="24"/>
        <v>#REF!</v>
      </c>
      <c r="L452" s="190" t="e">
        <f t="shared" si="25"/>
        <v>#REF!</v>
      </c>
      <c r="M452" s="190" t="e">
        <f t="shared" si="26"/>
        <v>#REF!</v>
      </c>
      <c r="N452" s="190" t="e">
        <f t="shared" si="27"/>
        <v>#REF!</v>
      </c>
      <c r="P452" s="190">
        <v>0</v>
      </c>
      <c r="Q452" s="190">
        <v>0</v>
      </c>
    </row>
    <row r="453" spans="1:17" hidden="1" x14ac:dyDescent="0.25">
      <c r="A453" s="450" t="s">
        <v>774</v>
      </c>
      <c r="B453" s="455" t="e">
        <f>VLOOKUP(A453,[3]Sheet1!$B$1:$D$1757,3,FALSE)</f>
        <v>#N/A</v>
      </c>
      <c r="C453" s="455" t="e">
        <f>VLOOKUP(A453,[3]Sheet1!$B$1:$R$1757,17,FALSE)</f>
        <v>#N/A</v>
      </c>
      <c r="D453" s="458">
        <v>37750</v>
      </c>
      <c r="E453" s="446">
        <v>0</v>
      </c>
      <c r="F453" s="447" t="e">
        <f>IF(D453&lt;60,0,ROUND(($D453*F$2)+VLOOKUP($C453,[2]CONFIG!$A$33:$C$43,3,FALSE),0))</f>
        <v>#REF!</v>
      </c>
      <c r="G453" s="447" t="e">
        <f>IF(D453&lt;60,0,ROUND(($D453*G$2)+VLOOKUP($C453,[2]CONFIG!$A$33:$C$43,3,FALSE),0))</f>
        <v>#REF!</v>
      </c>
      <c r="H453" s="447" t="e">
        <f>IF(D453&lt;60,0,ROUND(($D453*H$2)+VLOOKUP($C453,[2]CONFIG!$A$33:$C$43,3,FALSE),0))</f>
        <v>#REF!</v>
      </c>
      <c r="I453" s="447" t="e">
        <f>IF(D453&lt;60,0,ROUND(($D453*I$2)+VLOOKUP($C453,[2]CONFIG!$A$33:$C$43,3,FALSE),0))</f>
        <v>#REF!</v>
      </c>
      <c r="J453" s="456"/>
      <c r="K453" s="190" t="e">
        <f t="shared" ref="K453:K516" si="28">(ROUND($E453*$K$2,2))</f>
        <v>#REF!</v>
      </c>
      <c r="L453" s="190" t="e">
        <f t="shared" ref="L453:L516" si="29">(ROUND($E453*$L$2,2))</f>
        <v>#REF!</v>
      </c>
      <c r="M453" s="190" t="e">
        <f t="shared" ref="M453:M516" si="30">(ROUND($E453*$M$2,2))</f>
        <v>#REF!</v>
      </c>
      <c r="N453" s="190" t="e">
        <f t="shared" ref="N453:N516" si="31">(ROUND($E453*$N$2,2))</f>
        <v>#REF!</v>
      </c>
      <c r="P453" s="190" t="e">
        <f>E453+K453</f>
        <v>#REF!</v>
      </c>
      <c r="Q453" s="190" t="e">
        <f>E453+L453</f>
        <v>#REF!</v>
      </c>
    </row>
    <row r="454" spans="1:17" hidden="1" x14ac:dyDescent="0.25">
      <c r="A454" s="450" t="s">
        <v>775</v>
      </c>
      <c r="B454" s="455" t="e">
        <f>VLOOKUP(A454,[3]Sheet1!$B$1:$D$1757,3,FALSE)</f>
        <v>#N/A</v>
      </c>
      <c r="C454" s="455" t="e">
        <f>VLOOKUP(A454,[3]Sheet1!$B$1:$R$1757,17,FALSE)</f>
        <v>#N/A</v>
      </c>
      <c r="D454" s="458">
        <v>37839</v>
      </c>
      <c r="E454" s="446">
        <v>0</v>
      </c>
      <c r="F454" s="447" t="e">
        <f>IF(D454&lt;60,0,ROUND(($D454*F$2)+VLOOKUP($C454,[2]CONFIG!$A$33:$C$43,3,FALSE),0))</f>
        <v>#REF!</v>
      </c>
      <c r="G454" s="447" t="e">
        <f>IF(D454&lt;60,0,ROUND(($D454*G$2)+VLOOKUP($C454,[2]CONFIG!$A$33:$C$43,3,FALSE),0))</f>
        <v>#REF!</v>
      </c>
      <c r="H454" s="447" t="e">
        <f>IF(D454&lt;60,0,ROUND(($D454*H$2)+VLOOKUP($C454,[2]CONFIG!$A$33:$C$43,3,FALSE),0))</f>
        <v>#REF!</v>
      </c>
      <c r="I454" s="447" t="e">
        <f>IF(D454&lt;60,0,ROUND(($D454*I$2)+VLOOKUP($C454,[2]CONFIG!$A$33:$C$43,3,FALSE),0))</f>
        <v>#REF!</v>
      </c>
      <c r="J454" s="456"/>
      <c r="K454" s="190" t="e">
        <f t="shared" si="28"/>
        <v>#REF!</v>
      </c>
      <c r="L454" s="190" t="e">
        <f t="shared" si="29"/>
        <v>#REF!</v>
      </c>
      <c r="M454" s="190" t="e">
        <f t="shared" si="30"/>
        <v>#REF!</v>
      </c>
      <c r="N454" s="190" t="e">
        <f t="shared" si="31"/>
        <v>#REF!</v>
      </c>
      <c r="P454" s="190">
        <v>0</v>
      </c>
      <c r="Q454" s="190">
        <v>0</v>
      </c>
    </row>
    <row r="455" spans="1:17" hidden="1" x14ac:dyDescent="0.25">
      <c r="A455" s="450" t="s">
        <v>246</v>
      </c>
      <c r="B455" s="455" t="e">
        <f>VLOOKUP(A455,[3]Sheet1!$B$1:$D$1757,3,FALSE)</f>
        <v>#N/A</v>
      </c>
      <c r="C455" s="455" t="e">
        <f>VLOOKUP(A455,[3]Sheet1!$B$1:$R$1757,17,FALSE)</f>
        <v>#N/A</v>
      </c>
      <c r="D455" s="458">
        <v>37244</v>
      </c>
      <c r="E455" s="446">
        <v>0</v>
      </c>
      <c r="F455" s="447" t="e">
        <f>IF(D455&lt;60,0,ROUND(($D455*F$2)+VLOOKUP($C455,[2]CONFIG!$A$33:$C$43,3,FALSE),0))</f>
        <v>#REF!</v>
      </c>
      <c r="G455" s="447" t="e">
        <f>IF(D455&lt;60,0,ROUND(($D455*G$2)+VLOOKUP($C455,[2]CONFIG!$A$33:$C$43,3,FALSE),0))</f>
        <v>#REF!</v>
      </c>
      <c r="H455" s="447" t="e">
        <f>IF(D455&lt;60,0,ROUND(($D455*H$2)+VLOOKUP($C455,[2]CONFIG!$A$33:$C$43,3,FALSE),0))</f>
        <v>#REF!</v>
      </c>
      <c r="I455" s="447" t="e">
        <f>IF(D455&lt;60,0,ROUND(($D455*I$2)+VLOOKUP($C455,[2]CONFIG!$A$33:$C$43,3,FALSE),0))</f>
        <v>#REF!</v>
      </c>
      <c r="J455" s="456"/>
      <c r="K455" s="190" t="e">
        <f t="shared" si="28"/>
        <v>#REF!</v>
      </c>
      <c r="L455" s="190" t="e">
        <f t="shared" si="29"/>
        <v>#REF!</v>
      </c>
      <c r="M455" s="190" t="e">
        <f t="shared" si="30"/>
        <v>#REF!</v>
      </c>
      <c r="N455" s="190" t="e">
        <f t="shared" si="31"/>
        <v>#REF!</v>
      </c>
      <c r="P455" s="190" t="e">
        <f>E455+K455</f>
        <v>#REF!</v>
      </c>
      <c r="Q455" s="190" t="e">
        <f>E455+L455</f>
        <v>#REF!</v>
      </c>
    </row>
    <row r="456" spans="1:17" hidden="1" x14ac:dyDescent="0.25">
      <c r="A456" s="450" t="s">
        <v>776</v>
      </c>
      <c r="B456" s="455" t="e">
        <f>VLOOKUP(A456,[3]Sheet1!$B$1:$D$1757,3,FALSE)</f>
        <v>#N/A</v>
      </c>
      <c r="C456" s="455" t="e">
        <f>VLOOKUP(A456,[3]Sheet1!$B$1:$R$1757,17,FALSE)</f>
        <v>#N/A</v>
      </c>
      <c r="D456" s="458">
        <v>37730</v>
      </c>
      <c r="E456" s="446">
        <v>0</v>
      </c>
      <c r="F456" s="447" t="e">
        <f>IF(D456&lt;60,0,ROUND(($D456*F$2)+VLOOKUP($C456,[2]CONFIG!$A$33:$C$43,3,FALSE),0))</f>
        <v>#REF!</v>
      </c>
      <c r="G456" s="447" t="e">
        <f>IF(D456&lt;60,0,ROUND(($D456*G$2)+VLOOKUP($C456,[2]CONFIG!$A$33:$C$43,3,FALSE),0))</f>
        <v>#REF!</v>
      </c>
      <c r="H456" s="447" t="e">
        <f>IF(D456&lt;60,0,ROUND(($D456*H$2)+VLOOKUP($C456,[2]CONFIG!$A$33:$C$43,3,FALSE),0))</f>
        <v>#REF!</v>
      </c>
      <c r="I456" s="447" t="e">
        <f>IF(D456&lt;60,0,ROUND(($D456*I$2)+VLOOKUP($C456,[2]CONFIG!$A$33:$C$43,3,FALSE),0))</f>
        <v>#REF!</v>
      </c>
      <c r="J456" s="456"/>
      <c r="K456" s="190" t="e">
        <f t="shared" si="28"/>
        <v>#REF!</v>
      </c>
      <c r="L456" s="190" t="e">
        <f t="shared" si="29"/>
        <v>#REF!</v>
      </c>
      <c r="M456" s="190" t="e">
        <f t="shared" si="30"/>
        <v>#REF!</v>
      </c>
      <c r="N456" s="190" t="e">
        <f t="shared" si="31"/>
        <v>#REF!</v>
      </c>
      <c r="P456" s="190">
        <v>0</v>
      </c>
      <c r="Q456" s="190">
        <v>0</v>
      </c>
    </row>
    <row r="457" spans="1:17" hidden="1" x14ac:dyDescent="0.25">
      <c r="A457" s="450" t="s">
        <v>777</v>
      </c>
      <c r="B457" s="455" t="e">
        <f>VLOOKUP(A457,[3]Sheet1!$B$1:$D$1757,3,FALSE)</f>
        <v>#N/A</v>
      </c>
      <c r="C457" s="455" t="e">
        <f>VLOOKUP(A457,[3]Sheet1!$B$1:$R$1757,17,FALSE)</f>
        <v>#N/A</v>
      </c>
      <c r="D457" s="458">
        <v>38102</v>
      </c>
      <c r="E457" s="446">
        <v>0</v>
      </c>
      <c r="F457" s="447" t="e">
        <f>IF(D457&lt;60,0,ROUND(($D457*F$2)+VLOOKUP($C457,[2]CONFIG!$A$33:$C$43,3,FALSE),0))</f>
        <v>#REF!</v>
      </c>
      <c r="G457" s="447" t="e">
        <f>IF(D457&lt;60,0,ROUND(($D457*G$2)+VLOOKUP($C457,[2]CONFIG!$A$33:$C$43,3,FALSE),0))</f>
        <v>#REF!</v>
      </c>
      <c r="H457" s="447" t="e">
        <f>IF(D457&lt;60,0,ROUND(($D457*H$2)+VLOOKUP($C457,[2]CONFIG!$A$33:$C$43,3,FALSE),0))</f>
        <v>#REF!</v>
      </c>
      <c r="I457" s="447" t="e">
        <f>IF(D457&lt;60,0,ROUND(($D457*I$2)+VLOOKUP($C457,[2]CONFIG!$A$33:$C$43,3,FALSE),0))</f>
        <v>#REF!</v>
      </c>
      <c r="J457" s="456"/>
      <c r="K457" s="190" t="e">
        <f t="shared" si="28"/>
        <v>#REF!</v>
      </c>
      <c r="L457" s="190" t="e">
        <f t="shared" si="29"/>
        <v>#REF!</v>
      </c>
      <c r="M457" s="190" t="e">
        <f t="shared" si="30"/>
        <v>#REF!</v>
      </c>
      <c r="N457" s="190" t="e">
        <f t="shared" si="31"/>
        <v>#REF!</v>
      </c>
      <c r="P457" s="190">
        <v>0</v>
      </c>
      <c r="Q457" s="190">
        <v>0</v>
      </c>
    </row>
    <row r="458" spans="1:17" hidden="1" x14ac:dyDescent="0.25">
      <c r="A458" s="450" t="s">
        <v>778</v>
      </c>
      <c r="B458" s="455" t="e">
        <f>VLOOKUP(A458,[3]Sheet1!$B$1:$D$1757,3,FALSE)</f>
        <v>#N/A</v>
      </c>
      <c r="C458" s="455" t="e">
        <f>VLOOKUP(A458,[3]Sheet1!$B$1:$R$1757,17,FALSE)</f>
        <v>#N/A</v>
      </c>
      <c r="D458" s="458">
        <v>38102</v>
      </c>
      <c r="E458" s="446">
        <v>0</v>
      </c>
      <c r="F458" s="447" t="e">
        <f>IF(D458&lt;60,0,ROUND(($D458*F$2)+VLOOKUP($C458,[2]CONFIG!$A$33:$C$43,3,FALSE),0))</f>
        <v>#REF!</v>
      </c>
      <c r="G458" s="447" t="e">
        <f>IF(D458&lt;60,0,ROUND(($D458*G$2)+VLOOKUP($C458,[2]CONFIG!$A$33:$C$43,3,FALSE),0))</f>
        <v>#REF!</v>
      </c>
      <c r="H458" s="447" t="e">
        <f>IF(D458&lt;60,0,ROUND(($D458*H$2)+VLOOKUP($C458,[2]CONFIG!$A$33:$C$43,3,FALSE),0))</f>
        <v>#REF!</v>
      </c>
      <c r="I458" s="447" t="e">
        <f>IF(D458&lt;60,0,ROUND(($D458*I$2)+VLOOKUP($C458,[2]CONFIG!$A$33:$C$43,3,FALSE),0))</f>
        <v>#REF!</v>
      </c>
      <c r="J458" s="456"/>
      <c r="K458" s="190" t="e">
        <f t="shared" si="28"/>
        <v>#REF!</v>
      </c>
      <c r="L458" s="190" t="e">
        <f t="shared" si="29"/>
        <v>#REF!</v>
      </c>
      <c r="M458" s="190" t="e">
        <f t="shared" si="30"/>
        <v>#REF!</v>
      </c>
      <c r="N458" s="190" t="e">
        <f t="shared" si="31"/>
        <v>#REF!</v>
      </c>
      <c r="P458" s="190">
        <v>0</v>
      </c>
      <c r="Q458" s="190">
        <v>0</v>
      </c>
    </row>
    <row r="459" spans="1:17" hidden="1" x14ac:dyDescent="0.25">
      <c r="A459" s="450" t="s">
        <v>779</v>
      </c>
      <c r="B459" s="455" t="e">
        <f>VLOOKUP(A459,[3]Sheet1!$B$1:$D$1757,3,FALSE)</f>
        <v>#N/A</v>
      </c>
      <c r="C459" s="455" t="e">
        <f>VLOOKUP(A459,[3]Sheet1!$B$1:$R$1757,17,FALSE)</f>
        <v>#N/A</v>
      </c>
      <c r="D459" s="458">
        <v>37162</v>
      </c>
      <c r="E459" s="446">
        <v>0</v>
      </c>
      <c r="F459" s="447" t="e">
        <f>IF(D459&lt;60,0,ROUND(($D459*F$2)+VLOOKUP($C459,[2]CONFIG!$A$33:$C$43,3,FALSE),0))</f>
        <v>#REF!</v>
      </c>
      <c r="G459" s="447" t="e">
        <f>IF(D459&lt;60,0,ROUND(($D459*G$2)+VLOOKUP($C459,[2]CONFIG!$A$33:$C$43,3,FALSE),0))</f>
        <v>#REF!</v>
      </c>
      <c r="H459" s="447" t="e">
        <f>IF(D459&lt;60,0,ROUND(($D459*H$2)+VLOOKUP($C459,[2]CONFIG!$A$33:$C$43,3,FALSE),0))</f>
        <v>#REF!</v>
      </c>
      <c r="I459" s="447" t="e">
        <f>IF(D459&lt;60,0,ROUND(($D459*I$2)+VLOOKUP($C459,[2]CONFIG!$A$33:$C$43,3,FALSE),0))</f>
        <v>#REF!</v>
      </c>
      <c r="J459" s="456"/>
      <c r="K459" s="190" t="e">
        <f t="shared" si="28"/>
        <v>#REF!</v>
      </c>
      <c r="L459" s="190" t="e">
        <f t="shared" si="29"/>
        <v>#REF!</v>
      </c>
      <c r="M459" s="190" t="e">
        <f t="shared" si="30"/>
        <v>#REF!</v>
      </c>
      <c r="N459" s="190" t="e">
        <f t="shared" si="31"/>
        <v>#REF!</v>
      </c>
      <c r="P459" s="190">
        <v>0</v>
      </c>
      <c r="Q459" s="190">
        <v>0</v>
      </c>
    </row>
    <row r="460" spans="1:17" hidden="1" x14ac:dyDescent="0.25">
      <c r="A460" s="450" t="s">
        <v>780</v>
      </c>
      <c r="B460" s="455" t="e">
        <f>VLOOKUP(A460,[3]Sheet1!$B$1:$D$1757,3,FALSE)</f>
        <v>#N/A</v>
      </c>
      <c r="C460" s="455" t="e">
        <f>VLOOKUP(A460,[3]Sheet1!$B$1:$R$1757,17,FALSE)</f>
        <v>#N/A</v>
      </c>
      <c r="D460" s="458">
        <v>38063</v>
      </c>
      <c r="E460" s="446">
        <v>0</v>
      </c>
      <c r="F460" s="447" t="e">
        <f>IF(D460&lt;60,0,ROUND(($D460*F$2)+VLOOKUP($C460,[2]CONFIG!$A$33:$C$43,3,FALSE),0))</f>
        <v>#REF!</v>
      </c>
      <c r="G460" s="447" t="e">
        <f>IF(D460&lt;60,0,ROUND(($D460*G$2)+VLOOKUP($C460,[2]CONFIG!$A$33:$C$43,3,FALSE),0))</f>
        <v>#REF!</v>
      </c>
      <c r="H460" s="447" t="e">
        <f>IF(D460&lt;60,0,ROUND(($D460*H$2)+VLOOKUP($C460,[2]CONFIG!$A$33:$C$43,3,FALSE),0))</f>
        <v>#REF!</v>
      </c>
      <c r="I460" s="447" t="e">
        <f>IF(D460&lt;60,0,ROUND(($D460*I$2)+VLOOKUP($C460,[2]CONFIG!$A$33:$C$43,3,FALSE),0))</f>
        <v>#REF!</v>
      </c>
      <c r="J460" s="456"/>
      <c r="K460" s="190" t="e">
        <f t="shared" si="28"/>
        <v>#REF!</v>
      </c>
      <c r="L460" s="190" t="e">
        <f t="shared" si="29"/>
        <v>#REF!</v>
      </c>
      <c r="M460" s="190" t="e">
        <f t="shared" si="30"/>
        <v>#REF!</v>
      </c>
      <c r="N460" s="190" t="e">
        <f t="shared" si="31"/>
        <v>#REF!</v>
      </c>
      <c r="P460" s="190">
        <v>0</v>
      </c>
      <c r="Q460" s="190">
        <v>0</v>
      </c>
    </row>
    <row r="461" spans="1:17" hidden="1" x14ac:dyDescent="0.25">
      <c r="A461" s="450" t="s">
        <v>781</v>
      </c>
      <c r="B461" s="455" t="e">
        <f>VLOOKUP(A461,[3]Sheet1!$B$1:$D$1757,3,FALSE)</f>
        <v>#N/A</v>
      </c>
      <c r="C461" s="455" t="e">
        <f>VLOOKUP(A461,[3]Sheet1!$B$1:$R$1757,17,FALSE)</f>
        <v>#N/A</v>
      </c>
      <c r="D461" s="458">
        <v>38044</v>
      </c>
      <c r="E461" s="446">
        <v>0</v>
      </c>
      <c r="F461" s="447" t="e">
        <f>IF(D461&lt;60,0,ROUND(($D461*F$2)+VLOOKUP($C461,[2]CONFIG!$A$33:$C$43,3,FALSE),0))</f>
        <v>#REF!</v>
      </c>
      <c r="G461" s="447" t="e">
        <f>IF(D461&lt;60,0,ROUND(($D461*G$2)+VLOOKUP($C461,[2]CONFIG!$A$33:$C$43,3,FALSE),0))</f>
        <v>#REF!</v>
      </c>
      <c r="H461" s="447" t="e">
        <f>IF(D461&lt;60,0,ROUND(($D461*H$2)+VLOOKUP($C461,[2]CONFIG!$A$33:$C$43,3,FALSE),0))</f>
        <v>#REF!</v>
      </c>
      <c r="I461" s="447" t="e">
        <f>IF(D461&lt;60,0,ROUND(($D461*I$2)+VLOOKUP($C461,[2]CONFIG!$A$33:$C$43,3,FALSE),0))</f>
        <v>#REF!</v>
      </c>
      <c r="J461" s="456"/>
      <c r="K461" s="190" t="e">
        <f t="shared" si="28"/>
        <v>#REF!</v>
      </c>
      <c r="L461" s="190" t="e">
        <f t="shared" si="29"/>
        <v>#REF!</v>
      </c>
      <c r="M461" s="190" t="e">
        <f t="shared" si="30"/>
        <v>#REF!</v>
      </c>
      <c r="N461" s="190" t="e">
        <f t="shared" si="31"/>
        <v>#REF!</v>
      </c>
      <c r="P461" s="190">
        <v>0</v>
      </c>
      <c r="Q461" s="190">
        <v>0</v>
      </c>
    </row>
    <row r="462" spans="1:17" hidden="1" x14ac:dyDescent="0.25">
      <c r="A462" s="450" t="s">
        <v>238</v>
      </c>
      <c r="B462" s="455" t="e">
        <f>VLOOKUP(A462,[3]Sheet1!$B$1:$D$1757,3,FALSE)</f>
        <v>#N/A</v>
      </c>
      <c r="C462" s="455" t="e">
        <f>VLOOKUP(A462,[3]Sheet1!$B$1:$R$1757,17,FALSE)</f>
        <v>#N/A</v>
      </c>
      <c r="D462" s="458">
        <v>36848</v>
      </c>
      <c r="E462" s="446">
        <v>0</v>
      </c>
      <c r="F462" s="447" t="e">
        <f>IF(D462&lt;60,0,ROUND(($D462*F$2)+VLOOKUP($C462,[2]CONFIG!$A$33:$C$43,3,FALSE),0))</f>
        <v>#REF!</v>
      </c>
      <c r="G462" s="447" t="e">
        <f>IF(D462&lt;60,0,ROUND(($D462*G$2)+VLOOKUP($C462,[2]CONFIG!$A$33:$C$43,3,FALSE),0))</f>
        <v>#REF!</v>
      </c>
      <c r="H462" s="447" t="e">
        <f>IF(D462&lt;60,0,ROUND(($D462*H$2)+VLOOKUP($C462,[2]CONFIG!$A$33:$C$43,3,FALSE),0))</f>
        <v>#REF!</v>
      </c>
      <c r="I462" s="447" t="e">
        <f>IF(D462&lt;60,0,ROUND(($D462*I$2)+VLOOKUP($C462,[2]CONFIG!$A$33:$C$43,3,FALSE),0))</f>
        <v>#REF!</v>
      </c>
      <c r="J462" s="456"/>
      <c r="K462" s="190" t="e">
        <f t="shared" si="28"/>
        <v>#REF!</v>
      </c>
      <c r="L462" s="190" t="e">
        <f t="shared" si="29"/>
        <v>#REF!</v>
      </c>
      <c r="M462" s="190" t="e">
        <f t="shared" si="30"/>
        <v>#REF!</v>
      </c>
      <c r="N462" s="190" t="e">
        <f t="shared" si="31"/>
        <v>#REF!</v>
      </c>
      <c r="P462" s="190">
        <v>0</v>
      </c>
      <c r="Q462" s="190">
        <v>0</v>
      </c>
    </row>
    <row r="463" spans="1:17" hidden="1" x14ac:dyDescent="0.25">
      <c r="A463" s="450" t="s">
        <v>782</v>
      </c>
      <c r="B463" s="455" t="e">
        <f>VLOOKUP(A463,[3]Sheet1!$B$1:$D$1757,3,FALSE)</f>
        <v>#N/A</v>
      </c>
      <c r="C463" s="455" t="e">
        <f>VLOOKUP(A463,[3]Sheet1!$B$1:$R$1757,17,FALSE)</f>
        <v>#N/A</v>
      </c>
      <c r="D463" s="458">
        <v>35496</v>
      </c>
      <c r="E463" s="446">
        <v>0</v>
      </c>
      <c r="F463" s="447" t="e">
        <f>IF(D463&lt;60,0,ROUND(($D463*F$2)+VLOOKUP($C463,[2]CONFIG!$A$33:$C$43,3,FALSE),0))</f>
        <v>#REF!</v>
      </c>
      <c r="G463" s="447" t="e">
        <f>IF(D463&lt;60,0,ROUND(($D463*G$2)+VLOOKUP($C463,[2]CONFIG!$A$33:$C$43,3,FALSE),0))</f>
        <v>#REF!</v>
      </c>
      <c r="H463" s="447" t="e">
        <f>IF(D463&lt;60,0,ROUND(($D463*H$2)+VLOOKUP($C463,[2]CONFIG!$A$33:$C$43,3,FALSE),0))</f>
        <v>#REF!</v>
      </c>
      <c r="I463" s="447" t="e">
        <f>IF(D463&lt;60,0,ROUND(($D463*I$2)+VLOOKUP($C463,[2]CONFIG!$A$33:$C$43,3,FALSE),0))</f>
        <v>#REF!</v>
      </c>
      <c r="J463" s="456"/>
      <c r="K463" s="190" t="e">
        <f t="shared" si="28"/>
        <v>#REF!</v>
      </c>
      <c r="L463" s="190" t="e">
        <f t="shared" si="29"/>
        <v>#REF!</v>
      </c>
      <c r="M463" s="190" t="e">
        <f t="shared" si="30"/>
        <v>#REF!</v>
      </c>
      <c r="N463" s="190" t="e">
        <f t="shared" si="31"/>
        <v>#REF!</v>
      </c>
      <c r="P463" s="190">
        <v>0</v>
      </c>
      <c r="Q463" s="190">
        <v>0</v>
      </c>
    </row>
    <row r="464" spans="1:17" hidden="1" x14ac:dyDescent="0.25">
      <c r="A464" s="450" t="s">
        <v>783</v>
      </c>
      <c r="B464" s="455" t="e">
        <f>VLOOKUP(A464,[3]Sheet1!$B$1:$D$1757,3,FALSE)</f>
        <v>#N/A</v>
      </c>
      <c r="C464" s="455" t="e">
        <f>VLOOKUP(A464,[3]Sheet1!$B$1:$R$1757,17,FALSE)</f>
        <v>#N/A</v>
      </c>
      <c r="D464" s="458">
        <v>35496</v>
      </c>
      <c r="E464" s="446">
        <v>0</v>
      </c>
      <c r="F464" s="447" t="e">
        <f>IF(D464&lt;60,0,ROUND(($D464*F$2)+VLOOKUP($C464,[2]CONFIG!$A$33:$C$43,3,FALSE),0))</f>
        <v>#REF!</v>
      </c>
      <c r="G464" s="447" t="e">
        <f>IF(D464&lt;60,0,ROUND(($D464*G$2)+VLOOKUP($C464,[2]CONFIG!$A$33:$C$43,3,FALSE),0))</f>
        <v>#REF!</v>
      </c>
      <c r="H464" s="447" t="e">
        <f>IF(D464&lt;60,0,ROUND(($D464*H$2)+VLOOKUP($C464,[2]CONFIG!$A$33:$C$43,3,FALSE),0))</f>
        <v>#REF!</v>
      </c>
      <c r="I464" s="447" t="e">
        <f>IF(D464&lt;60,0,ROUND(($D464*I$2)+VLOOKUP($C464,[2]CONFIG!$A$33:$C$43,3,FALSE),0))</f>
        <v>#REF!</v>
      </c>
      <c r="J464" s="456"/>
      <c r="K464" s="190" t="e">
        <f t="shared" si="28"/>
        <v>#REF!</v>
      </c>
      <c r="L464" s="190" t="e">
        <f t="shared" si="29"/>
        <v>#REF!</v>
      </c>
      <c r="M464" s="190" t="e">
        <f t="shared" si="30"/>
        <v>#REF!</v>
      </c>
      <c r="N464" s="190" t="e">
        <f t="shared" si="31"/>
        <v>#REF!</v>
      </c>
      <c r="P464" s="190">
        <v>0</v>
      </c>
      <c r="Q464" s="190">
        <v>0</v>
      </c>
    </row>
    <row r="465" spans="1:17" hidden="1" x14ac:dyDescent="0.25">
      <c r="A465" s="450" t="s">
        <v>784</v>
      </c>
      <c r="B465" s="455" t="e">
        <f>VLOOKUP(A465,[3]Sheet1!$B$1:$D$1757,3,FALSE)</f>
        <v>#N/A</v>
      </c>
      <c r="C465" s="455" t="e">
        <f>VLOOKUP(A465,[3]Sheet1!$B$1:$R$1757,17,FALSE)</f>
        <v>#N/A</v>
      </c>
      <c r="D465" s="458">
        <v>35554</v>
      </c>
      <c r="E465" s="446">
        <v>0</v>
      </c>
      <c r="F465" s="447" t="e">
        <f>IF(D465&lt;60,0,ROUND(($D465*F$2)+VLOOKUP($C465,[2]CONFIG!$A$33:$C$43,3,FALSE),0))</f>
        <v>#REF!</v>
      </c>
      <c r="G465" s="447" t="e">
        <f>IF(D465&lt;60,0,ROUND(($D465*G$2)+VLOOKUP($C465,[2]CONFIG!$A$33:$C$43,3,FALSE),0))</f>
        <v>#REF!</v>
      </c>
      <c r="H465" s="447" t="e">
        <f>IF(D465&lt;60,0,ROUND(($D465*H$2)+VLOOKUP($C465,[2]CONFIG!$A$33:$C$43,3,FALSE),0))</f>
        <v>#REF!</v>
      </c>
      <c r="I465" s="447" t="e">
        <f>IF(D465&lt;60,0,ROUND(($D465*I$2)+VLOOKUP($C465,[2]CONFIG!$A$33:$C$43,3,FALSE),0))</f>
        <v>#REF!</v>
      </c>
      <c r="J465" s="456"/>
      <c r="K465" s="190" t="e">
        <f t="shared" si="28"/>
        <v>#REF!</v>
      </c>
      <c r="L465" s="190" t="e">
        <f t="shared" si="29"/>
        <v>#REF!</v>
      </c>
      <c r="M465" s="190" t="e">
        <f t="shared" si="30"/>
        <v>#REF!</v>
      </c>
      <c r="N465" s="190" t="e">
        <f t="shared" si="31"/>
        <v>#REF!</v>
      </c>
      <c r="P465" s="190">
        <v>0</v>
      </c>
      <c r="Q465" s="190">
        <v>0</v>
      </c>
    </row>
    <row r="466" spans="1:17" hidden="1" x14ac:dyDescent="0.25">
      <c r="A466" s="450" t="s">
        <v>270</v>
      </c>
      <c r="B466" s="455" t="e">
        <f>VLOOKUP(A466,[3]Sheet1!$B$1:$D$1757,3,FALSE)</f>
        <v>#N/A</v>
      </c>
      <c r="C466" s="455" t="e">
        <f>VLOOKUP(A466,[3]Sheet1!$B$1:$R$1757,17,FALSE)</f>
        <v>#N/A</v>
      </c>
      <c r="D466" s="458">
        <v>34813</v>
      </c>
      <c r="E466" s="446">
        <v>0</v>
      </c>
      <c r="F466" s="447" t="e">
        <f>IF(D466&lt;60,0,ROUND(($D466*F$2)+VLOOKUP($C466,[2]CONFIG!$A$33:$C$43,3,FALSE),0))</f>
        <v>#REF!</v>
      </c>
      <c r="G466" s="447" t="e">
        <f>IF(D466&lt;60,0,ROUND(($D466*G$2)+VLOOKUP($C466,[2]CONFIG!$A$33:$C$43,3,FALSE),0))</f>
        <v>#REF!</v>
      </c>
      <c r="H466" s="447" t="e">
        <f>IF(D466&lt;60,0,ROUND(($D466*H$2)+VLOOKUP($C466,[2]CONFIG!$A$33:$C$43,3,FALSE),0))</f>
        <v>#REF!</v>
      </c>
      <c r="I466" s="447" t="e">
        <f>IF(D466&lt;60,0,ROUND(($D466*I$2)+VLOOKUP($C466,[2]CONFIG!$A$33:$C$43,3,FALSE),0))</f>
        <v>#REF!</v>
      </c>
      <c r="J466" s="456"/>
      <c r="K466" s="190" t="e">
        <f t="shared" si="28"/>
        <v>#REF!</v>
      </c>
      <c r="L466" s="190" t="e">
        <f t="shared" si="29"/>
        <v>#REF!</v>
      </c>
      <c r="M466" s="190" t="e">
        <f t="shared" si="30"/>
        <v>#REF!</v>
      </c>
      <c r="N466" s="190" t="e">
        <f t="shared" si="31"/>
        <v>#REF!</v>
      </c>
      <c r="P466" s="190">
        <v>0</v>
      </c>
      <c r="Q466" s="190">
        <v>0</v>
      </c>
    </row>
    <row r="467" spans="1:17" hidden="1" x14ac:dyDescent="0.25">
      <c r="A467" s="450" t="s">
        <v>272</v>
      </c>
      <c r="B467" s="455" t="e">
        <f>VLOOKUP(A467,[3]Sheet1!$B$1:$D$1757,3,FALSE)</f>
        <v>#N/A</v>
      </c>
      <c r="C467" s="455" t="e">
        <f>VLOOKUP(A467,[3]Sheet1!$B$1:$R$1757,17,FALSE)</f>
        <v>#N/A</v>
      </c>
      <c r="D467" s="458">
        <v>34531</v>
      </c>
      <c r="E467" s="446">
        <v>0</v>
      </c>
      <c r="F467" s="447" t="e">
        <f>IF(D467&lt;60,0,ROUND(($D467*F$2)+VLOOKUP($C467,[2]CONFIG!$A$33:$C$43,3,FALSE),0))</f>
        <v>#REF!</v>
      </c>
      <c r="G467" s="447" t="e">
        <f>IF(D467&lt;60,0,ROUND(($D467*G$2)+VLOOKUP($C467,[2]CONFIG!$A$33:$C$43,3,FALSE),0))</f>
        <v>#REF!</v>
      </c>
      <c r="H467" s="447" t="e">
        <f>IF(D467&lt;60,0,ROUND(($D467*H$2)+VLOOKUP($C467,[2]CONFIG!$A$33:$C$43,3,FALSE),0))</f>
        <v>#REF!</v>
      </c>
      <c r="I467" s="447" t="e">
        <f>IF(D467&lt;60,0,ROUND(($D467*I$2)+VLOOKUP($C467,[2]CONFIG!$A$33:$C$43,3,FALSE),0))</f>
        <v>#REF!</v>
      </c>
      <c r="J467" s="456"/>
      <c r="K467" s="190" t="e">
        <f t="shared" si="28"/>
        <v>#REF!</v>
      </c>
      <c r="L467" s="190" t="e">
        <f t="shared" si="29"/>
        <v>#REF!</v>
      </c>
      <c r="M467" s="190" t="e">
        <f t="shared" si="30"/>
        <v>#REF!</v>
      </c>
      <c r="N467" s="190" t="e">
        <f t="shared" si="31"/>
        <v>#REF!</v>
      </c>
      <c r="P467" s="190">
        <v>0</v>
      </c>
      <c r="Q467" s="190">
        <v>0</v>
      </c>
    </row>
    <row r="468" spans="1:17" hidden="1" x14ac:dyDescent="0.25">
      <c r="A468" s="450" t="s">
        <v>269</v>
      </c>
      <c r="B468" s="455" t="e">
        <f>VLOOKUP(A468,[3]Sheet1!$B$1:$D$1757,3,FALSE)</f>
        <v>#N/A</v>
      </c>
      <c r="C468" s="455" t="e">
        <f>VLOOKUP(A468,[3]Sheet1!$B$1:$R$1757,17,FALSE)</f>
        <v>#N/A</v>
      </c>
      <c r="D468" s="458">
        <v>35042</v>
      </c>
      <c r="E468" s="446">
        <v>0</v>
      </c>
      <c r="F468" s="447" t="e">
        <f>IF(D468&lt;60,0,ROUND(($D468*F$2)+VLOOKUP($C468,[2]CONFIG!$A$33:$C$43,3,FALSE),0))</f>
        <v>#REF!</v>
      </c>
      <c r="G468" s="447" t="e">
        <f>IF(D468&lt;60,0,ROUND(($D468*G$2)+VLOOKUP($C468,[2]CONFIG!$A$33:$C$43,3,FALSE),0))</f>
        <v>#REF!</v>
      </c>
      <c r="H468" s="447" t="e">
        <f>IF(D468&lt;60,0,ROUND(($D468*H$2)+VLOOKUP($C468,[2]CONFIG!$A$33:$C$43,3,FALSE),0))</f>
        <v>#REF!</v>
      </c>
      <c r="I468" s="447" t="e">
        <f>IF(D468&lt;60,0,ROUND(($D468*I$2)+VLOOKUP($C468,[2]CONFIG!$A$33:$C$43,3,FALSE),0))</f>
        <v>#REF!</v>
      </c>
      <c r="J468" s="456"/>
      <c r="K468" s="190" t="e">
        <f t="shared" si="28"/>
        <v>#REF!</v>
      </c>
      <c r="L468" s="190" t="e">
        <f t="shared" si="29"/>
        <v>#REF!</v>
      </c>
      <c r="M468" s="190" t="e">
        <f t="shared" si="30"/>
        <v>#REF!</v>
      </c>
      <c r="N468" s="190" t="e">
        <f t="shared" si="31"/>
        <v>#REF!</v>
      </c>
      <c r="P468" s="190">
        <v>0</v>
      </c>
      <c r="Q468" s="190">
        <v>0</v>
      </c>
    </row>
    <row r="469" spans="1:17" hidden="1" x14ac:dyDescent="0.25">
      <c r="A469" s="450" t="s">
        <v>785</v>
      </c>
      <c r="B469" s="455" t="e">
        <f>VLOOKUP(A469,[3]Sheet1!$B$1:$D$1757,3,FALSE)</f>
        <v>#N/A</v>
      </c>
      <c r="C469" s="455" t="e">
        <f>VLOOKUP(A469,[3]Sheet1!$B$1:$R$1757,17,FALSE)</f>
        <v>#N/A</v>
      </c>
      <c r="D469" s="458">
        <v>35012</v>
      </c>
      <c r="E469" s="446">
        <v>0</v>
      </c>
      <c r="F469" s="447" t="e">
        <f>IF(D469&lt;60,0,ROUND(($D469*F$2)+VLOOKUP($C469,[2]CONFIG!$A$33:$C$43,3,FALSE),0))</f>
        <v>#REF!</v>
      </c>
      <c r="G469" s="447" t="e">
        <f>IF(D469&lt;60,0,ROUND(($D469*G$2)+VLOOKUP($C469,[2]CONFIG!$A$33:$C$43,3,FALSE),0))</f>
        <v>#REF!</v>
      </c>
      <c r="H469" s="447" t="e">
        <f>IF(D469&lt;60,0,ROUND(($D469*H$2)+VLOOKUP($C469,[2]CONFIG!$A$33:$C$43,3,FALSE),0))</f>
        <v>#REF!</v>
      </c>
      <c r="I469" s="447" t="e">
        <f>IF(D469&lt;60,0,ROUND(($D469*I$2)+VLOOKUP($C469,[2]CONFIG!$A$33:$C$43,3,FALSE),0))</f>
        <v>#REF!</v>
      </c>
      <c r="J469" s="456"/>
      <c r="K469" s="190" t="e">
        <f t="shared" si="28"/>
        <v>#REF!</v>
      </c>
      <c r="L469" s="190" t="e">
        <f t="shared" si="29"/>
        <v>#REF!</v>
      </c>
      <c r="M469" s="190" t="e">
        <f t="shared" si="30"/>
        <v>#REF!</v>
      </c>
      <c r="N469" s="190" t="e">
        <f t="shared" si="31"/>
        <v>#REF!</v>
      </c>
      <c r="P469" s="190">
        <v>0</v>
      </c>
      <c r="Q469" s="190">
        <v>0</v>
      </c>
    </row>
    <row r="470" spans="1:17" hidden="1" x14ac:dyDescent="0.25">
      <c r="A470" s="450" t="s">
        <v>786</v>
      </c>
      <c r="B470" s="455" t="e">
        <f>VLOOKUP(A470,[3]Sheet1!$B$1:$D$1757,3,FALSE)</f>
        <v>#N/A</v>
      </c>
      <c r="C470" s="455" t="e">
        <f>VLOOKUP(A470,[3]Sheet1!$B$1:$R$1757,17,FALSE)</f>
        <v>#N/A</v>
      </c>
      <c r="D470" s="458">
        <v>34701</v>
      </c>
      <c r="E470" s="446">
        <v>0</v>
      </c>
      <c r="F470" s="447" t="e">
        <f>IF(D470&lt;60,0,ROUND(($D470*F$2)+VLOOKUP($C470,[2]CONFIG!$A$33:$C$43,3,FALSE),0))</f>
        <v>#REF!</v>
      </c>
      <c r="G470" s="447" t="e">
        <f>IF(D470&lt;60,0,ROUND(($D470*G$2)+VLOOKUP($C470,[2]CONFIG!$A$33:$C$43,3,FALSE),0))</f>
        <v>#REF!</v>
      </c>
      <c r="H470" s="447" t="e">
        <f>IF(D470&lt;60,0,ROUND(($D470*H$2)+VLOOKUP($C470,[2]CONFIG!$A$33:$C$43,3,FALSE),0))</f>
        <v>#REF!</v>
      </c>
      <c r="I470" s="447" t="e">
        <f>IF(D470&lt;60,0,ROUND(($D470*I$2)+VLOOKUP($C470,[2]CONFIG!$A$33:$C$43,3,FALSE),0))</f>
        <v>#REF!</v>
      </c>
      <c r="J470" s="456"/>
      <c r="K470" s="190" t="e">
        <f t="shared" si="28"/>
        <v>#REF!</v>
      </c>
      <c r="L470" s="190" t="e">
        <f t="shared" si="29"/>
        <v>#REF!</v>
      </c>
      <c r="M470" s="190" t="e">
        <f t="shared" si="30"/>
        <v>#REF!</v>
      </c>
      <c r="N470" s="190" t="e">
        <f t="shared" si="31"/>
        <v>#REF!</v>
      </c>
      <c r="P470" s="190">
        <v>0</v>
      </c>
      <c r="Q470" s="190">
        <v>0</v>
      </c>
    </row>
    <row r="471" spans="1:17" hidden="1" x14ac:dyDescent="0.25">
      <c r="A471" s="450" t="s">
        <v>787</v>
      </c>
      <c r="B471" s="455" t="e">
        <f>VLOOKUP(A471,[3]Sheet1!$B$1:$D$1757,3,FALSE)</f>
        <v>#N/A</v>
      </c>
      <c r="C471" s="455" t="e">
        <f>VLOOKUP(A471,[3]Sheet1!$B$1:$R$1757,17,FALSE)</f>
        <v>#N/A</v>
      </c>
      <c r="D471" s="458">
        <v>34675</v>
      </c>
      <c r="E471" s="446">
        <v>0</v>
      </c>
      <c r="F471" s="447" t="e">
        <f>IF(D471&lt;60,0,ROUND(($D471*F$2)+VLOOKUP($C471,[2]CONFIG!$A$33:$C$43,3,FALSE),0))</f>
        <v>#REF!</v>
      </c>
      <c r="G471" s="447" t="e">
        <f>IF(D471&lt;60,0,ROUND(($D471*G$2)+VLOOKUP($C471,[2]CONFIG!$A$33:$C$43,3,FALSE),0))</f>
        <v>#REF!</v>
      </c>
      <c r="H471" s="447" t="e">
        <f>IF(D471&lt;60,0,ROUND(($D471*H$2)+VLOOKUP($C471,[2]CONFIG!$A$33:$C$43,3,FALSE),0))</f>
        <v>#REF!</v>
      </c>
      <c r="I471" s="447" t="e">
        <f>IF(D471&lt;60,0,ROUND(($D471*I$2)+VLOOKUP($C471,[2]CONFIG!$A$33:$C$43,3,FALSE),0))</f>
        <v>#REF!</v>
      </c>
      <c r="J471" s="456"/>
      <c r="K471" s="190" t="e">
        <f t="shared" si="28"/>
        <v>#REF!</v>
      </c>
      <c r="L471" s="190" t="e">
        <f t="shared" si="29"/>
        <v>#REF!</v>
      </c>
      <c r="M471" s="190" t="e">
        <f t="shared" si="30"/>
        <v>#REF!</v>
      </c>
      <c r="N471" s="190" t="e">
        <f t="shared" si="31"/>
        <v>#REF!</v>
      </c>
      <c r="P471" s="190">
        <v>0</v>
      </c>
      <c r="Q471" s="190">
        <v>0</v>
      </c>
    </row>
    <row r="472" spans="1:17" hidden="1" x14ac:dyDescent="0.25">
      <c r="A472" s="450" t="s">
        <v>788</v>
      </c>
      <c r="B472" s="455" t="e">
        <f>VLOOKUP(A472,[3]Sheet1!$B$1:$D$1757,3,FALSE)</f>
        <v>#N/A</v>
      </c>
      <c r="C472" s="455" t="e">
        <f>VLOOKUP(A472,[3]Sheet1!$B$1:$R$1757,17,FALSE)</f>
        <v>#N/A</v>
      </c>
      <c r="D472" s="458">
        <v>34445</v>
      </c>
      <c r="E472" s="446">
        <v>0</v>
      </c>
      <c r="F472" s="447" t="e">
        <f>IF(D472&lt;60,0,ROUND(($D472*F$2)+VLOOKUP($C472,[2]CONFIG!$A$33:$C$43,3,FALSE),0))</f>
        <v>#REF!</v>
      </c>
      <c r="G472" s="447" t="e">
        <f>IF(D472&lt;60,0,ROUND(($D472*G$2)+VLOOKUP($C472,[2]CONFIG!$A$33:$C$43,3,FALSE),0))</f>
        <v>#REF!</v>
      </c>
      <c r="H472" s="447" t="e">
        <f>IF(D472&lt;60,0,ROUND(($D472*H$2)+VLOOKUP($C472,[2]CONFIG!$A$33:$C$43,3,FALSE),0))</f>
        <v>#REF!</v>
      </c>
      <c r="I472" s="447" t="e">
        <f>IF(D472&lt;60,0,ROUND(($D472*I$2)+VLOOKUP($C472,[2]CONFIG!$A$33:$C$43,3,FALSE),0))</f>
        <v>#REF!</v>
      </c>
      <c r="J472" s="456"/>
      <c r="K472" s="190" t="e">
        <f t="shared" si="28"/>
        <v>#REF!</v>
      </c>
      <c r="L472" s="190" t="e">
        <f t="shared" si="29"/>
        <v>#REF!</v>
      </c>
      <c r="M472" s="190" t="e">
        <f t="shared" si="30"/>
        <v>#REF!</v>
      </c>
      <c r="N472" s="190" t="e">
        <f t="shared" si="31"/>
        <v>#REF!</v>
      </c>
      <c r="P472" s="190">
        <v>0</v>
      </c>
      <c r="Q472" s="190">
        <v>0</v>
      </c>
    </row>
    <row r="473" spans="1:17" hidden="1" x14ac:dyDescent="0.25">
      <c r="A473" s="450" t="s">
        <v>789</v>
      </c>
      <c r="B473" s="455" t="e">
        <f>VLOOKUP(A473,[3]Sheet1!$B$1:$D$1757,3,FALSE)</f>
        <v>#N/A</v>
      </c>
      <c r="C473" s="455" t="e">
        <f>VLOOKUP(A473,[3]Sheet1!$B$1:$R$1757,17,FALSE)</f>
        <v>#N/A</v>
      </c>
      <c r="D473" s="458">
        <v>33706</v>
      </c>
      <c r="E473" s="446">
        <v>0</v>
      </c>
      <c r="F473" s="447" t="e">
        <f>IF(D473&lt;60,0,ROUND(($D473*F$2)+VLOOKUP($C473,[2]CONFIG!$A$33:$C$43,3,FALSE),0))</f>
        <v>#REF!</v>
      </c>
      <c r="G473" s="447" t="e">
        <f>IF(D473&lt;60,0,ROUND(($D473*G$2)+VLOOKUP($C473,[2]CONFIG!$A$33:$C$43,3,FALSE),0))</f>
        <v>#REF!</v>
      </c>
      <c r="H473" s="447" t="e">
        <f>IF(D473&lt;60,0,ROUND(($D473*H$2)+VLOOKUP($C473,[2]CONFIG!$A$33:$C$43,3,FALSE),0))</f>
        <v>#REF!</v>
      </c>
      <c r="I473" s="447" t="e">
        <f>IF(D473&lt;60,0,ROUND(($D473*I$2)+VLOOKUP($C473,[2]CONFIG!$A$33:$C$43,3,FALSE),0))</f>
        <v>#REF!</v>
      </c>
      <c r="J473" s="456"/>
      <c r="K473" s="190" t="e">
        <f t="shared" si="28"/>
        <v>#REF!</v>
      </c>
      <c r="L473" s="190" t="e">
        <f t="shared" si="29"/>
        <v>#REF!</v>
      </c>
      <c r="M473" s="190" t="e">
        <f t="shared" si="30"/>
        <v>#REF!</v>
      </c>
      <c r="N473" s="190" t="e">
        <f t="shared" si="31"/>
        <v>#REF!</v>
      </c>
      <c r="P473" s="190">
        <v>0</v>
      </c>
      <c r="Q473" s="190">
        <v>0</v>
      </c>
    </row>
    <row r="474" spans="1:17" hidden="1" x14ac:dyDescent="0.25">
      <c r="A474" s="450" t="s">
        <v>241</v>
      </c>
      <c r="B474" s="455" t="e">
        <f>VLOOKUP(A474,[3]Sheet1!$B$1:$D$1757,3,FALSE)</f>
        <v>#N/A</v>
      </c>
      <c r="C474" s="455" t="e">
        <f>VLOOKUP(A474,[3]Sheet1!$B$1:$R$1757,17,FALSE)</f>
        <v>#N/A</v>
      </c>
      <c r="D474" s="458">
        <v>33872</v>
      </c>
      <c r="E474" s="446">
        <v>0</v>
      </c>
      <c r="F474" s="447" t="e">
        <f>IF(D474&lt;60,0,ROUND(($D474*F$2)+VLOOKUP($C474,[2]CONFIG!$A$33:$C$43,3,FALSE),0))</f>
        <v>#REF!</v>
      </c>
      <c r="G474" s="447" t="e">
        <f>IF(D474&lt;60,0,ROUND(($D474*G$2)+VLOOKUP($C474,[2]CONFIG!$A$33:$C$43,3,FALSE),0))</f>
        <v>#REF!</v>
      </c>
      <c r="H474" s="447" t="e">
        <f>IF(D474&lt;60,0,ROUND(($D474*H$2)+VLOOKUP($C474,[2]CONFIG!$A$33:$C$43,3,FALSE),0))</f>
        <v>#REF!</v>
      </c>
      <c r="I474" s="447" t="e">
        <f>IF(D474&lt;60,0,ROUND(($D474*I$2)+VLOOKUP($C474,[2]CONFIG!$A$33:$C$43,3,FALSE),0))</f>
        <v>#REF!</v>
      </c>
      <c r="J474" s="456"/>
      <c r="K474" s="190" t="e">
        <f t="shared" si="28"/>
        <v>#REF!</v>
      </c>
      <c r="L474" s="190" t="e">
        <f t="shared" si="29"/>
        <v>#REF!</v>
      </c>
      <c r="M474" s="190" t="e">
        <f t="shared" si="30"/>
        <v>#REF!</v>
      </c>
      <c r="N474" s="190" t="e">
        <f t="shared" si="31"/>
        <v>#REF!</v>
      </c>
      <c r="P474" s="190">
        <v>0</v>
      </c>
      <c r="Q474" s="190">
        <v>0</v>
      </c>
    </row>
    <row r="475" spans="1:17" hidden="1" x14ac:dyDescent="0.25">
      <c r="A475" s="450" t="s">
        <v>267</v>
      </c>
      <c r="B475" s="455" t="e">
        <f>VLOOKUP(A475,[3]Sheet1!$B$1:$D$1757,3,FALSE)</f>
        <v>#N/A</v>
      </c>
      <c r="C475" s="455" t="e">
        <f>VLOOKUP(A475,[3]Sheet1!$B$1:$R$1757,17,FALSE)</f>
        <v>#N/A</v>
      </c>
      <c r="D475" s="458">
        <v>33600</v>
      </c>
      <c r="E475" s="446">
        <v>0</v>
      </c>
      <c r="F475" s="447" t="e">
        <f>IF(D475&lt;60,0,ROUND(($D475*F$2)+VLOOKUP($C475,[2]CONFIG!$A$33:$C$43,3,FALSE),0))</f>
        <v>#REF!</v>
      </c>
      <c r="G475" s="447" t="e">
        <f>IF(D475&lt;60,0,ROUND(($D475*G$2)+VLOOKUP($C475,[2]CONFIG!$A$33:$C$43,3,FALSE),0))</f>
        <v>#REF!</v>
      </c>
      <c r="H475" s="447" t="e">
        <f>IF(D475&lt;60,0,ROUND(($D475*H$2)+VLOOKUP($C475,[2]CONFIG!$A$33:$C$43,3,FALSE),0))</f>
        <v>#REF!</v>
      </c>
      <c r="I475" s="447" t="e">
        <f>IF(D475&lt;60,0,ROUND(($D475*I$2)+VLOOKUP($C475,[2]CONFIG!$A$33:$C$43,3,FALSE),0))</f>
        <v>#REF!</v>
      </c>
      <c r="J475" s="456"/>
      <c r="K475" s="190" t="e">
        <f t="shared" si="28"/>
        <v>#REF!</v>
      </c>
      <c r="L475" s="190" t="e">
        <f t="shared" si="29"/>
        <v>#REF!</v>
      </c>
      <c r="M475" s="190" t="e">
        <f t="shared" si="30"/>
        <v>#REF!</v>
      </c>
      <c r="N475" s="190" t="e">
        <f t="shared" si="31"/>
        <v>#REF!</v>
      </c>
      <c r="P475" s="190">
        <v>0</v>
      </c>
      <c r="Q475" s="190">
        <v>0</v>
      </c>
    </row>
    <row r="476" spans="1:17" hidden="1" x14ac:dyDescent="0.25">
      <c r="A476" s="450" t="s">
        <v>790</v>
      </c>
      <c r="B476" s="455" t="e">
        <f>VLOOKUP(A476,[3]Sheet1!$B$1:$D$1757,3,FALSE)</f>
        <v>#N/A</v>
      </c>
      <c r="C476" s="455" t="e">
        <f>VLOOKUP(A476,[3]Sheet1!$B$1:$R$1757,17,FALSE)</f>
        <v>#N/A</v>
      </c>
      <c r="D476" s="458">
        <v>33881</v>
      </c>
      <c r="E476" s="446">
        <v>0</v>
      </c>
      <c r="F476" s="447" t="e">
        <f>IF(D476&lt;60,0,ROUND(($D476*F$2)+VLOOKUP($C476,[2]CONFIG!$A$33:$C$43,3,FALSE),0))</f>
        <v>#REF!</v>
      </c>
      <c r="G476" s="447" t="e">
        <f>IF(D476&lt;60,0,ROUND(($D476*G$2)+VLOOKUP($C476,[2]CONFIG!$A$33:$C$43,3,FALSE),0))</f>
        <v>#REF!</v>
      </c>
      <c r="H476" s="447" t="e">
        <f>IF(D476&lt;60,0,ROUND(($D476*H$2)+VLOOKUP($C476,[2]CONFIG!$A$33:$C$43,3,FALSE),0))</f>
        <v>#REF!</v>
      </c>
      <c r="I476" s="447" t="e">
        <f>IF(D476&lt;60,0,ROUND(($D476*I$2)+VLOOKUP($C476,[2]CONFIG!$A$33:$C$43,3,FALSE),0))</f>
        <v>#REF!</v>
      </c>
      <c r="J476" s="456"/>
      <c r="K476" s="190" t="e">
        <f t="shared" si="28"/>
        <v>#REF!</v>
      </c>
      <c r="L476" s="190" t="e">
        <f t="shared" si="29"/>
        <v>#REF!</v>
      </c>
      <c r="M476" s="190" t="e">
        <f t="shared" si="30"/>
        <v>#REF!</v>
      </c>
      <c r="N476" s="190" t="e">
        <f t="shared" si="31"/>
        <v>#REF!</v>
      </c>
      <c r="P476" s="190">
        <v>0</v>
      </c>
      <c r="Q476" s="190">
        <v>0</v>
      </c>
    </row>
    <row r="477" spans="1:17" hidden="1" x14ac:dyDescent="0.25">
      <c r="A477" s="450" t="s">
        <v>791</v>
      </c>
      <c r="B477" s="455" t="e">
        <f>VLOOKUP(A477,[3]Sheet1!$B$1:$D$1757,3,FALSE)</f>
        <v>#N/A</v>
      </c>
      <c r="C477" s="455" t="e">
        <f>VLOOKUP(A477,[3]Sheet1!$B$1:$R$1757,17,FALSE)</f>
        <v>#N/A</v>
      </c>
      <c r="D477" s="458">
        <v>33330</v>
      </c>
      <c r="E477" s="446">
        <v>0</v>
      </c>
      <c r="F477" s="447" t="e">
        <f>IF(D477&lt;60,0,ROUND(($D477*F$2)+VLOOKUP($C477,[2]CONFIG!$A$33:$C$43,3,FALSE),0))</f>
        <v>#REF!</v>
      </c>
      <c r="G477" s="447" t="e">
        <f>IF(D477&lt;60,0,ROUND(($D477*G$2)+VLOOKUP($C477,[2]CONFIG!$A$33:$C$43,3,FALSE),0))</f>
        <v>#REF!</v>
      </c>
      <c r="H477" s="447" t="e">
        <f>IF(D477&lt;60,0,ROUND(($D477*H$2)+VLOOKUP($C477,[2]CONFIG!$A$33:$C$43,3,FALSE),0))</f>
        <v>#REF!</v>
      </c>
      <c r="I477" s="447" t="e">
        <f>IF(D477&lt;60,0,ROUND(($D477*I$2)+VLOOKUP($C477,[2]CONFIG!$A$33:$C$43,3,FALSE),0))</f>
        <v>#REF!</v>
      </c>
      <c r="J477" s="456"/>
      <c r="K477" s="190" t="e">
        <f t="shared" si="28"/>
        <v>#REF!</v>
      </c>
      <c r="L477" s="190" t="e">
        <f t="shared" si="29"/>
        <v>#REF!</v>
      </c>
      <c r="M477" s="190" t="e">
        <f t="shared" si="30"/>
        <v>#REF!</v>
      </c>
      <c r="N477" s="190" t="e">
        <f t="shared" si="31"/>
        <v>#REF!</v>
      </c>
      <c r="P477" s="190">
        <v>0</v>
      </c>
      <c r="Q477" s="190">
        <v>0</v>
      </c>
    </row>
    <row r="478" spans="1:17" hidden="1" x14ac:dyDescent="0.25">
      <c r="A478" s="459" t="s">
        <v>792</v>
      </c>
      <c r="B478" s="455" t="e">
        <f>VLOOKUP(A478,[3]Sheet1!$B$1:$D$1757,3,FALSE)</f>
        <v>#N/A</v>
      </c>
      <c r="C478" s="455" t="e">
        <f>VLOOKUP(A478,[3]Sheet1!$B$1:$R$1757,17,FALSE)</f>
        <v>#N/A</v>
      </c>
      <c r="D478" s="458">
        <v>33477</v>
      </c>
      <c r="E478" s="446">
        <v>0</v>
      </c>
      <c r="F478" s="447" t="e">
        <f>IF(D478&lt;60,0,ROUND(($D478*F$2)+VLOOKUP($C478,[2]CONFIG!$A$33:$C$43,3,FALSE),0))</f>
        <v>#REF!</v>
      </c>
      <c r="G478" s="447" t="e">
        <f>IF(D478&lt;60,0,ROUND(($D478*G$2)+VLOOKUP($C478,[2]CONFIG!$A$33:$C$43,3,FALSE),0))</f>
        <v>#REF!</v>
      </c>
      <c r="H478" s="447" t="e">
        <f>IF(D478&lt;60,0,ROUND(($D478*H$2)+VLOOKUP($C478,[2]CONFIG!$A$33:$C$43,3,FALSE),0))</f>
        <v>#REF!</v>
      </c>
      <c r="I478" s="447" t="e">
        <f>IF(D478&lt;60,0,ROUND(($D478*I$2)+VLOOKUP($C478,[2]CONFIG!$A$33:$C$43,3,FALSE),0))</f>
        <v>#REF!</v>
      </c>
      <c r="J478" s="456"/>
      <c r="K478" s="190" t="e">
        <f t="shared" si="28"/>
        <v>#REF!</v>
      </c>
      <c r="L478" s="190" t="e">
        <f t="shared" si="29"/>
        <v>#REF!</v>
      </c>
      <c r="M478" s="190" t="e">
        <f t="shared" si="30"/>
        <v>#REF!</v>
      </c>
      <c r="N478" s="190" t="e">
        <f t="shared" si="31"/>
        <v>#REF!</v>
      </c>
      <c r="P478" s="190">
        <v>0</v>
      </c>
      <c r="Q478" s="190">
        <v>0</v>
      </c>
    </row>
    <row r="479" spans="1:17" hidden="1" x14ac:dyDescent="0.25">
      <c r="A479" s="450" t="s">
        <v>793</v>
      </c>
      <c r="B479" s="455" t="e">
        <f>VLOOKUP(A479,[3]Sheet1!$B$1:$D$1757,3,FALSE)</f>
        <v>#N/A</v>
      </c>
      <c r="C479" s="455" t="e">
        <f>VLOOKUP(A479,[3]Sheet1!$B$1:$R$1757,17,FALSE)</f>
        <v>#N/A</v>
      </c>
      <c r="D479" s="458">
        <v>34261</v>
      </c>
      <c r="E479" s="446">
        <v>0</v>
      </c>
      <c r="F479" s="447" t="e">
        <f>IF(D479&lt;60,0,ROUND(($D479*F$2)+VLOOKUP($C479,[2]CONFIG!$A$33:$C$43,3,FALSE),0))</f>
        <v>#REF!</v>
      </c>
      <c r="G479" s="447" t="e">
        <f>IF(D479&lt;60,0,ROUND(($D479*G$2)+VLOOKUP($C479,[2]CONFIG!$A$33:$C$43,3,FALSE),0))</f>
        <v>#REF!</v>
      </c>
      <c r="H479" s="447" t="e">
        <f>IF(D479&lt;60,0,ROUND(($D479*H$2)+VLOOKUP($C479,[2]CONFIG!$A$33:$C$43,3,FALSE),0))</f>
        <v>#REF!</v>
      </c>
      <c r="I479" s="447" t="e">
        <f>IF(D479&lt;60,0,ROUND(($D479*I$2)+VLOOKUP($C479,[2]CONFIG!$A$33:$C$43,3,FALSE),0))</f>
        <v>#REF!</v>
      </c>
      <c r="J479" s="456"/>
      <c r="K479" s="190" t="e">
        <f t="shared" si="28"/>
        <v>#REF!</v>
      </c>
      <c r="L479" s="190" t="e">
        <f t="shared" si="29"/>
        <v>#REF!</v>
      </c>
      <c r="M479" s="190" t="e">
        <f t="shared" si="30"/>
        <v>#REF!</v>
      </c>
      <c r="N479" s="190" t="e">
        <f t="shared" si="31"/>
        <v>#REF!</v>
      </c>
      <c r="P479" s="190">
        <v>0</v>
      </c>
      <c r="Q479" s="190">
        <v>0</v>
      </c>
    </row>
    <row r="480" spans="1:17" hidden="1" x14ac:dyDescent="0.25">
      <c r="A480" s="450" t="s">
        <v>794</v>
      </c>
      <c r="B480" s="455" t="e">
        <f>VLOOKUP(A480,[3]Sheet1!$B$1:$D$1757,3,FALSE)</f>
        <v>#N/A</v>
      </c>
      <c r="C480" s="455" t="e">
        <f>VLOOKUP(A480,[3]Sheet1!$B$1:$R$1757,17,FALSE)</f>
        <v>#N/A</v>
      </c>
      <c r="D480" s="458">
        <v>32575</v>
      </c>
      <c r="E480" s="446">
        <v>0</v>
      </c>
      <c r="F480" s="447" t="e">
        <f>IF(D480&lt;60,0,ROUND(($D480*F$2)+VLOOKUP($C480,[2]CONFIG!$A$33:$C$43,3,FALSE),0))</f>
        <v>#REF!</v>
      </c>
      <c r="G480" s="447" t="e">
        <f>IF(D480&lt;60,0,ROUND(($D480*G$2)+VLOOKUP($C480,[2]CONFIG!$A$33:$C$43,3,FALSE),0))</f>
        <v>#REF!</v>
      </c>
      <c r="H480" s="447" t="e">
        <f>IF(D480&lt;60,0,ROUND(($D480*H$2)+VLOOKUP($C480,[2]CONFIG!$A$33:$C$43,3,FALSE),0))</f>
        <v>#REF!</v>
      </c>
      <c r="I480" s="447" t="e">
        <f>IF(D480&lt;60,0,ROUND(($D480*I$2)+VLOOKUP($C480,[2]CONFIG!$A$33:$C$43,3,FALSE),0))</f>
        <v>#REF!</v>
      </c>
      <c r="J480" s="456"/>
      <c r="K480" s="190" t="e">
        <f t="shared" si="28"/>
        <v>#REF!</v>
      </c>
      <c r="L480" s="190" t="e">
        <f t="shared" si="29"/>
        <v>#REF!</v>
      </c>
      <c r="M480" s="190" t="e">
        <f t="shared" si="30"/>
        <v>#REF!</v>
      </c>
      <c r="N480" s="190" t="e">
        <f t="shared" si="31"/>
        <v>#REF!</v>
      </c>
      <c r="P480" s="190">
        <v>0</v>
      </c>
      <c r="Q480" s="190">
        <v>0</v>
      </c>
    </row>
    <row r="481" spans="1:17" hidden="1" x14ac:dyDescent="0.25">
      <c r="A481" s="450" t="s">
        <v>795</v>
      </c>
      <c r="B481" s="455" t="e">
        <f>VLOOKUP(A481,[3]Sheet1!$B$1:$D$1757,3,FALSE)</f>
        <v>#N/A</v>
      </c>
      <c r="C481" s="455" t="e">
        <f>VLOOKUP(A481,[3]Sheet1!$B$1:$R$1757,17,FALSE)</f>
        <v>#N/A</v>
      </c>
      <c r="D481" s="458">
        <v>32908</v>
      </c>
      <c r="E481" s="446">
        <v>0</v>
      </c>
      <c r="F481" s="447" t="e">
        <f>IF(D481&lt;60,0,ROUND(($D481*F$2)+VLOOKUP($C481,[2]CONFIG!$A$33:$C$43,3,FALSE),0))</f>
        <v>#REF!</v>
      </c>
      <c r="G481" s="447" t="e">
        <f>IF(D481&lt;60,0,ROUND(($D481*G$2)+VLOOKUP($C481,[2]CONFIG!$A$33:$C$43,3,FALSE),0))</f>
        <v>#REF!</v>
      </c>
      <c r="H481" s="447" t="e">
        <f>IF(D481&lt;60,0,ROUND(($D481*H$2)+VLOOKUP($C481,[2]CONFIG!$A$33:$C$43,3,FALSE),0))</f>
        <v>#REF!</v>
      </c>
      <c r="I481" s="447" t="e">
        <f>IF(D481&lt;60,0,ROUND(($D481*I$2)+VLOOKUP($C481,[2]CONFIG!$A$33:$C$43,3,FALSE),0))</f>
        <v>#REF!</v>
      </c>
      <c r="J481" s="456"/>
      <c r="K481" s="190" t="e">
        <f t="shared" si="28"/>
        <v>#REF!</v>
      </c>
      <c r="L481" s="190" t="e">
        <f t="shared" si="29"/>
        <v>#REF!</v>
      </c>
      <c r="M481" s="190" t="e">
        <f t="shared" si="30"/>
        <v>#REF!</v>
      </c>
      <c r="N481" s="190" t="e">
        <f t="shared" si="31"/>
        <v>#REF!</v>
      </c>
      <c r="P481" s="190">
        <v>0</v>
      </c>
      <c r="Q481" s="190">
        <v>0</v>
      </c>
    </row>
    <row r="482" spans="1:17" hidden="1" x14ac:dyDescent="0.25">
      <c r="A482" s="450" t="s">
        <v>264</v>
      </c>
      <c r="B482" s="455" t="e">
        <f>VLOOKUP(A482,[3]Sheet1!$B$1:$D$1757,3,FALSE)</f>
        <v>#N/A</v>
      </c>
      <c r="C482" s="455" t="e">
        <f>VLOOKUP(A482,[3]Sheet1!$B$1:$R$1757,17,FALSE)</f>
        <v>#N/A</v>
      </c>
      <c r="D482" s="458">
        <v>32016</v>
      </c>
      <c r="E482" s="446">
        <v>0</v>
      </c>
      <c r="F482" s="447" t="e">
        <f>IF(D482&lt;60,0,ROUND(($D482*F$2)+VLOOKUP($C482,[2]CONFIG!$A$33:$C$43,3,FALSE),0))</f>
        <v>#REF!</v>
      </c>
      <c r="G482" s="447" t="e">
        <f>IF(D482&lt;60,0,ROUND(($D482*G$2)+VLOOKUP($C482,[2]CONFIG!$A$33:$C$43,3,FALSE),0))</f>
        <v>#REF!</v>
      </c>
      <c r="H482" s="447" t="e">
        <f>IF(D482&lt;60,0,ROUND(($D482*H$2)+VLOOKUP($C482,[2]CONFIG!$A$33:$C$43,3,FALSE),0))</f>
        <v>#REF!</v>
      </c>
      <c r="I482" s="447" t="e">
        <f>IF(D482&lt;60,0,ROUND(($D482*I$2)+VLOOKUP($C482,[2]CONFIG!$A$33:$C$43,3,FALSE),0))</f>
        <v>#REF!</v>
      </c>
      <c r="J482" s="456"/>
      <c r="K482" s="190" t="e">
        <f t="shared" si="28"/>
        <v>#REF!</v>
      </c>
      <c r="L482" s="190" t="e">
        <f t="shared" si="29"/>
        <v>#REF!</v>
      </c>
      <c r="M482" s="190" t="e">
        <f t="shared" si="30"/>
        <v>#REF!</v>
      </c>
      <c r="N482" s="190" t="e">
        <f t="shared" si="31"/>
        <v>#REF!</v>
      </c>
      <c r="P482" s="190">
        <v>0</v>
      </c>
      <c r="Q482" s="190">
        <v>0</v>
      </c>
    </row>
    <row r="483" spans="1:17" hidden="1" x14ac:dyDescent="0.25">
      <c r="A483" s="450" t="s">
        <v>796</v>
      </c>
      <c r="B483" s="455" t="e">
        <f>VLOOKUP(A483,[3]Sheet1!$B$1:$D$1757,3,FALSE)</f>
        <v>#N/A</v>
      </c>
      <c r="C483" s="455" t="e">
        <f>VLOOKUP(A483,[3]Sheet1!$B$1:$R$1757,17,FALSE)</f>
        <v>#N/A</v>
      </c>
      <c r="D483" s="458">
        <v>31216</v>
      </c>
      <c r="E483" s="446">
        <v>0</v>
      </c>
      <c r="F483" s="447" t="e">
        <f>IF(D483&lt;60,0,ROUND(($D483*F$2)+VLOOKUP($C483,[2]CONFIG!$A$33:$C$43,3,FALSE),0))</f>
        <v>#REF!</v>
      </c>
      <c r="G483" s="447" t="e">
        <f>IF(D483&lt;60,0,ROUND(($D483*G$2)+VLOOKUP($C483,[2]CONFIG!$A$33:$C$43,3,FALSE),0))</f>
        <v>#REF!</v>
      </c>
      <c r="H483" s="447" t="e">
        <f>IF(D483&lt;60,0,ROUND(($D483*H$2)+VLOOKUP($C483,[2]CONFIG!$A$33:$C$43,3,FALSE),0))</f>
        <v>#REF!</v>
      </c>
      <c r="I483" s="447" t="e">
        <f>IF(D483&lt;60,0,ROUND(($D483*I$2)+VLOOKUP($C483,[2]CONFIG!$A$33:$C$43,3,FALSE),0))</f>
        <v>#REF!</v>
      </c>
      <c r="J483" s="456"/>
      <c r="K483" s="190" t="e">
        <f t="shared" si="28"/>
        <v>#REF!</v>
      </c>
      <c r="L483" s="190" t="e">
        <f t="shared" si="29"/>
        <v>#REF!</v>
      </c>
      <c r="M483" s="190" t="e">
        <f t="shared" si="30"/>
        <v>#REF!</v>
      </c>
      <c r="N483" s="190" t="e">
        <f t="shared" si="31"/>
        <v>#REF!</v>
      </c>
      <c r="P483" s="190">
        <v>0</v>
      </c>
      <c r="Q483" s="190">
        <v>0</v>
      </c>
    </row>
    <row r="484" spans="1:17" hidden="1" x14ac:dyDescent="0.25">
      <c r="A484" s="459" t="s">
        <v>266</v>
      </c>
      <c r="B484" s="455" t="e">
        <f>VLOOKUP(A484,[3]Sheet1!$B$1:$D$1757,3,FALSE)</f>
        <v>#N/A</v>
      </c>
      <c r="C484" s="455" t="e">
        <f>VLOOKUP(A484,[3]Sheet1!$B$1:$R$1757,17,FALSE)</f>
        <v>#N/A</v>
      </c>
      <c r="D484" s="458">
        <v>31600</v>
      </c>
      <c r="E484" s="446">
        <v>0</v>
      </c>
      <c r="F484" s="447" t="e">
        <f>IF(D484&lt;60,0,ROUND(($D484*F$2)+VLOOKUP($C484,[2]CONFIG!$A$33:$C$43,3,FALSE),0))</f>
        <v>#REF!</v>
      </c>
      <c r="G484" s="447" t="e">
        <f>IF(D484&lt;60,0,ROUND(($D484*G$2)+VLOOKUP($C484,[2]CONFIG!$A$33:$C$43,3,FALSE),0))</f>
        <v>#REF!</v>
      </c>
      <c r="H484" s="447" t="e">
        <f>IF(D484&lt;60,0,ROUND(($D484*H$2)+VLOOKUP($C484,[2]CONFIG!$A$33:$C$43,3,FALSE),0))</f>
        <v>#REF!</v>
      </c>
      <c r="I484" s="447" t="e">
        <f>IF(D484&lt;60,0,ROUND(($D484*I$2)+VLOOKUP($C484,[2]CONFIG!$A$33:$C$43,3,FALSE),0))</f>
        <v>#REF!</v>
      </c>
      <c r="J484" s="456"/>
      <c r="K484" s="190" t="e">
        <f t="shared" si="28"/>
        <v>#REF!</v>
      </c>
      <c r="L484" s="190" t="e">
        <f t="shared" si="29"/>
        <v>#REF!</v>
      </c>
      <c r="M484" s="190" t="e">
        <f t="shared" si="30"/>
        <v>#REF!</v>
      </c>
      <c r="N484" s="190" t="e">
        <f t="shared" si="31"/>
        <v>#REF!</v>
      </c>
      <c r="P484" s="190">
        <v>0</v>
      </c>
      <c r="Q484" s="190">
        <v>0</v>
      </c>
    </row>
    <row r="485" spans="1:17" hidden="1" x14ac:dyDescent="0.25">
      <c r="A485" s="450" t="s">
        <v>797</v>
      </c>
      <c r="B485" s="455" t="e">
        <f>VLOOKUP(A485,[3]Sheet1!$B$1:$D$1757,3,FALSE)</f>
        <v>#N/A</v>
      </c>
      <c r="C485" s="455" t="e">
        <f>VLOOKUP(A485,[3]Sheet1!$B$1:$R$1757,17,FALSE)</f>
        <v>#N/A</v>
      </c>
      <c r="D485" s="458">
        <v>31856</v>
      </c>
      <c r="E485" s="446">
        <v>0</v>
      </c>
      <c r="F485" s="447" t="e">
        <f>IF(D485&lt;60,0,ROUND(($D485*F$2)+VLOOKUP($C485,[2]CONFIG!$A$33:$C$43,3,FALSE),0))</f>
        <v>#REF!</v>
      </c>
      <c r="G485" s="447" t="e">
        <f>IF(D485&lt;60,0,ROUND(($D485*G$2)+VLOOKUP($C485,[2]CONFIG!$A$33:$C$43,3,FALSE),0))</f>
        <v>#REF!</v>
      </c>
      <c r="H485" s="447" t="e">
        <f>IF(D485&lt;60,0,ROUND(($D485*H$2)+VLOOKUP($C485,[2]CONFIG!$A$33:$C$43,3,FALSE),0))</f>
        <v>#REF!</v>
      </c>
      <c r="I485" s="447" t="e">
        <f>IF(D485&lt;60,0,ROUND(($D485*I$2)+VLOOKUP($C485,[2]CONFIG!$A$33:$C$43,3,FALSE),0))</f>
        <v>#REF!</v>
      </c>
      <c r="J485" s="456"/>
      <c r="K485" s="190" t="e">
        <f t="shared" si="28"/>
        <v>#REF!</v>
      </c>
      <c r="L485" s="190" t="e">
        <f t="shared" si="29"/>
        <v>#REF!</v>
      </c>
      <c r="M485" s="190" t="e">
        <f t="shared" si="30"/>
        <v>#REF!</v>
      </c>
      <c r="N485" s="190" t="e">
        <f t="shared" si="31"/>
        <v>#REF!</v>
      </c>
      <c r="P485" s="190">
        <v>0</v>
      </c>
      <c r="Q485" s="190">
        <v>0</v>
      </c>
    </row>
    <row r="486" spans="1:17" hidden="1" x14ac:dyDescent="0.25">
      <c r="A486" s="450" t="s">
        <v>798</v>
      </c>
      <c r="B486" s="455" t="e">
        <f>VLOOKUP(A486,[3]Sheet1!$B$1:$D$1757,3,FALSE)</f>
        <v>#N/A</v>
      </c>
      <c r="C486" s="455" t="e">
        <f>VLOOKUP(A486,[3]Sheet1!$B$1:$R$1757,17,FALSE)</f>
        <v>#N/A</v>
      </c>
      <c r="D486" s="458">
        <v>31312</v>
      </c>
      <c r="E486" s="446">
        <v>0</v>
      </c>
      <c r="F486" s="447" t="e">
        <f>IF(D486&lt;60,0,ROUND(($D486*F$2)+VLOOKUP($C486,[2]CONFIG!$A$33:$C$43,3,FALSE),0))</f>
        <v>#REF!</v>
      </c>
      <c r="G486" s="447" t="e">
        <f>IF(D486&lt;60,0,ROUND(($D486*G$2)+VLOOKUP($C486,[2]CONFIG!$A$33:$C$43,3,FALSE),0))</f>
        <v>#REF!</v>
      </c>
      <c r="H486" s="447" t="e">
        <f>IF(D486&lt;60,0,ROUND(($D486*H$2)+VLOOKUP($C486,[2]CONFIG!$A$33:$C$43,3,FALSE),0))</f>
        <v>#REF!</v>
      </c>
      <c r="I486" s="447" t="e">
        <f>IF(D486&lt;60,0,ROUND(($D486*I$2)+VLOOKUP($C486,[2]CONFIG!$A$33:$C$43,3,FALSE),0))</f>
        <v>#REF!</v>
      </c>
      <c r="J486" s="456"/>
      <c r="K486" s="190" t="e">
        <f t="shared" si="28"/>
        <v>#REF!</v>
      </c>
      <c r="L486" s="190" t="e">
        <f t="shared" si="29"/>
        <v>#REF!</v>
      </c>
      <c r="M486" s="190" t="e">
        <f t="shared" si="30"/>
        <v>#REF!</v>
      </c>
      <c r="N486" s="190" t="e">
        <f t="shared" si="31"/>
        <v>#REF!</v>
      </c>
      <c r="P486" s="190">
        <v>0</v>
      </c>
      <c r="Q486" s="190">
        <v>0</v>
      </c>
    </row>
    <row r="487" spans="1:17" hidden="1" x14ac:dyDescent="0.25">
      <c r="A487" s="450" t="s">
        <v>799</v>
      </c>
      <c r="B487" s="455" t="e">
        <f>VLOOKUP(A487,[3]Sheet1!$B$1:$D$1757,3,FALSE)</f>
        <v>#N/A</v>
      </c>
      <c r="C487" s="455" t="e">
        <f>VLOOKUP(A487,[3]Sheet1!$B$1:$R$1757,17,FALSE)</f>
        <v>#N/A</v>
      </c>
      <c r="D487" s="458">
        <v>31981</v>
      </c>
      <c r="E487" s="446">
        <v>0</v>
      </c>
      <c r="F487" s="447" t="e">
        <f>IF(D487&lt;60,0,ROUND(($D487*F$2)+VLOOKUP($C487,[2]CONFIG!$A$33:$C$43,3,FALSE),0))</f>
        <v>#REF!</v>
      </c>
      <c r="G487" s="447" t="e">
        <f>IF(D487&lt;60,0,ROUND(($D487*G$2)+VLOOKUP($C487,[2]CONFIG!$A$33:$C$43,3,FALSE),0))</f>
        <v>#REF!</v>
      </c>
      <c r="H487" s="447" t="e">
        <f>IF(D487&lt;60,0,ROUND(($D487*H$2)+VLOOKUP($C487,[2]CONFIG!$A$33:$C$43,3,FALSE),0))</f>
        <v>#REF!</v>
      </c>
      <c r="I487" s="447" t="e">
        <f>IF(D487&lt;60,0,ROUND(($D487*I$2)+VLOOKUP($C487,[2]CONFIG!$A$33:$C$43,3,FALSE),0))</f>
        <v>#REF!</v>
      </c>
      <c r="J487" s="456"/>
      <c r="K487" s="190" t="e">
        <f t="shared" si="28"/>
        <v>#REF!</v>
      </c>
      <c r="L487" s="190" t="e">
        <f t="shared" si="29"/>
        <v>#REF!</v>
      </c>
      <c r="M487" s="190" t="e">
        <f t="shared" si="30"/>
        <v>#REF!</v>
      </c>
      <c r="N487" s="190" t="e">
        <f t="shared" si="31"/>
        <v>#REF!</v>
      </c>
      <c r="P487" s="190">
        <v>0</v>
      </c>
      <c r="Q487" s="190">
        <v>0</v>
      </c>
    </row>
    <row r="488" spans="1:17" hidden="1" x14ac:dyDescent="0.25">
      <c r="A488" s="459" t="s">
        <v>800</v>
      </c>
      <c r="B488" s="455" t="e">
        <f>VLOOKUP(A488,[3]Sheet1!$B$1:$D$1757,3,FALSE)</f>
        <v>#N/A</v>
      </c>
      <c r="C488" s="455" t="e">
        <f>VLOOKUP(A488,[3]Sheet1!$B$1:$R$1757,17,FALSE)</f>
        <v>#N/A</v>
      </c>
      <c r="D488" s="458">
        <v>30890</v>
      </c>
      <c r="E488" s="446">
        <v>0</v>
      </c>
      <c r="F488" s="447" t="e">
        <f>IF(D488&lt;60,0,ROUND(($D488*F$2)+VLOOKUP($C488,[2]CONFIG!$A$33:$C$43,3,FALSE),0))</f>
        <v>#REF!</v>
      </c>
      <c r="G488" s="447" t="e">
        <f>IF(D488&lt;60,0,ROUND(($D488*G$2)+VLOOKUP($C488,[2]CONFIG!$A$33:$C$43,3,FALSE),0))</f>
        <v>#REF!</v>
      </c>
      <c r="H488" s="447" t="e">
        <f>IF(D488&lt;60,0,ROUND(($D488*H$2)+VLOOKUP($C488,[2]CONFIG!$A$33:$C$43,3,FALSE),0))</f>
        <v>#REF!</v>
      </c>
      <c r="I488" s="447" t="e">
        <f>IF(D488&lt;60,0,ROUND(($D488*I$2)+VLOOKUP($C488,[2]CONFIG!$A$33:$C$43,3,FALSE),0))</f>
        <v>#REF!</v>
      </c>
      <c r="J488" s="456"/>
      <c r="K488" s="190" t="e">
        <f t="shared" si="28"/>
        <v>#REF!</v>
      </c>
      <c r="L488" s="190" t="e">
        <f t="shared" si="29"/>
        <v>#REF!</v>
      </c>
      <c r="M488" s="190" t="e">
        <f t="shared" si="30"/>
        <v>#REF!</v>
      </c>
      <c r="N488" s="190" t="e">
        <f t="shared" si="31"/>
        <v>#REF!</v>
      </c>
      <c r="P488" s="190">
        <v>0</v>
      </c>
      <c r="Q488" s="190">
        <v>0</v>
      </c>
    </row>
    <row r="489" spans="1:17" hidden="1" x14ac:dyDescent="0.25">
      <c r="A489" s="450" t="s">
        <v>801</v>
      </c>
      <c r="B489" s="455" t="e">
        <f>VLOOKUP(A489,[3]Sheet1!$B$1:$D$1757,3,FALSE)</f>
        <v>#N/A</v>
      </c>
      <c r="C489" s="455" t="e">
        <f>VLOOKUP(A489,[3]Sheet1!$B$1:$R$1757,17,FALSE)</f>
        <v>#N/A</v>
      </c>
      <c r="D489" s="458">
        <v>32320</v>
      </c>
      <c r="E489" s="446">
        <v>0</v>
      </c>
      <c r="F489" s="447" t="e">
        <f>IF(D489&lt;60,0,ROUND(($D489*F$2)+VLOOKUP($C489,[2]CONFIG!$A$33:$C$43,3,FALSE),0))</f>
        <v>#REF!</v>
      </c>
      <c r="G489" s="447" t="e">
        <f>IF(D489&lt;60,0,ROUND(($D489*G$2)+VLOOKUP($C489,[2]CONFIG!$A$33:$C$43,3,FALSE),0))</f>
        <v>#REF!</v>
      </c>
      <c r="H489" s="447" t="e">
        <f>IF(D489&lt;60,0,ROUND(($D489*H$2)+VLOOKUP($C489,[2]CONFIG!$A$33:$C$43,3,FALSE),0))</f>
        <v>#REF!</v>
      </c>
      <c r="I489" s="447" t="e">
        <f>IF(D489&lt;60,0,ROUND(($D489*I$2)+VLOOKUP($C489,[2]CONFIG!$A$33:$C$43,3,FALSE),0))</f>
        <v>#REF!</v>
      </c>
      <c r="J489" s="456"/>
      <c r="K489" s="190" t="e">
        <f t="shared" si="28"/>
        <v>#REF!</v>
      </c>
      <c r="L489" s="190" t="e">
        <f t="shared" si="29"/>
        <v>#REF!</v>
      </c>
      <c r="M489" s="190" t="e">
        <f t="shared" si="30"/>
        <v>#REF!</v>
      </c>
      <c r="N489" s="190" t="e">
        <f t="shared" si="31"/>
        <v>#REF!</v>
      </c>
      <c r="P489" s="190">
        <v>0</v>
      </c>
      <c r="Q489" s="190">
        <v>0</v>
      </c>
    </row>
    <row r="490" spans="1:17" hidden="1" x14ac:dyDescent="0.25">
      <c r="A490" s="461" t="s">
        <v>802</v>
      </c>
      <c r="B490" s="455" t="e">
        <f>VLOOKUP(A490,[3]Sheet1!$B$1:$D$1757,3,FALSE)</f>
        <v>#N/A</v>
      </c>
      <c r="C490" s="455" t="e">
        <f>VLOOKUP(A490,[3]Sheet1!$B$1:$R$1757,17,FALSE)</f>
        <v>#N/A</v>
      </c>
      <c r="D490" s="458">
        <v>30674</v>
      </c>
      <c r="E490" s="446">
        <v>0</v>
      </c>
      <c r="F490" s="447" t="e">
        <f>IF(D490&lt;60,0,ROUND(($D490*F$2)+VLOOKUP($C490,[2]CONFIG!$A$33:$C$43,3,FALSE),0))</f>
        <v>#REF!</v>
      </c>
      <c r="G490" s="447" t="e">
        <f>IF(D490&lt;60,0,ROUND(($D490*G$2)+VLOOKUP($C490,[2]CONFIG!$A$33:$C$43,3,FALSE),0))</f>
        <v>#REF!</v>
      </c>
      <c r="H490" s="447" t="e">
        <f>IF(D490&lt;60,0,ROUND(($D490*H$2)+VLOOKUP($C490,[2]CONFIG!$A$33:$C$43,3,FALSE),0))</f>
        <v>#REF!</v>
      </c>
      <c r="I490" s="447" t="e">
        <f>IF(D490&lt;60,0,ROUND(($D490*I$2)+VLOOKUP($C490,[2]CONFIG!$A$33:$C$43,3,FALSE),0))</f>
        <v>#REF!</v>
      </c>
      <c r="J490" s="456"/>
      <c r="K490" s="190" t="e">
        <f t="shared" si="28"/>
        <v>#REF!</v>
      </c>
      <c r="L490" s="190" t="e">
        <f t="shared" si="29"/>
        <v>#REF!</v>
      </c>
      <c r="M490" s="190" t="e">
        <f t="shared" si="30"/>
        <v>#REF!</v>
      </c>
      <c r="N490" s="190" t="e">
        <f t="shared" si="31"/>
        <v>#REF!</v>
      </c>
      <c r="P490" s="190">
        <v>0</v>
      </c>
      <c r="Q490" s="190">
        <v>0</v>
      </c>
    </row>
    <row r="491" spans="1:17" hidden="1" x14ac:dyDescent="0.25">
      <c r="A491" s="450" t="s">
        <v>803</v>
      </c>
      <c r="B491" s="455" t="e">
        <f>VLOOKUP(A491,[3]Sheet1!$B$1:$D$1757,3,FALSE)</f>
        <v>#N/A</v>
      </c>
      <c r="C491" s="455" t="e">
        <f>VLOOKUP(A491,[3]Sheet1!$B$1:$R$1757,17,FALSE)</f>
        <v>#N/A</v>
      </c>
      <c r="D491" s="458">
        <v>31330</v>
      </c>
      <c r="E491" s="446">
        <v>0</v>
      </c>
      <c r="F491" s="447" t="e">
        <f>IF(D491&lt;60,0,ROUND(($D491*F$2)+VLOOKUP($C491,[2]CONFIG!$A$33:$C$43,3,FALSE),0))</f>
        <v>#REF!</v>
      </c>
      <c r="G491" s="447" t="e">
        <f>IF(D491&lt;60,0,ROUND(($D491*G$2)+VLOOKUP($C491,[2]CONFIG!$A$33:$C$43,3,FALSE),0))</f>
        <v>#REF!</v>
      </c>
      <c r="H491" s="447" t="e">
        <f>IF(D491&lt;60,0,ROUND(($D491*H$2)+VLOOKUP($C491,[2]CONFIG!$A$33:$C$43,3,FALSE),0))</f>
        <v>#REF!</v>
      </c>
      <c r="I491" s="447" t="e">
        <f>IF(D491&lt;60,0,ROUND(($D491*I$2)+VLOOKUP($C491,[2]CONFIG!$A$33:$C$43,3,FALSE),0))</f>
        <v>#REF!</v>
      </c>
      <c r="J491" s="456"/>
      <c r="K491" s="190" t="e">
        <f t="shared" si="28"/>
        <v>#REF!</v>
      </c>
      <c r="L491" s="190" t="e">
        <f t="shared" si="29"/>
        <v>#REF!</v>
      </c>
      <c r="M491" s="190" t="e">
        <f t="shared" si="30"/>
        <v>#REF!</v>
      </c>
      <c r="N491" s="190" t="e">
        <f t="shared" si="31"/>
        <v>#REF!</v>
      </c>
      <c r="P491" s="190">
        <v>0</v>
      </c>
      <c r="Q491" s="190">
        <v>0</v>
      </c>
    </row>
    <row r="492" spans="1:17" hidden="1" x14ac:dyDescent="0.25">
      <c r="A492" s="450" t="s">
        <v>245</v>
      </c>
      <c r="B492" s="455" t="e">
        <f>VLOOKUP(A492,[3]Sheet1!$B$1:$D$1757,3,FALSE)</f>
        <v>#N/A</v>
      </c>
      <c r="C492" s="455" t="e">
        <f>VLOOKUP(A492,[3]Sheet1!$B$1:$R$1757,17,FALSE)</f>
        <v>#N/A</v>
      </c>
      <c r="D492" s="458">
        <v>31172</v>
      </c>
      <c r="E492" s="446">
        <v>0</v>
      </c>
      <c r="F492" s="447" t="e">
        <f>IF(D492&lt;60,0,ROUND(($D492*F$2)+VLOOKUP($C492,[2]CONFIG!$A$33:$C$43,3,FALSE),0))</f>
        <v>#REF!</v>
      </c>
      <c r="G492" s="447" t="e">
        <f>IF(D492&lt;60,0,ROUND(($D492*G$2)+VLOOKUP($C492,[2]CONFIG!$A$33:$C$43,3,FALSE),0))</f>
        <v>#REF!</v>
      </c>
      <c r="H492" s="447" t="e">
        <f>IF(D492&lt;60,0,ROUND(($D492*H$2)+VLOOKUP($C492,[2]CONFIG!$A$33:$C$43,3,FALSE),0))</f>
        <v>#REF!</v>
      </c>
      <c r="I492" s="447" t="e">
        <f>IF(D492&lt;60,0,ROUND(($D492*I$2)+VLOOKUP($C492,[2]CONFIG!$A$33:$C$43,3,FALSE),0))</f>
        <v>#REF!</v>
      </c>
      <c r="J492" s="456"/>
      <c r="K492" s="190" t="e">
        <f t="shared" si="28"/>
        <v>#REF!</v>
      </c>
      <c r="L492" s="190" t="e">
        <f t="shared" si="29"/>
        <v>#REF!</v>
      </c>
      <c r="M492" s="190" t="e">
        <f t="shared" si="30"/>
        <v>#REF!</v>
      </c>
      <c r="N492" s="190" t="e">
        <f t="shared" si="31"/>
        <v>#REF!</v>
      </c>
      <c r="P492" s="190" t="e">
        <f>E492+K492</f>
        <v>#REF!</v>
      </c>
      <c r="Q492" s="190" t="e">
        <f>E492+L492</f>
        <v>#REF!</v>
      </c>
    </row>
    <row r="493" spans="1:17" hidden="1" x14ac:dyDescent="0.25">
      <c r="A493" s="450" t="s">
        <v>804</v>
      </c>
      <c r="B493" s="455" t="e">
        <f>VLOOKUP(A493,[3]Sheet1!$B$1:$D$1757,3,FALSE)</f>
        <v>#N/A</v>
      </c>
      <c r="C493" s="455" t="e">
        <f>VLOOKUP(A493,[3]Sheet1!$B$1:$R$1757,17,FALSE)</f>
        <v>#N/A</v>
      </c>
      <c r="D493" s="458">
        <v>30505</v>
      </c>
      <c r="E493" s="446">
        <v>0</v>
      </c>
      <c r="F493" s="447" t="e">
        <f>IF(D493&lt;60,0,ROUND(($D493*F$2)+VLOOKUP($C493,[2]CONFIG!$A$33:$C$43,3,FALSE),0))</f>
        <v>#REF!</v>
      </c>
      <c r="G493" s="447" t="e">
        <f>IF(D493&lt;60,0,ROUND(($D493*G$2)+VLOOKUP($C493,[2]CONFIG!$A$33:$C$43,3,FALSE),0))</f>
        <v>#REF!</v>
      </c>
      <c r="H493" s="447" t="e">
        <f>IF(D493&lt;60,0,ROUND(($D493*H$2)+VLOOKUP($C493,[2]CONFIG!$A$33:$C$43,3,FALSE),0))</f>
        <v>#REF!</v>
      </c>
      <c r="I493" s="447" t="e">
        <f>IF(D493&lt;60,0,ROUND(($D493*I$2)+VLOOKUP($C493,[2]CONFIG!$A$33:$C$43,3,FALSE),0))</f>
        <v>#REF!</v>
      </c>
      <c r="J493" s="456"/>
      <c r="K493" s="190" t="e">
        <f t="shared" si="28"/>
        <v>#REF!</v>
      </c>
      <c r="L493" s="190" t="e">
        <f t="shared" si="29"/>
        <v>#REF!</v>
      </c>
      <c r="M493" s="190" t="e">
        <f t="shared" si="30"/>
        <v>#REF!</v>
      </c>
      <c r="N493" s="190" t="e">
        <f t="shared" si="31"/>
        <v>#REF!</v>
      </c>
      <c r="P493" s="190">
        <v>0</v>
      </c>
      <c r="Q493" s="190">
        <v>0</v>
      </c>
    </row>
    <row r="494" spans="1:17" hidden="1" x14ac:dyDescent="0.25">
      <c r="A494" s="450" t="s">
        <v>805</v>
      </c>
      <c r="B494" s="455" t="e">
        <f>VLOOKUP(A494,[3]Sheet1!$B$1:$D$1757,3,FALSE)</f>
        <v>#N/A</v>
      </c>
      <c r="C494" s="455" t="e">
        <f>VLOOKUP(A494,[3]Sheet1!$B$1:$R$1757,17,FALSE)</f>
        <v>#N/A</v>
      </c>
      <c r="D494" s="458">
        <v>30429</v>
      </c>
      <c r="E494" s="446">
        <v>0</v>
      </c>
      <c r="F494" s="447" t="e">
        <f>IF(D494&lt;60,0,ROUND(($D494*F$2)+VLOOKUP($C494,[2]CONFIG!$A$33:$C$43,3,FALSE),0))</f>
        <v>#REF!</v>
      </c>
      <c r="G494" s="447" t="e">
        <f>IF(D494&lt;60,0,ROUND(($D494*G$2)+VLOOKUP($C494,[2]CONFIG!$A$33:$C$43,3,FALSE),0))</f>
        <v>#REF!</v>
      </c>
      <c r="H494" s="447" t="e">
        <f>IF(D494&lt;60,0,ROUND(($D494*H$2)+VLOOKUP($C494,[2]CONFIG!$A$33:$C$43,3,FALSE),0))</f>
        <v>#REF!</v>
      </c>
      <c r="I494" s="447" t="e">
        <f>IF(D494&lt;60,0,ROUND(($D494*I$2)+VLOOKUP($C494,[2]CONFIG!$A$33:$C$43,3,FALSE),0))</f>
        <v>#REF!</v>
      </c>
      <c r="J494" s="456"/>
      <c r="K494" s="190" t="e">
        <f t="shared" si="28"/>
        <v>#REF!</v>
      </c>
      <c r="L494" s="190" t="e">
        <f t="shared" si="29"/>
        <v>#REF!</v>
      </c>
      <c r="M494" s="190" t="e">
        <f t="shared" si="30"/>
        <v>#REF!</v>
      </c>
      <c r="N494" s="190" t="e">
        <f t="shared" si="31"/>
        <v>#REF!</v>
      </c>
      <c r="P494" s="190">
        <v>0</v>
      </c>
      <c r="Q494" s="190">
        <v>0</v>
      </c>
    </row>
    <row r="495" spans="1:17" hidden="1" x14ac:dyDescent="0.25">
      <c r="A495" s="459" t="s">
        <v>806</v>
      </c>
      <c r="B495" s="455" t="e">
        <f>VLOOKUP(A495,[3]Sheet1!$B$1:$D$1757,3,FALSE)</f>
        <v>#N/A</v>
      </c>
      <c r="C495" s="455" t="e">
        <f>VLOOKUP(A495,[3]Sheet1!$B$1:$R$1757,17,FALSE)</f>
        <v>#N/A</v>
      </c>
      <c r="D495" s="458">
        <v>31031</v>
      </c>
      <c r="E495" s="446">
        <v>0</v>
      </c>
      <c r="F495" s="447" t="e">
        <f>IF(D495&lt;60,0,ROUND(($D495*F$2)+VLOOKUP($C495,[2]CONFIG!$A$33:$C$43,3,FALSE),0))</f>
        <v>#REF!</v>
      </c>
      <c r="G495" s="447" t="e">
        <f>IF(D495&lt;60,0,ROUND(($D495*G$2)+VLOOKUP($C495,[2]CONFIG!$A$33:$C$43,3,FALSE),0))</f>
        <v>#REF!</v>
      </c>
      <c r="H495" s="447" t="e">
        <f>IF(D495&lt;60,0,ROUND(($D495*H$2)+VLOOKUP($C495,[2]CONFIG!$A$33:$C$43,3,FALSE),0))</f>
        <v>#REF!</v>
      </c>
      <c r="I495" s="447" t="e">
        <f>IF(D495&lt;60,0,ROUND(($D495*I$2)+VLOOKUP($C495,[2]CONFIG!$A$33:$C$43,3,FALSE),0))</f>
        <v>#REF!</v>
      </c>
      <c r="J495" s="456"/>
      <c r="K495" s="190" t="e">
        <f t="shared" si="28"/>
        <v>#REF!</v>
      </c>
      <c r="L495" s="190" t="e">
        <f t="shared" si="29"/>
        <v>#REF!</v>
      </c>
      <c r="M495" s="190" t="e">
        <f t="shared" si="30"/>
        <v>#REF!</v>
      </c>
      <c r="N495" s="190" t="e">
        <f t="shared" si="31"/>
        <v>#REF!</v>
      </c>
      <c r="P495" s="190">
        <v>0</v>
      </c>
      <c r="Q495" s="190">
        <v>0</v>
      </c>
    </row>
    <row r="496" spans="1:17" hidden="1" x14ac:dyDescent="0.25">
      <c r="A496" s="459" t="s">
        <v>263</v>
      </c>
      <c r="B496" s="455" t="e">
        <f>VLOOKUP(A496,[3]Sheet1!$B$1:$D$1757,3,FALSE)</f>
        <v>#N/A</v>
      </c>
      <c r="C496" s="455" t="e">
        <f>VLOOKUP(A496,[3]Sheet1!$B$1:$R$1757,17,FALSE)</f>
        <v>#N/A</v>
      </c>
      <c r="D496" s="458">
        <v>30976</v>
      </c>
      <c r="E496" s="446">
        <v>0</v>
      </c>
      <c r="F496" s="447" t="e">
        <f>IF(D496&lt;60,0,ROUND(($D496*F$2)+VLOOKUP($C496,[2]CONFIG!$A$33:$C$43,3,FALSE),0))</f>
        <v>#REF!</v>
      </c>
      <c r="G496" s="447" t="e">
        <f>IF(D496&lt;60,0,ROUND(($D496*G$2)+VLOOKUP($C496,[2]CONFIG!$A$33:$C$43,3,FALSE),0))</f>
        <v>#REF!</v>
      </c>
      <c r="H496" s="447" t="e">
        <f>IF(D496&lt;60,0,ROUND(($D496*H$2)+VLOOKUP($C496,[2]CONFIG!$A$33:$C$43,3,FALSE),0))</f>
        <v>#REF!</v>
      </c>
      <c r="I496" s="447" t="e">
        <f>IF(D496&lt;60,0,ROUND(($D496*I$2)+VLOOKUP($C496,[2]CONFIG!$A$33:$C$43,3,FALSE),0))</f>
        <v>#REF!</v>
      </c>
      <c r="J496" s="456"/>
      <c r="K496" s="190" t="e">
        <f t="shared" si="28"/>
        <v>#REF!</v>
      </c>
      <c r="L496" s="190" t="e">
        <f t="shared" si="29"/>
        <v>#REF!</v>
      </c>
      <c r="M496" s="190" t="e">
        <f t="shared" si="30"/>
        <v>#REF!</v>
      </c>
      <c r="N496" s="190" t="e">
        <f t="shared" si="31"/>
        <v>#REF!</v>
      </c>
      <c r="P496" s="190">
        <v>0</v>
      </c>
      <c r="Q496" s="190">
        <v>0</v>
      </c>
    </row>
    <row r="497" spans="1:17" hidden="1" x14ac:dyDescent="0.25">
      <c r="A497" s="450" t="s">
        <v>268</v>
      </c>
      <c r="B497" s="455" t="e">
        <f>VLOOKUP(A497,[3]Sheet1!$B$1:$D$1757,3,FALSE)</f>
        <v>#N/A</v>
      </c>
      <c r="C497" s="455" t="e">
        <f>VLOOKUP(A497,[3]Sheet1!$B$1:$R$1757,17,FALSE)</f>
        <v>#N/A</v>
      </c>
      <c r="D497" s="458">
        <v>30325</v>
      </c>
      <c r="E497" s="446">
        <v>0</v>
      </c>
      <c r="F497" s="447" t="e">
        <f>IF(D497&lt;60,0,ROUND(($D497*F$2)+VLOOKUP($C497,[2]CONFIG!$A$33:$C$43,3,FALSE),0))</f>
        <v>#REF!</v>
      </c>
      <c r="G497" s="447" t="e">
        <f>IF(D497&lt;60,0,ROUND(($D497*G$2)+VLOOKUP($C497,[2]CONFIG!$A$33:$C$43,3,FALSE),0))</f>
        <v>#REF!</v>
      </c>
      <c r="H497" s="447" t="e">
        <f>IF(D497&lt;60,0,ROUND(($D497*H$2)+VLOOKUP($C497,[2]CONFIG!$A$33:$C$43,3,FALSE),0))</f>
        <v>#REF!</v>
      </c>
      <c r="I497" s="447" t="e">
        <f>IF(D497&lt;60,0,ROUND(($D497*I$2)+VLOOKUP($C497,[2]CONFIG!$A$33:$C$43,3,FALSE),0))</f>
        <v>#REF!</v>
      </c>
      <c r="J497" s="456"/>
      <c r="K497" s="190" t="e">
        <f t="shared" si="28"/>
        <v>#REF!</v>
      </c>
      <c r="L497" s="190" t="e">
        <f t="shared" si="29"/>
        <v>#REF!</v>
      </c>
      <c r="M497" s="190" t="e">
        <f t="shared" si="30"/>
        <v>#REF!</v>
      </c>
      <c r="N497" s="190" t="e">
        <f t="shared" si="31"/>
        <v>#REF!</v>
      </c>
      <c r="P497" s="190">
        <v>0</v>
      </c>
      <c r="Q497" s="190">
        <v>0</v>
      </c>
    </row>
    <row r="498" spans="1:17" hidden="1" x14ac:dyDescent="0.25">
      <c r="A498" s="450" t="s">
        <v>807</v>
      </c>
      <c r="B498" s="455" t="e">
        <f>VLOOKUP(A498,[3]Sheet1!$B$1:$D$1757,3,FALSE)</f>
        <v>#N/A</v>
      </c>
      <c r="C498" s="455" t="e">
        <f>VLOOKUP(A498,[3]Sheet1!$B$1:$R$1757,17,FALSE)</f>
        <v>#N/A</v>
      </c>
      <c r="D498" s="458">
        <v>29558</v>
      </c>
      <c r="E498" s="446">
        <v>0</v>
      </c>
      <c r="F498" s="447" t="e">
        <f>IF(D498&lt;60,0,ROUND(($D498*F$2)+VLOOKUP($C498,[2]CONFIG!$A$33:$C$43,3,FALSE),0))</f>
        <v>#REF!</v>
      </c>
      <c r="G498" s="447" t="e">
        <f>IF(D498&lt;60,0,ROUND(($D498*G$2)+VLOOKUP($C498,[2]CONFIG!$A$33:$C$43,3,FALSE),0))</f>
        <v>#REF!</v>
      </c>
      <c r="H498" s="447" t="e">
        <f>IF(D498&lt;60,0,ROUND(($D498*H$2)+VLOOKUP($C498,[2]CONFIG!$A$33:$C$43,3,FALSE),0))</f>
        <v>#REF!</v>
      </c>
      <c r="I498" s="447" t="e">
        <f>IF(D498&lt;60,0,ROUND(($D498*I$2)+VLOOKUP($C498,[2]CONFIG!$A$33:$C$43,3,FALSE),0))</f>
        <v>#REF!</v>
      </c>
      <c r="J498" s="456"/>
      <c r="K498" s="190" t="e">
        <f t="shared" si="28"/>
        <v>#REF!</v>
      </c>
      <c r="L498" s="190" t="e">
        <f t="shared" si="29"/>
        <v>#REF!</v>
      </c>
      <c r="M498" s="190" t="e">
        <f t="shared" si="30"/>
        <v>#REF!</v>
      </c>
      <c r="N498" s="190" t="e">
        <f t="shared" si="31"/>
        <v>#REF!</v>
      </c>
      <c r="P498" s="190">
        <v>0</v>
      </c>
      <c r="Q498" s="190">
        <v>0</v>
      </c>
    </row>
    <row r="499" spans="1:17" hidden="1" x14ac:dyDescent="0.25">
      <c r="A499" s="450" t="s">
        <v>808</v>
      </c>
      <c r="B499" s="455" t="e">
        <f>VLOOKUP(A499,[3]Sheet1!$B$1:$D$1757,3,FALSE)</f>
        <v>#N/A</v>
      </c>
      <c r="C499" s="455" t="e">
        <f>VLOOKUP(A499,[3]Sheet1!$B$1:$R$1757,17,FALSE)</f>
        <v>#N/A</v>
      </c>
      <c r="D499" s="458">
        <v>28577</v>
      </c>
      <c r="E499" s="446">
        <v>0</v>
      </c>
      <c r="F499" s="447" t="e">
        <f>IF(D499&lt;60,0,ROUND(($D499*F$2)+VLOOKUP($C499,[2]CONFIG!$A$33:$C$43,3,FALSE),0))</f>
        <v>#REF!</v>
      </c>
      <c r="G499" s="447" t="e">
        <f>IF(D499&lt;60,0,ROUND(($D499*G$2)+VLOOKUP($C499,[2]CONFIG!$A$33:$C$43,3,FALSE),0))</f>
        <v>#REF!</v>
      </c>
      <c r="H499" s="447" t="e">
        <f>IF(D499&lt;60,0,ROUND(($D499*H$2)+VLOOKUP($C499,[2]CONFIG!$A$33:$C$43,3,FALSE),0))</f>
        <v>#REF!</v>
      </c>
      <c r="I499" s="447" t="e">
        <f>IF(D499&lt;60,0,ROUND(($D499*I$2)+VLOOKUP($C499,[2]CONFIG!$A$33:$C$43,3,FALSE),0))</f>
        <v>#REF!</v>
      </c>
      <c r="J499" s="456"/>
      <c r="K499" s="190" t="e">
        <f t="shared" si="28"/>
        <v>#REF!</v>
      </c>
      <c r="L499" s="190" t="e">
        <f t="shared" si="29"/>
        <v>#REF!</v>
      </c>
      <c r="M499" s="190" t="e">
        <f t="shared" si="30"/>
        <v>#REF!</v>
      </c>
      <c r="N499" s="190" t="e">
        <f t="shared" si="31"/>
        <v>#REF!</v>
      </c>
      <c r="P499" s="190">
        <v>0</v>
      </c>
      <c r="Q499" s="190">
        <v>0</v>
      </c>
    </row>
    <row r="500" spans="1:17" hidden="1" x14ac:dyDescent="0.25">
      <c r="A500" s="450" t="s">
        <v>809</v>
      </c>
      <c r="B500" s="455" t="e">
        <f>VLOOKUP(A500,[3]Sheet1!$B$1:$D$1757,3,FALSE)</f>
        <v>#N/A</v>
      </c>
      <c r="C500" s="455" t="e">
        <f>VLOOKUP(A500,[3]Sheet1!$B$1:$R$1757,17,FALSE)</f>
        <v>#N/A</v>
      </c>
      <c r="D500" s="458">
        <v>29949</v>
      </c>
      <c r="E500" s="446">
        <v>0</v>
      </c>
      <c r="F500" s="447" t="e">
        <f>IF(D500&lt;60,0,ROUND(($D500*F$2)+VLOOKUP($C500,[2]CONFIG!$A$33:$C$43,3,FALSE),0))</f>
        <v>#REF!</v>
      </c>
      <c r="G500" s="447" t="e">
        <f>IF(D500&lt;60,0,ROUND(($D500*G$2)+VLOOKUP($C500,[2]CONFIG!$A$33:$C$43,3,FALSE),0))</f>
        <v>#REF!</v>
      </c>
      <c r="H500" s="447" t="e">
        <f>IF(D500&lt;60,0,ROUND(($D500*H$2)+VLOOKUP($C500,[2]CONFIG!$A$33:$C$43,3,FALSE),0))</f>
        <v>#REF!</v>
      </c>
      <c r="I500" s="447" t="e">
        <f>IF(D500&lt;60,0,ROUND(($D500*I$2)+VLOOKUP($C500,[2]CONFIG!$A$33:$C$43,3,FALSE),0))</f>
        <v>#REF!</v>
      </c>
      <c r="J500" s="456"/>
      <c r="K500" s="190" t="e">
        <f t="shared" si="28"/>
        <v>#REF!</v>
      </c>
      <c r="L500" s="190" t="e">
        <f t="shared" si="29"/>
        <v>#REF!</v>
      </c>
      <c r="M500" s="190" t="e">
        <f t="shared" si="30"/>
        <v>#REF!</v>
      </c>
      <c r="N500" s="190" t="e">
        <f t="shared" si="31"/>
        <v>#REF!</v>
      </c>
      <c r="P500" s="190">
        <v>0</v>
      </c>
      <c r="Q500" s="190">
        <v>0</v>
      </c>
    </row>
    <row r="501" spans="1:17" hidden="1" x14ac:dyDescent="0.25">
      <c r="A501" s="450" t="s">
        <v>810</v>
      </c>
      <c r="B501" s="455" t="e">
        <f>VLOOKUP(A501,[3]Sheet1!$B$1:$D$1757,3,FALSE)</f>
        <v>#N/A</v>
      </c>
      <c r="C501" s="455" t="e">
        <f>VLOOKUP(A501,[3]Sheet1!$B$1:$R$1757,17,FALSE)</f>
        <v>#N/A</v>
      </c>
      <c r="D501" s="458">
        <v>29380</v>
      </c>
      <c r="E501" s="446">
        <v>0</v>
      </c>
      <c r="F501" s="447" t="e">
        <f>IF(D501&lt;60,0,ROUND(($D501*F$2)+VLOOKUP($C501,[2]CONFIG!$A$33:$C$43,3,FALSE),0))</f>
        <v>#REF!</v>
      </c>
      <c r="G501" s="447" t="e">
        <f>IF(D501&lt;60,0,ROUND(($D501*G$2)+VLOOKUP($C501,[2]CONFIG!$A$33:$C$43,3,FALSE),0))</f>
        <v>#REF!</v>
      </c>
      <c r="H501" s="447" t="e">
        <f>IF(D501&lt;60,0,ROUND(($D501*H$2)+VLOOKUP($C501,[2]CONFIG!$A$33:$C$43,3,FALSE),0))</f>
        <v>#REF!</v>
      </c>
      <c r="I501" s="447" t="e">
        <f>IF(D501&lt;60,0,ROUND(($D501*I$2)+VLOOKUP($C501,[2]CONFIG!$A$33:$C$43,3,FALSE),0))</f>
        <v>#REF!</v>
      </c>
      <c r="J501" s="456"/>
      <c r="K501" s="190" t="e">
        <f t="shared" si="28"/>
        <v>#REF!</v>
      </c>
      <c r="L501" s="190" t="e">
        <f t="shared" si="29"/>
        <v>#REF!</v>
      </c>
      <c r="M501" s="190" t="e">
        <f t="shared" si="30"/>
        <v>#REF!</v>
      </c>
      <c r="N501" s="190" t="e">
        <f t="shared" si="31"/>
        <v>#REF!</v>
      </c>
      <c r="P501" s="190">
        <v>0</v>
      </c>
      <c r="Q501" s="190">
        <v>0</v>
      </c>
    </row>
    <row r="502" spans="1:17" hidden="1" x14ac:dyDescent="0.25">
      <c r="A502" s="450" t="s">
        <v>235</v>
      </c>
      <c r="B502" s="455" t="e">
        <f>VLOOKUP(A502,[3]Sheet1!$B$1:$D$1757,3,FALSE)</f>
        <v>#N/A</v>
      </c>
      <c r="C502" s="455" t="e">
        <f>VLOOKUP(A502,[3]Sheet1!$B$1:$R$1757,17,FALSE)</f>
        <v>#N/A</v>
      </c>
      <c r="D502" s="458">
        <v>29392</v>
      </c>
      <c r="E502" s="446">
        <v>0</v>
      </c>
      <c r="F502" s="447" t="e">
        <f>IF(D502&lt;60,0,ROUND(($D502*F$2)+VLOOKUP($C502,[2]CONFIG!$A$33:$C$43,3,FALSE),0))</f>
        <v>#REF!</v>
      </c>
      <c r="G502" s="447" t="e">
        <f>IF(D502&lt;60,0,ROUND(($D502*G$2)+VLOOKUP($C502,[2]CONFIG!$A$33:$C$43,3,FALSE),0))</f>
        <v>#REF!</v>
      </c>
      <c r="H502" s="447" t="e">
        <f>IF(D502&lt;60,0,ROUND(($D502*H$2)+VLOOKUP($C502,[2]CONFIG!$A$33:$C$43,3,FALSE),0))</f>
        <v>#REF!</v>
      </c>
      <c r="I502" s="447" t="e">
        <f>IF(D502&lt;60,0,ROUND(($D502*I$2)+VLOOKUP($C502,[2]CONFIG!$A$33:$C$43,3,FALSE),0))</f>
        <v>#REF!</v>
      </c>
      <c r="J502" s="456"/>
      <c r="K502" s="190" t="e">
        <f t="shared" si="28"/>
        <v>#REF!</v>
      </c>
      <c r="L502" s="190" t="e">
        <f t="shared" si="29"/>
        <v>#REF!</v>
      </c>
      <c r="M502" s="190" t="e">
        <f t="shared" si="30"/>
        <v>#REF!</v>
      </c>
      <c r="N502" s="190" t="e">
        <f t="shared" si="31"/>
        <v>#REF!</v>
      </c>
      <c r="P502" s="190">
        <v>0</v>
      </c>
      <c r="Q502" s="190">
        <v>0</v>
      </c>
    </row>
    <row r="503" spans="1:17" hidden="1" x14ac:dyDescent="0.25">
      <c r="A503" s="450" t="s">
        <v>811</v>
      </c>
      <c r="B503" s="455" t="e">
        <f>VLOOKUP(A503,[3]Sheet1!$B$1:$D$1757,3,FALSE)</f>
        <v>#N/A</v>
      </c>
      <c r="C503" s="455" t="e">
        <f>VLOOKUP(A503,[3]Sheet1!$B$1:$R$1757,17,FALSE)</f>
        <v>#N/A</v>
      </c>
      <c r="D503" s="458">
        <v>28728</v>
      </c>
      <c r="E503" s="446">
        <v>0</v>
      </c>
      <c r="F503" s="447" t="e">
        <f>IF(D503&lt;60,0,ROUND(($D503*F$2)+VLOOKUP($C503,[2]CONFIG!$A$33:$C$43,3,FALSE),0))</f>
        <v>#REF!</v>
      </c>
      <c r="G503" s="447" t="e">
        <f>IF(D503&lt;60,0,ROUND(($D503*G$2)+VLOOKUP($C503,[2]CONFIG!$A$33:$C$43,3,FALSE),0))</f>
        <v>#REF!</v>
      </c>
      <c r="H503" s="447" t="e">
        <f>IF(D503&lt;60,0,ROUND(($D503*H$2)+VLOOKUP($C503,[2]CONFIG!$A$33:$C$43,3,FALSE),0))</f>
        <v>#REF!</v>
      </c>
      <c r="I503" s="447" t="e">
        <f>IF(D503&lt;60,0,ROUND(($D503*I$2)+VLOOKUP($C503,[2]CONFIG!$A$33:$C$43,3,FALSE),0))</f>
        <v>#REF!</v>
      </c>
      <c r="J503" s="456"/>
      <c r="K503" s="190" t="e">
        <f t="shared" si="28"/>
        <v>#REF!</v>
      </c>
      <c r="L503" s="190" t="e">
        <f t="shared" si="29"/>
        <v>#REF!</v>
      </c>
      <c r="M503" s="190" t="e">
        <f t="shared" si="30"/>
        <v>#REF!</v>
      </c>
      <c r="N503" s="190" t="e">
        <f t="shared" si="31"/>
        <v>#REF!</v>
      </c>
      <c r="P503" s="190">
        <v>0</v>
      </c>
      <c r="Q503" s="190">
        <v>0</v>
      </c>
    </row>
    <row r="504" spans="1:17" hidden="1" x14ac:dyDescent="0.25">
      <c r="A504" s="450" t="s">
        <v>812</v>
      </c>
      <c r="B504" s="455" t="e">
        <f>VLOOKUP(A504,[3]Sheet1!$B$1:$D$1757,3,FALSE)</f>
        <v>#N/A</v>
      </c>
      <c r="C504" s="455" t="e">
        <f>VLOOKUP(A504,[3]Sheet1!$B$1:$R$1757,17,FALSE)</f>
        <v>#N/A</v>
      </c>
      <c r="D504" s="458">
        <v>28070</v>
      </c>
      <c r="E504" s="446">
        <v>0</v>
      </c>
      <c r="F504" s="447" t="e">
        <f>IF(D504&lt;60,0,ROUND(($D504*F$2)+VLOOKUP($C504,[2]CONFIG!$A$33:$C$43,3,FALSE),0))</f>
        <v>#REF!</v>
      </c>
      <c r="G504" s="447" t="e">
        <f>IF(D504&lt;60,0,ROUND(($D504*G$2)+VLOOKUP($C504,[2]CONFIG!$A$33:$C$43,3,FALSE),0))</f>
        <v>#REF!</v>
      </c>
      <c r="H504" s="447" t="e">
        <f>IF(D504&lt;60,0,ROUND(($D504*H$2)+VLOOKUP($C504,[2]CONFIG!$A$33:$C$43,3,FALSE),0))</f>
        <v>#REF!</v>
      </c>
      <c r="I504" s="447" t="e">
        <f>IF(D504&lt;60,0,ROUND(($D504*I$2)+VLOOKUP($C504,[2]CONFIG!$A$33:$C$43,3,FALSE),0))</f>
        <v>#REF!</v>
      </c>
      <c r="J504" s="456"/>
      <c r="K504" s="190" t="e">
        <f t="shared" si="28"/>
        <v>#REF!</v>
      </c>
      <c r="L504" s="190" t="e">
        <f t="shared" si="29"/>
        <v>#REF!</v>
      </c>
      <c r="M504" s="190" t="e">
        <f t="shared" si="30"/>
        <v>#REF!</v>
      </c>
      <c r="N504" s="190" t="e">
        <f t="shared" si="31"/>
        <v>#REF!</v>
      </c>
      <c r="P504" s="190">
        <v>0</v>
      </c>
      <c r="Q504" s="190">
        <v>0</v>
      </c>
    </row>
    <row r="505" spans="1:17" hidden="1" x14ac:dyDescent="0.25">
      <c r="A505" s="450" t="s">
        <v>813</v>
      </c>
      <c r="B505" s="455" t="e">
        <f>VLOOKUP(A505,[3]Sheet1!$B$1:$D$1757,3,FALSE)</f>
        <v>#N/A</v>
      </c>
      <c r="C505" s="455" t="e">
        <f>VLOOKUP(A505,[3]Sheet1!$B$1:$R$1757,17,FALSE)</f>
        <v>#N/A</v>
      </c>
      <c r="D505" s="458">
        <v>28048</v>
      </c>
      <c r="E505" s="446">
        <v>0</v>
      </c>
      <c r="F505" s="447" t="e">
        <f>IF(D505&lt;60,0,ROUND(($D505*F$2)+VLOOKUP($C505,[2]CONFIG!$A$33:$C$43,3,FALSE),0))</f>
        <v>#REF!</v>
      </c>
      <c r="G505" s="447" t="e">
        <f>IF(D505&lt;60,0,ROUND(($D505*G$2)+VLOOKUP($C505,[2]CONFIG!$A$33:$C$43,3,FALSE),0))</f>
        <v>#REF!</v>
      </c>
      <c r="H505" s="447" t="e">
        <f>IF(D505&lt;60,0,ROUND(($D505*H$2)+VLOOKUP($C505,[2]CONFIG!$A$33:$C$43,3,FALSE),0))</f>
        <v>#REF!</v>
      </c>
      <c r="I505" s="447" t="e">
        <f>IF(D505&lt;60,0,ROUND(($D505*I$2)+VLOOKUP($C505,[2]CONFIG!$A$33:$C$43,3,FALSE),0))</f>
        <v>#REF!</v>
      </c>
      <c r="J505" s="456"/>
      <c r="K505" s="190" t="e">
        <f t="shared" si="28"/>
        <v>#REF!</v>
      </c>
      <c r="L505" s="190" t="e">
        <f t="shared" si="29"/>
        <v>#REF!</v>
      </c>
      <c r="M505" s="190" t="e">
        <f t="shared" si="30"/>
        <v>#REF!</v>
      </c>
      <c r="N505" s="190" t="e">
        <f t="shared" si="31"/>
        <v>#REF!</v>
      </c>
      <c r="P505" s="190">
        <v>0</v>
      </c>
      <c r="Q505" s="190">
        <v>0</v>
      </c>
    </row>
    <row r="506" spans="1:17" hidden="1" x14ac:dyDescent="0.25">
      <c r="A506" s="450" t="s">
        <v>271</v>
      </c>
      <c r="B506" s="455" t="e">
        <f>VLOOKUP(A506,[3]Sheet1!$B$1:$D$1757,3,FALSE)</f>
        <v>#N/A</v>
      </c>
      <c r="C506" s="455" t="e">
        <f>VLOOKUP(A506,[3]Sheet1!$B$1:$R$1757,17,FALSE)</f>
        <v>#N/A</v>
      </c>
      <c r="D506" s="458">
        <v>28987</v>
      </c>
      <c r="E506" s="446">
        <v>0</v>
      </c>
      <c r="F506" s="447" t="e">
        <f>IF(D506&lt;60,0,ROUND(($D506*F$2)+VLOOKUP($C506,[2]CONFIG!$A$33:$C$43,3,FALSE),0))</f>
        <v>#REF!</v>
      </c>
      <c r="G506" s="447" t="e">
        <f>IF(D506&lt;60,0,ROUND(($D506*G$2)+VLOOKUP($C506,[2]CONFIG!$A$33:$C$43,3,FALSE),0))</f>
        <v>#REF!</v>
      </c>
      <c r="H506" s="447" t="e">
        <f>IF(D506&lt;60,0,ROUND(($D506*H$2)+VLOOKUP($C506,[2]CONFIG!$A$33:$C$43,3,FALSE),0))</f>
        <v>#REF!</v>
      </c>
      <c r="I506" s="447" t="e">
        <f>IF(D506&lt;60,0,ROUND(($D506*I$2)+VLOOKUP($C506,[2]CONFIG!$A$33:$C$43,3,FALSE),0))</f>
        <v>#REF!</v>
      </c>
      <c r="J506" s="456"/>
      <c r="K506" s="190" t="e">
        <f t="shared" si="28"/>
        <v>#REF!</v>
      </c>
      <c r="L506" s="190" t="e">
        <f t="shared" si="29"/>
        <v>#REF!</v>
      </c>
      <c r="M506" s="190" t="e">
        <f t="shared" si="30"/>
        <v>#REF!</v>
      </c>
      <c r="N506" s="190" t="e">
        <f t="shared" si="31"/>
        <v>#REF!</v>
      </c>
      <c r="P506" s="190">
        <v>0</v>
      </c>
      <c r="Q506" s="190">
        <v>0</v>
      </c>
    </row>
    <row r="507" spans="1:17" hidden="1" x14ac:dyDescent="0.25">
      <c r="A507" s="450" t="s">
        <v>814</v>
      </c>
      <c r="B507" s="455" t="e">
        <f>VLOOKUP(A507,[3]Sheet1!$B$1:$D$1757,3,FALSE)</f>
        <v>#N/A</v>
      </c>
      <c r="C507" s="455" t="e">
        <f>VLOOKUP(A507,[3]Sheet1!$B$1:$R$1757,17,FALSE)</f>
        <v>#N/A</v>
      </c>
      <c r="D507" s="458">
        <v>27793</v>
      </c>
      <c r="E507" s="446">
        <v>0</v>
      </c>
      <c r="F507" s="447" t="e">
        <f>IF(D507&lt;60,0,ROUND(($D507*F$2)+VLOOKUP($C507,[2]CONFIG!$A$33:$C$43,3,FALSE),0))</f>
        <v>#REF!</v>
      </c>
      <c r="G507" s="447" t="e">
        <f>IF(D507&lt;60,0,ROUND(($D507*G$2)+VLOOKUP($C507,[2]CONFIG!$A$33:$C$43,3,FALSE),0))</f>
        <v>#REF!</v>
      </c>
      <c r="H507" s="447" t="e">
        <f>IF(D507&lt;60,0,ROUND(($D507*H$2)+VLOOKUP($C507,[2]CONFIG!$A$33:$C$43,3,FALSE),0))</f>
        <v>#REF!</v>
      </c>
      <c r="I507" s="447" t="e">
        <f>IF(D507&lt;60,0,ROUND(($D507*I$2)+VLOOKUP($C507,[2]CONFIG!$A$33:$C$43,3,FALSE),0))</f>
        <v>#REF!</v>
      </c>
      <c r="J507" s="456"/>
      <c r="K507" s="190" t="e">
        <f t="shared" si="28"/>
        <v>#REF!</v>
      </c>
      <c r="L507" s="190" t="e">
        <f t="shared" si="29"/>
        <v>#REF!</v>
      </c>
      <c r="M507" s="190" t="e">
        <f t="shared" si="30"/>
        <v>#REF!</v>
      </c>
      <c r="N507" s="190" t="e">
        <f t="shared" si="31"/>
        <v>#REF!</v>
      </c>
      <c r="P507" s="190">
        <v>0</v>
      </c>
      <c r="Q507" s="190">
        <v>0</v>
      </c>
    </row>
    <row r="508" spans="1:17" hidden="1" x14ac:dyDescent="0.25">
      <c r="A508" s="450" t="s">
        <v>815</v>
      </c>
      <c r="B508" s="455" t="e">
        <f>VLOOKUP(A508,[3]Sheet1!$B$1:$D$1757,3,FALSE)</f>
        <v>#N/A</v>
      </c>
      <c r="C508" s="455" t="e">
        <f>VLOOKUP(A508,[3]Sheet1!$B$1:$R$1757,17,FALSE)</f>
        <v>#N/A</v>
      </c>
      <c r="D508" s="458">
        <v>27965</v>
      </c>
      <c r="E508" s="446">
        <v>0</v>
      </c>
      <c r="F508" s="447" t="e">
        <f>IF(D508&lt;60,0,ROUND(($D508*F$2)+VLOOKUP($C508,[2]CONFIG!$A$33:$C$43,3,FALSE),0))</f>
        <v>#REF!</v>
      </c>
      <c r="G508" s="447" t="e">
        <f>IF(D508&lt;60,0,ROUND(($D508*G$2)+VLOOKUP($C508,[2]CONFIG!$A$33:$C$43,3,FALSE),0))</f>
        <v>#REF!</v>
      </c>
      <c r="H508" s="447" t="e">
        <f>IF(D508&lt;60,0,ROUND(($D508*H$2)+VLOOKUP($C508,[2]CONFIG!$A$33:$C$43,3,FALSE),0))</f>
        <v>#REF!</v>
      </c>
      <c r="I508" s="447" t="e">
        <f>IF(D508&lt;60,0,ROUND(($D508*I$2)+VLOOKUP($C508,[2]CONFIG!$A$33:$C$43,3,FALSE),0))</f>
        <v>#REF!</v>
      </c>
      <c r="J508" s="456"/>
      <c r="K508" s="190" t="e">
        <f t="shared" si="28"/>
        <v>#REF!</v>
      </c>
      <c r="L508" s="190" t="e">
        <f t="shared" si="29"/>
        <v>#REF!</v>
      </c>
      <c r="M508" s="190" t="e">
        <f t="shared" si="30"/>
        <v>#REF!</v>
      </c>
      <c r="N508" s="190" t="e">
        <f t="shared" si="31"/>
        <v>#REF!</v>
      </c>
      <c r="P508" s="190">
        <v>0</v>
      </c>
      <c r="Q508" s="190">
        <v>0</v>
      </c>
    </row>
    <row r="509" spans="1:17" hidden="1" x14ac:dyDescent="0.25">
      <c r="A509" s="450" t="s">
        <v>816</v>
      </c>
      <c r="B509" s="455" t="e">
        <f>VLOOKUP(A509,[3]Sheet1!$B$1:$D$1757,3,FALSE)</f>
        <v>#N/A</v>
      </c>
      <c r="C509" s="455" t="e">
        <f>VLOOKUP(A509,[3]Sheet1!$B$1:$R$1757,17,FALSE)</f>
        <v>#N/A</v>
      </c>
      <c r="D509" s="458">
        <v>27619</v>
      </c>
      <c r="E509" s="446">
        <v>0</v>
      </c>
      <c r="F509" s="447" t="e">
        <f>IF(D509&lt;60,0,ROUND(($D509*F$2)+VLOOKUP($C509,[2]CONFIG!$A$33:$C$43,3,FALSE),0))</f>
        <v>#REF!</v>
      </c>
      <c r="G509" s="447" t="e">
        <f>IF(D509&lt;60,0,ROUND(($D509*G$2)+VLOOKUP($C509,[2]CONFIG!$A$33:$C$43,3,FALSE),0))</f>
        <v>#REF!</v>
      </c>
      <c r="H509" s="447" t="e">
        <f>IF(D509&lt;60,0,ROUND(($D509*H$2)+VLOOKUP($C509,[2]CONFIG!$A$33:$C$43,3,FALSE),0))</f>
        <v>#REF!</v>
      </c>
      <c r="I509" s="447" t="e">
        <f>IF(D509&lt;60,0,ROUND(($D509*I$2)+VLOOKUP($C509,[2]CONFIG!$A$33:$C$43,3,FALSE),0))</f>
        <v>#REF!</v>
      </c>
      <c r="J509" s="456"/>
      <c r="K509" s="190" t="e">
        <f t="shared" si="28"/>
        <v>#REF!</v>
      </c>
      <c r="L509" s="190" t="e">
        <f t="shared" si="29"/>
        <v>#REF!</v>
      </c>
      <c r="M509" s="190" t="e">
        <f t="shared" si="30"/>
        <v>#REF!</v>
      </c>
      <c r="N509" s="190" t="e">
        <f t="shared" si="31"/>
        <v>#REF!</v>
      </c>
      <c r="P509" s="190">
        <v>0</v>
      </c>
      <c r="Q509" s="190">
        <v>0</v>
      </c>
    </row>
    <row r="510" spans="1:17" hidden="1" x14ac:dyDescent="0.25">
      <c r="A510" s="450" t="s">
        <v>817</v>
      </c>
      <c r="B510" s="455" t="e">
        <f>VLOOKUP(A510,[3]Sheet1!$B$1:$D$1757,3,FALSE)</f>
        <v>#N/A</v>
      </c>
      <c r="C510" s="455" t="e">
        <f>VLOOKUP(A510,[3]Sheet1!$B$1:$R$1757,17,FALSE)</f>
        <v>#N/A</v>
      </c>
      <c r="D510" s="458">
        <v>28029</v>
      </c>
      <c r="E510" s="446">
        <v>0</v>
      </c>
      <c r="F510" s="447" t="e">
        <f>IF(D510&lt;60,0,ROUND(($D510*F$2)+VLOOKUP($C510,[2]CONFIG!$A$33:$C$43,3,FALSE),0))</f>
        <v>#REF!</v>
      </c>
      <c r="G510" s="447" t="e">
        <f>IF(D510&lt;60,0,ROUND(($D510*G$2)+VLOOKUP($C510,[2]CONFIG!$A$33:$C$43,3,FALSE),0))</f>
        <v>#REF!</v>
      </c>
      <c r="H510" s="447" t="e">
        <f>IF(D510&lt;60,0,ROUND(($D510*H$2)+VLOOKUP($C510,[2]CONFIG!$A$33:$C$43,3,FALSE),0))</f>
        <v>#REF!</v>
      </c>
      <c r="I510" s="447" t="e">
        <f>IF(D510&lt;60,0,ROUND(($D510*I$2)+VLOOKUP($C510,[2]CONFIG!$A$33:$C$43,3,FALSE),0))</f>
        <v>#REF!</v>
      </c>
      <c r="J510" s="456"/>
      <c r="K510" s="190" t="e">
        <f t="shared" si="28"/>
        <v>#REF!</v>
      </c>
      <c r="L510" s="190" t="e">
        <f t="shared" si="29"/>
        <v>#REF!</v>
      </c>
      <c r="M510" s="190" t="e">
        <f t="shared" si="30"/>
        <v>#REF!</v>
      </c>
      <c r="N510" s="190" t="e">
        <f t="shared" si="31"/>
        <v>#REF!</v>
      </c>
      <c r="P510" s="190">
        <v>0</v>
      </c>
      <c r="Q510" s="190">
        <v>0</v>
      </c>
    </row>
    <row r="511" spans="1:17" hidden="1" x14ac:dyDescent="0.25">
      <c r="A511" s="450" t="s">
        <v>818</v>
      </c>
      <c r="B511" s="455" t="e">
        <f>VLOOKUP(A511,[3]Sheet1!$B$1:$D$1757,3,FALSE)</f>
        <v>#N/A</v>
      </c>
      <c r="C511" s="455" t="e">
        <f>VLOOKUP(A511,[3]Sheet1!$B$1:$R$1757,17,FALSE)</f>
        <v>#N/A</v>
      </c>
      <c r="D511" s="458">
        <v>27390</v>
      </c>
      <c r="E511" s="446">
        <v>0</v>
      </c>
      <c r="F511" s="447" t="e">
        <f>IF(D511&lt;60,0,ROUND(($D511*F$2)+VLOOKUP($C511,[2]CONFIG!$A$33:$C$43,3,FALSE),0))</f>
        <v>#REF!</v>
      </c>
      <c r="G511" s="447" t="e">
        <f>IF(D511&lt;60,0,ROUND(($D511*G$2)+VLOOKUP($C511,[2]CONFIG!$A$33:$C$43,3,FALSE),0))</f>
        <v>#REF!</v>
      </c>
      <c r="H511" s="447" t="e">
        <f>IF(D511&lt;60,0,ROUND(($D511*H$2)+VLOOKUP($C511,[2]CONFIG!$A$33:$C$43,3,FALSE),0))</f>
        <v>#REF!</v>
      </c>
      <c r="I511" s="447" t="e">
        <f>IF(D511&lt;60,0,ROUND(($D511*I$2)+VLOOKUP($C511,[2]CONFIG!$A$33:$C$43,3,FALSE),0))</f>
        <v>#REF!</v>
      </c>
      <c r="J511" s="456"/>
      <c r="K511" s="190" t="e">
        <f t="shared" si="28"/>
        <v>#REF!</v>
      </c>
      <c r="L511" s="190" t="e">
        <f t="shared" si="29"/>
        <v>#REF!</v>
      </c>
      <c r="M511" s="190" t="e">
        <f t="shared" si="30"/>
        <v>#REF!</v>
      </c>
      <c r="N511" s="190" t="e">
        <f t="shared" si="31"/>
        <v>#REF!</v>
      </c>
      <c r="P511" s="190">
        <v>0</v>
      </c>
      <c r="Q511" s="190">
        <v>0</v>
      </c>
    </row>
    <row r="512" spans="1:17" hidden="1" x14ac:dyDescent="0.25">
      <c r="A512" s="450" t="s">
        <v>262</v>
      </c>
      <c r="B512" s="455" t="e">
        <f>VLOOKUP(A512,[3]Sheet1!$B$1:$D$1757,3,FALSE)</f>
        <v>#N/A</v>
      </c>
      <c r="C512" s="455" t="e">
        <f>VLOOKUP(A512,[3]Sheet1!$B$1:$R$1757,17,FALSE)</f>
        <v>#N/A</v>
      </c>
      <c r="D512" s="458">
        <v>26432</v>
      </c>
      <c r="E512" s="446">
        <v>0</v>
      </c>
      <c r="F512" s="447" t="e">
        <f>IF(D512&lt;60,0,ROUND(($D512*F$2)+VLOOKUP($C512,[2]CONFIG!$A$33:$C$43,3,FALSE),0))</f>
        <v>#REF!</v>
      </c>
      <c r="G512" s="447" t="e">
        <f>IF(D512&lt;60,0,ROUND(($D512*G$2)+VLOOKUP($C512,[2]CONFIG!$A$33:$C$43,3,FALSE),0))</f>
        <v>#REF!</v>
      </c>
      <c r="H512" s="447" t="e">
        <f>IF(D512&lt;60,0,ROUND(($D512*H$2)+VLOOKUP($C512,[2]CONFIG!$A$33:$C$43,3,FALSE),0))</f>
        <v>#REF!</v>
      </c>
      <c r="I512" s="447" t="e">
        <f>IF(D512&lt;60,0,ROUND(($D512*I$2)+VLOOKUP($C512,[2]CONFIG!$A$33:$C$43,3,FALSE),0))</f>
        <v>#REF!</v>
      </c>
      <c r="J512" s="456"/>
      <c r="K512" s="190" t="e">
        <f t="shared" si="28"/>
        <v>#REF!</v>
      </c>
      <c r="L512" s="190" t="e">
        <f t="shared" si="29"/>
        <v>#REF!</v>
      </c>
      <c r="M512" s="190" t="e">
        <f t="shared" si="30"/>
        <v>#REF!</v>
      </c>
      <c r="N512" s="190" t="e">
        <f t="shared" si="31"/>
        <v>#REF!</v>
      </c>
      <c r="P512" s="190">
        <v>0</v>
      </c>
      <c r="Q512" s="190">
        <v>0</v>
      </c>
    </row>
    <row r="513" spans="1:17" hidden="1" x14ac:dyDescent="0.25">
      <c r="A513" s="450" t="s">
        <v>819</v>
      </c>
      <c r="B513" s="455" t="e">
        <f>VLOOKUP(A513,[3]Sheet1!$B$1:$D$1757,3,FALSE)</f>
        <v>#N/A</v>
      </c>
      <c r="C513" s="455" t="e">
        <f>VLOOKUP(A513,[3]Sheet1!$B$1:$R$1757,17,FALSE)</f>
        <v>#N/A</v>
      </c>
      <c r="D513" s="458">
        <v>27712</v>
      </c>
      <c r="E513" s="446">
        <v>0</v>
      </c>
      <c r="F513" s="447" t="e">
        <f>IF(D513&lt;60,0,ROUND(($D513*F$2)+VLOOKUP($C513,[2]CONFIG!$A$33:$C$43,3,FALSE),0))</f>
        <v>#REF!</v>
      </c>
      <c r="G513" s="447" t="e">
        <f>IF(D513&lt;60,0,ROUND(($D513*G$2)+VLOOKUP($C513,[2]CONFIG!$A$33:$C$43,3,FALSE),0))</f>
        <v>#REF!</v>
      </c>
      <c r="H513" s="447" t="e">
        <f>IF(D513&lt;60,0,ROUND(($D513*H$2)+VLOOKUP($C513,[2]CONFIG!$A$33:$C$43,3,FALSE),0))</f>
        <v>#REF!</v>
      </c>
      <c r="I513" s="447" t="e">
        <f>IF(D513&lt;60,0,ROUND(($D513*I$2)+VLOOKUP($C513,[2]CONFIG!$A$33:$C$43,3,FALSE),0))</f>
        <v>#REF!</v>
      </c>
      <c r="J513" s="456"/>
      <c r="K513" s="190" t="e">
        <f t="shared" si="28"/>
        <v>#REF!</v>
      </c>
      <c r="L513" s="190" t="e">
        <f t="shared" si="29"/>
        <v>#REF!</v>
      </c>
      <c r="M513" s="190" t="e">
        <f t="shared" si="30"/>
        <v>#REF!</v>
      </c>
      <c r="N513" s="190" t="e">
        <f t="shared" si="31"/>
        <v>#REF!</v>
      </c>
      <c r="P513" s="190">
        <v>0</v>
      </c>
      <c r="Q513" s="190">
        <v>0</v>
      </c>
    </row>
    <row r="514" spans="1:17" hidden="1" x14ac:dyDescent="0.25">
      <c r="A514" s="450" t="s">
        <v>820</v>
      </c>
      <c r="B514" s="455" t="e">
        <f>VLOOKUP(A514,[3]Sheet1!$B$1:$D$1757,3,FALSE)</f>
        <v>#N/A</v>
      </c>
      <c r="C514" s="455" t="e">
        <f>VLOOKUP(A514,[3]Sheet1!$B$1:$R$1757,17,FALSE)</f>
        <v>#N/A</v>
      </c>
      <c r="D514" s="458">
        <v>26761</v>
      </c>
      <c r="E514" s="446">
        <v>0</v>
      </c>
      <c r="F514" s="447" t="e">
        <f>IF(D514&lt;60,0,ROUND(($D514*F$2)+VLOOKUP($C514,[2]CONFIG!$A$33:$C$43,3,FALSE),0))</f>
        <v>#REF!</v>
      </c>
      <c r="G514" s="447" t="e">
        <f>IF(D514&lt;60,0,ROUND(($D514*G$2)+VLOOKUP($C514,[2]CONFIG!$A$33:$C$43,3,FALSE),0))</f>
        <v>#REF!</v>
      </c>
      <c r="H514" s="447" t="e">
        <f>IF(D514&lt;60,0,ROUND(($D514*H$2)+VLOOKUP($C514,[2]CONFIG!$A$33:$C$43,3,FALSE),0))</f>
        <v>#REF!</v>
      </c>
      <c r="I514" s="447" t="e">
        <f>IF(D514&lt;60,0,ROUND(($D514*I$2)+VLOOKUP($C514,[2]CONFIG!$A$33:$C$43,3,FALSE),0))</f>
        <v>#REF!</v>
      </c>
      <c r="J514" s="456"/>
      <c r="K514" s="190" t="e">
        <f t="shared" si="28"/>
        <v>#REF!</v>
      </c>
      <c r="L514" s="190" t="e">
        <f t="shared" si="29"/>
        <v>#REF!</v>
      </c>
      <c r="M514" s="190" t="e">
        <f t="shared" si="30"/>
        <v>#REF!</v>
      </c>
      <c r="N514" s="190" t="e">
        <f t="shared" si="31"/>
        <v>#REF!</v>
      </c>
      <c r="P514" s="190">
        <v>0</v>
      </c>
      <c r="Q514" s="190">
        <v>0</v>
      </c>
    </row>
    <row r="515" spans="1:17" hidden="1" x14ac:dyDescent="0.25">
      <c r="A515" s="450" t="s">
        <v>821</v>
      </c>
      <c r="B515" s="455" t="e">
        <f>VLOOKUP(A515,[3]Sheet1!$B$1:$D$1757,3,FALSE)</f>
        <v>#N/A</v>
      </c>
      <c r="C515" s="455" t="e">
        <f>VLOOKUP(A515,[3]Sheet1!$B$1:$R$1757,17,FALSE)</f>
        <v>#N/A</v>
      </c>
      <c r="D515" s="458">
        <v>27110</v>
      </c>
      <c r="E515" s="446">
        <v>0</v>
      </c>
      <c r="F515" s="447" t="e">
        <f>IF(D515&lt;60,0,ROUND(($D515*F$2)+VLOOKUP($C515,[2]CONFIG!$A$33:$C$43,3,FALSE),0))</f>
        <v>#REF!</v>
      </c>
      <c r="G515" s="447" t="e">
        <f>IF(D515&lt;60,0,ROUND(($D515*G$2)+VLOOKUP($C515,[2]CONFIG!$A$33:$C$43,3,FALSE),0))</f>
        <v>#REF!</v>
      </c>
      <c r="H515" s="447" t="e">
        <f>IF(D515&lt;60,0,ROUND(($D515*H$2)+VLOOKUP($C515,[2]CONFIG!$A$33:$C$43,3,FALSE),0))</f>
        <v>#REF!</v>
      </c>
      <c r="I515" s="447" t="e">
        <f>IF(D515&lt;60,0,ROUND(($D515*I$2)+VLOOKUP($C515,[2]CONFIG!$A$33:$C$43,3,FALSE),0))</f>
        <v>#REF!</v>
      </c>
      <c r="J515" s="456"/>
      <c r="K515" s="190" t="e">
        <f t="shared" si="28"/>
        <v>#REF!</v>
      </c>
      <c r="L515" s="190" t="e">
        <f t="shared" si="29"/>
        <v>#REF!</v>
      </c>
      <c r="M515" s="190" t="e">
        <f t="shared" si="30"/>
        <v>#REF!</v>
      </c>
      <c r="N515" s="190" t="e">
        <f t="shared" si="31"/>
        <v>#REF!</v>
      </c>
      <c r="P515" s="190">
        <v>0</v>
      </c>
      <c r="Q515" s="190">
        <v>0</v>
      </c>
    </row>
    <row r="516" spans="1:17" hidden="1" x14ac:dyDescent="0.25">
      <c r="A516" s="450" t="s">
        <v>822</v>
      </c>
      <c r="B516" s="455" t="e">
        <f>VLOOKUP(A516,[3]Sheet1!$B$1:$D$1757,3,FALSE)</f>
        <v>#N/A</v>
      </c>
      <c r="C516" s="455" t="e">
        <f>VLOOKUP(A516,[3]Sheet1!$B$1:$R$1757,17,FALSE)</f>
        <v>#N/A</v>
      </c>
      <c r="D516" s="458">
        <v>25384</v>
      </c>
      <c r="E516" s="446">
        <v>0</v>
      </c>
      <c r="F516" s="447" t="e">
        <f>IF(D516&lt;60,0,ROUND(($D516*F$2)+VLOOKUP($C516,[2]CONFIG!$A$33:$C$43,3,FALSE),0))</f>
        <v>#REF!</v>
      </c>
      <c r="G516" s="447" t="e">
        <f>IF(D516&lt;60,0,ROUND(($D516*G$2)+VLOOKUP($C516,[2]CONFIG!$A$33:$C$43,3,FALSE),0))</f>
        <v>#REF!</v>
      </c>
      <c r="H516" s="447" t="e">
        <f>IF(D516&lt;60,0,ROUND(($D516*H$2)+VLOOKUP($C516,[2]CONFIG!$A$33:$C$43,3,FALSE),0))</f>
        <v>#REF!</v>
      </c>
      <c r="I516" s="447" t="e">
        <f>IF(D516&lt;60,0,ROUND(($D516*I$2)+VLOOKUP($C516,[2]CONFIG!$A$33:$C$43,3,FALSE),0))</f>
        <v>#REF!</v>
      </c>
      <c r="J516" s="456"/>
      <c r="K516" s="190" t="e">
        <f t="shared" si="28"/>
        <v>#REF!</v>
      </c>
      <c r="L516" s="190" t="e">
        <f t="shared" si="29"/>
        <v>#REF!</v>
      </c>
      <c r="M516" s="190" t="e">
        <f t="shared" si="30"/>
        <v>#REF!</v>
      </c>
      <c r="N516" s="190" t="e">
        <f t="shared" si="31"/>
        <v>#REF!</v>
      </c>
      <c r="P516" s="190">
        <v>0</v>
      </c>
      <c r="Q516" s="190">
        <v>0</v>
      </c>
    </row>
    <row r="517" spans="1:17" hidden="1" x14ac:dyDescent="0.25">
      <c r="A517" s="459" t="s">
        <v>823</v>
      </c>
      <c r="B517" s="455" t="e">
        <f>VLOOKUP(A517,[3]Sheet1!$B$1:$D$1757,3,FALSE)</f>
        <v>#N/A</v>
      </c>
      <c r="C517" s="455" t="e">
        <f>VLOOKUP(A517,[3]Sheet1!$B$1:$R$1757,17,FALSE)</f>
        <v>#N/A</v>
      </c>
      <c r="D517" s="458">
        <v>25284</v>
      </c>
      <c r="E517" s="446">
        <v>0</v>
      </c>
      <c r="F517" s="447" t="e">
        <f>IF(D517&lt;60,0,ROUND(($D517*F$2)+VLOOKUP($C517,[2]CONFIG!$A$33:$C$43,3,FALSE),0))</f>
        <v>#REF!</v>
      </c>
      <c r="G517" s="447" t="e">
        <f>IF(D517&lt;60,0,ROUND(($D517*G$2)+VLOOKUP($C517,[2]CONFIG!$A$33:$C$43,3,FALSE),0))</f>
        <v>#REF!</v>
      </c>
      <c r="H517" s="447" t="e">
        <f>IF(D517&lt;60,0,ROUND(($D517*H$2)+VLOOKUP($C517,[2]CONFIG!$A$33:$C$43,3,FALSE),0))</f>
        <v>#REF!</v>
      </c>
      <c r="I517" s="447" t="e">
        <f>IF(D517&lt;60,0,ROUND(($D517*I$2)+VLOOKUP($C517,[2]CONFIG!$A$33:$C$43,3,FALSE),0))</f>
        <v>#REF!</v>
      </c>
      <c r="J517" s="456"/>
      <c r="K517" s="190" t="e">
        <f t="shared" ref="K517:K580" si="32">(ROUND($E517*$K$2,2))</f>
        <v>#REF!</v>
      </c>
      <c r="L517" s="190" t="e">
        <f t="shared" ref="L517:L580" si="33">(ROUND($E517*$L$2,2))</f>
        <v>#REF!</v>
      </c>
      <c r="M517" s="190" t="e">
        <f t="shared" ref="M517:M580" si="34">(ROUND($E517*$M$2,2))</f>
        <v>#REF!</v>
      </c>
      <c r="N517" s="190" t="e">
        <f t="shared" ref="N517:N580" si="35">(ROUND($E517*$N$2,2))</f>
        <v>#REF!</v>
      </c>
      <c r="P517" s="190">
        <v>0</v>
      </c>
      <c r="Q517" s="190">
        <v>0</v>
      </c>
    </row>
    <row r="518" spans="1:17" hidden="1" x14ac:dyDescent="0.25">
      <c r="A518" s="450" t="s">
        <v>217</v>
      </c>
      <c r="B518" s="455" t="e">
        <f>VLOOKUP(A518,[3]Sheet1!$B$1:$D$1757,3,FALSE)</f>
        <v>#N/A</v>
      </c>
      <c r="C518" s="455" t="e">
        <f>VLOOKUP(A518,[3]Sheet1!$B$1:$R$1757,17,FALSE)</f>
        <v>#N/A</v>
      </c>
      <c r="D518" s="458">
        <v>24806</v>
      </c>
      <c r="E518" s="446">
        <v>0</v>
      </c>
      <c r="F518" s="447" t="e">
        <f>IF(D518&lt;60,0,ROUND(($D518*F$2)+VLOOKUP($C518,[2]CONFIG!$A$33:$C$43,3,FALSE),0))</f>
        <v>#REF!</v>
      </c>
      <c r="G518" s="447" t="e">
        <f>IF(D518&lt;60,0,ROUND(($D518*G$2)+VLOOKUP($C518,[2]CONFIG!$A$33:$C$43,3,FALSE),0))</f>
        <v>#REF!</v>
      </c>
      <c r="H518" s="447" t="e">
        <f>IF(D518&lt;60,0,ROUND(($D518*H$2)+VLOOKUP($C518,[2]CONFIG!$A$33:$C$43,3,FALSE),0))</f>
        <v>#REF!</v>
      </c>
      <c r="I518" s="447" t="e">
        <f>IF(D518&lt;60,0,ROUND(($D518*I$2)+VLOOKUP($C518,[2]CONFIG!$A$33:$C$43,3,FALSE),0))</f>
        <v>#REF!</v>
      </c>
      <c r="J518" s="456"/>
      <c r="K518" s="190" t="e">
        <f t="shared" si="32"/>
        <v>#REF!</v>
      </c>
      <c r="L518" s="190" t="e">
        <f t="shared" si="33"/>
        <v>#REF!</v>
      </c>
      <c r="M518" s="190" t="e">
        <f t="shared" si="34"/>
        <v>#REF!</v>
      </c>
      <c r="N518" s="190" t="e">
        <f t="shared" si="35"/>
        <v>#REF!</v>
      </c>
      <c r="P518" s="190" t="e">
        <f>E518+K518</f>
        <v>#REF!</v>
      </c>
      <c r="Q518" s="190" t="e">
        <f>E518+L518</f>
        <v>#REF!</v>
      </c>
    </row>
    <row r="519" spans="1:17" hidden="1" x14ac:dyDescent="0.25">
      <c r="A519" s="450" t="s">
        <v>824</v>
      </c>
      <c r="B519" s="455" t="e">
        <f>VLOOKUP(A519,[3]Sheet1!$B$1:$D$1757,3,FALSE)</f>
        <v>#N/A</v>
      </c>
      <c r="C519" s="455" t="e">
        <f>VLOOKUP(A519,[3]Sheet1!$B$1:$R$1757,17,FALSE)</f>
        <v>#N/A</v>
      </c>
      <c r="D519" s="458">
        <v>24335</v>
      </c>
      <c r="E519" s="446">
        <v>0</v>
      </c>
      <c r="F519" s="447" t="e">
        <f>IF(D519&lt;60,0,ROUND(($D519*F$2)+VLOOKUP($C519,[2]CONFIG!$A$33:$C$43,3,FALSE),0))</f>
        <v>#REF!</v>
      </c>
      <c r="G519" s="447" t="e">
        <f>IF(D519&lt;60,0,ROUND(($D519*G$2)+VLOOKUP($C519,[2]CONFIG!$A$33:$C$43,3,FALSE),0))</f>
        <v>#REF!</v>
      </c>
      <c r="H519" s="447" t="e">
        <f>IF(D519&lt;60,0,ROUND(($D519*H$2)+VLOOKUP($C519,[2]CONFIG!$A$33:$C$43,3,FALSE),0))</f>
        <v>#REF!</v>
      </c>
      <c r="I519" s="447" t="e">
        <f>IF(D519&lt;60,0,ROUND(($D519*I$2)+VLOOKUP($C519,[2]CONFIG!$A$33:$C$43,3,FALSE),0))</f>
        <v>#REF!</v>
      </c>
      <c r="J519" s="456"/>
      <c r="K519" s="190" t="e">
        <f t="shared" si="32"/>
        <v>#REF!</v>
      </c>
      <c r="L519" s="190" t="e">
        <f t="shared" si="33"/>
        <v>#REF!</v>
      </c>
      <c r="M519" s="190" t="e">
        <f t="shared" si="34"/>
        <v>#REF!</v>
      </c>
      <c r="N519" s="190" t="e">
        <f t="shared" si="35"/>
        <v>#REF!</v>
      </c>
      <c r="P519" s="190">
        <v>0</v>
      </c>
      <c r="Q519" s="190">
        <v>0</v>
      </c>
    </row>
    <row r="520" spans="1:17" hidden="1" x14ac:dyDescent="0.25">
      <c r="A520" s="459" t="s">
        <v>265</v>
      </c>
      <c r="B520" s="455" t="e">
        <f>VLOOKUP(A520,[3]Sheet1!$B$1:$D$1757,3,FALSE)</f>
        <v>#N/A</v>
      </c>
      <c r="C520" s="455" t="e">
        <f>VLOOKUP(A520,[3]Sheet1!$B$1:$R$1757,17,FALSE)</f>
        <v>#N/A</v>
      </c>
      <c r="D520" s="458">
        <v>24784</v>
      </c>
      <c r="E520" s="446">
        <v>0</v>
      </c>
      <c r="F520" s="447" t="e">
        <f>IF(D520&lt;60,0,ROUND(($D520*F$2)+VLOOKUP($C520,[2]CONFIG!$A$33:$C$43,3,FALSE),0))</f>
        <v>#REF!</v>
      </c>
      <c r="G520" s="447" t="e">
        <f>IF(D520&lt;60,0,ROUND(($D520*G$2)+VLOOKUP($C520,[2]CONFIG!$A$33:$C$43,3,FALSE),0))</f>
        <v>#REF!</v>
      </c>
      <c r="H520" s="447" t="e">
        <f>IF(D520&lt;60,0,ROUND(($D520*H$2)+VLOOKUP($C520,[2]CONFIG!$A$33:$C$43,3,FALSE),0))</f>
        <v>#REF!</v>
      </c>
      <c r="I520" s="447" t="e">
        <f>IF(D520&lt;60,0,ROUND(($D520*I$2)+VLOOKUP($C520,[2]CONFIG!$A$33:$C$43,3,FALSE),0))</f>
        <v>#REF!</v>
      </c>
      <c r="J520" s="456"/>
      <c r="K520" s="190" t="e">
        <f t="shared" si="32"/>
        <v>#REF!</v>
      </c>
      <c r="L520" s="190" t="e">
        <f t="shared" si="33"/>
        <v>#REF!</v>
      </c>
      <c r="M520" s="190" t="e">
        <f t="shared" si="34"/>
        <v>#REF!</v>
      </c>
      <c r="N520" s="190" t="e">
        <f t="shared" si="35"/>
        <v>#REF!</v>
      </c>
      <c r="P520" s="190">
        <v>0</v>
      </c>
      <c r="Q520" s="190">
        <v>0</v>
      </c>
    </row>
    <row r="521" spans="1:17" hidden="1" x14ac:dyDescent="0.25">
      <c r="A521" s="450" t="s">
        <v>825</v>
      </c>
      <c r="B521" s="455" t="e">
        <f>VLOOKUP(A521,[3]Sheet1!$B$1:$D$1757,3,FALSE)</f>
        <v>#N/A</v>
      </c>
      <c r="C521" s="455" t="e">
        <f>VLOOKUP(A521,[3]Sheet1!$B$1:$R$1757,17,FALSE)</f>
        <v>#N/A</v>
      </c>
      <c r="D521" s="458">
        <v>21326</v>
      </c>
      <c r="E521" s="446">
        <v>0</v>
      </c>
      <c r="F521" s="447" t="e">
        <f>IF(D521&lt;60,0,ROUND(($D521*F$2)+VLOOKUP($C521,[2]CONFIG!$A$33:$C$43,3,FALSE),0))</f>
        <v>#REF!</v>
      </c>
      <c r="G521" s="447" t="e">
        <f>IF(D521&lt;60,0,ROUND(($D521*G$2)+VLOOKUP($C521,[2]CONFIG!$A$33:$C$43,3,FALSE),0))</f>
        <v>#REF!</v>
      </c>
      <c r="H521" s="447" t="e">
        <f>IF(D521&lt;60,0,ROUND(($D521*H$2)+VLOOKUP($C521,[2]CONFIG!$A$33:$C$43,3,FALSE),0))</f>
        <v>#REF!</v>
      </c>
      <c r="I521" s="447" t="e">
        <f>IF(D521&lt;60,0,ROUND(($D521*I$2)+VLOOKUP($C521,[2]CONFIG!$A$33:$C$43,3,FALSE),0))</f>
        <v>#REF!</v>
      </c>
      <c r="J521" s="456"/>
      <c r="K521" s="190" t="e">
        <f t="shared" si="32"/>
        <v>#REF!</v>
      </c>
      <c r="L521" s="190" t="e">
        <f t="shared" si="33"/>
        <v>#REF!</v>
      </c>
      <c r="M521" s="190" t="e">
        <f t="shared" si="34"/>
        <v>#REF!</v>
      </c>
      <c r="N521" s="190" t="e">
        <f t="shared" si="35"/>
        <v>#REF!</v>
      </c>
      <c r="P521" s="190">
        <v>0</v>
      </c>
      <c r="Q521" s="190">
        <v>0</v>
      </c>
    </row>
    <row r="522" spans="1:17" hidden="1" x14ac:dyDescent="0.25">
      <c r="A522" s="450" t="s">
        <v>826</v>
      </c>
      <c r="B522" s="455" t="e">
        <f>VLOOKUP(A522,[3]Sheet1!$B$1:$D$1757,3,FALSE)</f>
        <v>#N/A</v>
      </c>
      <c r="C522" s="455" t="e">
        <f>VLOOKUP(A522,[3]Sheet1!$B$1:$R$1757,17,FALSE)</f>
        <v>#N/A</v>
      </c>
      <c r="D522" s="458">
        <v>0</v>
      </c>
      <c r="E522" s="446">
        <v>17.71</v>
      </c>
      <c r="F522" s="447">
        <f>IF(D522&lt;60,0,ROUND(($D522*F$2)+VLOOKUP($C522,[2]CONFIG!$A$33:$C$43,3,FALSE),0))</f>
        <v>0</v>
      </c>
      <c r="G522" s="447">
        <f>IF(D522&lt;60,0,ROUND(($D522*G$2)+VLOOKUP($C522,[2]CONFIG!$A$33:$C$43,3,FALSE),0))</f>
        <v>0</v>
      </c>
      <c r="H522" s="447">
        <f>IF(D522&lt;60,0,ROUND(($D522*H$2)+VLOOKUP($C522,[2]CONFIG!$A$33:$C$43,3,FALSE),0))</f>
        <v>0</v>
      </c>
      <c r="I522" s="447">
        <f>IF(D522&lt;60,0,ROUND(($D522*I$2)+VLOOKUP($C522,[2]CONFIG!$A$33:$C$43,3,FALSE),0))</f>
        <v>0</v>
      </c>
      <c r="J522" s="456"/>
      <c r="K522" s="190" t="e">
        <f t="shared" si="32"/>
        <v>#REF!</v>
      </c>
      <c r="L522" s="190" t="e">
        <f t="shared" si="33"/>
        <v>#REF!</v>
      </c>
      <c r="M522" s="190" t="e">
        <f t="shared" si="34"/>
        <v>#REF!</v>
      </c>
      <c r="N522" s="190" t="e">
        <f t="shared" si="35"/>
        <v>#REF!</v>
      </c>
      <c r="P522" s="190">
        <v>0</v>
      </c>
      <c r="Q522" s="190">
        <v>0</v>
      </c>
    </row>
    <row r="523" spans="1:17" hidden="1" x14ac:dyDescent="0.25">
      <c r="A523" s="450" t="s">
        <v>827</v>
      </c>
      <c r="B523" s="455" t="e">
        <f>VLOOKUP(A523,[3]Sheet1!$B$1:$D$1757,3,FALSE)</f>
        <v>#N/A</v>
      </c>
      <c r="C523" s="455" t="e">
        <f>VLOOKUP(A523,[3]Sheet1!$B$1:$R$1757,17,FALSE)</f>
        <v>#N/A</v>
      </c>
      <c r="D523" s="458">
        <v>0</v>
      </c>
      <c r="E523" s="446">
        <v>46.96</v>
      </c>
      <c r="F523" s="447">
        <f>IF(D523&lt;60,0,ROUND(($D523*F$2)+VLOOKUP($C523,[2]CONFIG!$A$33:$C$43,3,FALSE),0))</f>
        <v>0</v>
      </c>
      <c r="G523" s="447">
        <f>IF(D523&lt;60,0,ROUND(($D523*G$2)+VLOOKUP($C523,[2]CONFIG!$A$33:$C$43,3,FALSE),0))</f>
        <v>0</v>
      </c>
      <c r="H523" s="447">
        <f>IF(D523&lt;60,0,ROUND(($D523*H$2)+VLOOKUP($C523,[2]CONFIG!$A$33:$C$43,3,FALSE),0))</f>
        <v>0</v>
      </c>
      <c r="I523" s="447">
        <f>IF(D523&lt;60,0,ROUND(($D523*I$2)+VLOOKUP($C523,[2]CONFIG!$A$33:$C$43,3,FALSE),0))</f>
        <v>0</v>
      </c>
      <c r="J523" s="456"/>
      <c r="K523" s="190" t="e">
        <f t="shared" si="32"/>
        <v>#REF!</v>
      </c>
      <c r="L523" s="190" t="e">
        <f t="shared" si="33"/>
        <v>#REF!</v>
      </c>
      <c r="M523" s="190" t="e">
        <f t="shared" si="34"/>
        <v>#REF!</v>
      </c>
      <c r="N523" s="190" t="e">
        <f t="shared" si="35"/>
        <v>#REF!</v>
      </c>
      <c r="P523" s="190">
        <v>0</v>
      </c>
      <c r="Q523" s="190">
        <v>0</v>
      </c>
    </row>
    <row r="524" spans="1:17" hidden="1" x14ac:dyDescent="0.25">
      <c r="A524" s="450" t="s">
        <v>828</v>
      </c>
      <c r="B524" s="455" t="e">
        <f>VLOOKUP(A524,[3]Sheet1!$B$1:$D$1757,3,FALSE)</f>
        <v>#N/A</v>
      </c>
      <c r="C524" s="455" t="e">
        <f>VLOOKUP(A524,[3]Sheet1!$B$1:$R$1757,17,FALSE)</f>
        <v>#N/A</v>
      </c>
      <c r="D524" s="458">
        <v>0</v>
      </c>
      <c r="E524" s="446">
        <v>0</v>
      </c>
      <c r="F524" s="447">
        <f>IF(D524&lt;60,0,ROUND(($D524*F$2)+VLOOKUP($C524,[2]CONFIG!$A$33:$C$43,3,FALSE),0))</f>
        <v>0</v>
      </c>
      <c r="G524" s="447">
        <f>IF(D524&lt;60,0,ROUND(($D524*G$2)+VLOOKUP($C524,[2]CONFIG!$A$33:$C$43,3,FALSE),0))</f>
        <v>0</v>
      </c>
      <c r="H524" s="447">
        <f>IF(D524&lt;60,0,ROUND(($D524*H$2)+VLOOKUP($C524,[2]CONFIG!$A$33:$C$43,3,FALSE),0))</f>
        <v>0</v>
      </c>
      <c r="I524" s="447">
        <f>IF(D524&lt;60,0,ROUND(($D524*I$2)+VLOOKUP($C524,[2]CONFIG!$A$33:$C$43,3,FALSE),0))</f>
        <v>0</v>
      </c>
      <c r="J524" s="456"/>
      <c r="K524" s="190" t="e">
        <f t="shared" si="32"/>
        <v>#REF!</v>
      </c>
      <c r="L524" s="190" t="e">
        <f t="shared" si="33"/>
        <v>#REF!</v>
      </c>
      <c r="M524" s="190" t="e">
        <f t="shared" si="34"/>
        <v>#REF!</v>
      </c>
      <c r="N524" s="190" t="e">
        <f t="shared" si="35"/>
        <v>#REF!</v>
      </c>
      <c r="P524" s="190" t="e">
        <f>E524+K524</f>
        <v>#REF!</v>
      </c>
      <c r="Q524" s="190" t="e">
        <f>E524+L524</f>
        <v>#REF!</v>
      </c>
    </row>
    <row r="525" spans="1:17" hidden="1" x14ac:dyDescent="0.25">
      <c r="A525" s="450" t="s">
        <v>829</v>
      </c>
      <c r="B525" s="455" t="e">
        <f>VLOOKUP(A525,[3]Sheet1!$B$1:$D$1757,3,FALSE)</f>
        <v>#N/A</v>
      </c>
      <c r="C525" s="455" t="e">
        <f>VLOOKUP(A525,[3]Sheet1!$B$1:$R$1757,17,FALSE)</f>
        <v>#N/A</v>
      </c>
      <c r="D525" s="458">
        <v>0</v>
      </c>
      <c r="E525" s="446">
        <v>6.45</v>
      </c>
      <c r="F525" s="447">
        <f>IF(D525&lt;60,0,ROUND(($D525*F$2)+VLOOKUP($C525,[2]CONFIG!$A$33:$C$43,3,FALSE),0))</f>
        <v>0</v>
      </c>
      <c r="G525" s="447">
        <f>IF(D525&lt;60,0,ROUND(($D525*G$2)+VLOOKUP($C525,[2]CONFIG!$A$33:$C$43,3,FALSE),0))</f>
        <v>0</v>
      </c>
      <c r="H525" s="447">
        <f>IF(D525&lt;60,0,ROUND(($D525*H$2)+VLOOKUP($C525,[2]CONFIG!$A$33:$C$43,3,FALSE),0))</f>
        <v>0</v>
      </c>
      <c r="I525" s="447">
        <f>IF(D525&lt;60,0,ROUND(($D525*I$2)+VLOOKUP($C525,[2]CONFIG!$A$33:$C$43,3,FALSE),0))</f>
        <v>0</v>
      </c>
      <c r="J525" s="456"/>
      <c r="K525" s="190" t="e">
        <f t="shared" si="32"/>
        <v>#REF!</v>
      </c>
      <c r="L525" s="190" t="e">
        <f t="shared" si="33"/>
        <v>#REF!</v>
      </c>
      <c r="M525" s="190" t="e">
        <f t="shared" si="34"/>
        <v>#REF!</v>
      </c>
      <c r="N525" s="190" t="e">
        <f t="shared" si="35"/>
        <v>#REF!</v>
      </c>
      <c r="P525" s="190">
        <v>0</v>
      </c>
      <c r="Q525" s="190">
        <v>0</v>
      </c>
    </row>
    <row r="526" spans="1:17" hidden="1" x14ac:dyDescent="0.25">
      <c r="A526" s="450" t="s">
        <v>830</v>
      </c>
      <c r="B526" s="455" t="e">
        <f>VLOOKUP(A526,[3]Sheet1!$B$1:$D$1757,3,FALSE)</f>
        <v>#N/A</v>
      </c>
      <c r="C526" s="455" t="e">
        <f>VLOOKUP(A526,[3]Sheet1!$B$1:$R$1757,17,FALSE)</f>
        <v>#N/A</v>
      </c>
      <c r="D526" s="458">
        <v>0</v>
      </c>
      <c r="E526" s="446">
        <v>13.17</v>
      </c>
      <c r="F526" s="447">
        <f>IF(D526&lt;60,0,ROUND(($D526*F$2)+VLOOKUP($C526,[2]CONFIG!$A$33:$C$43,3,FALSE),0))</f>
        <v>0</v>
      </c>
      <c r="G526" s="447">
        <f>IF(D526&lt;60,0,ROUND(($D526*G$2)+VLOOKUP($C526,[2]CONFIG!$A$33:$C$43,3,FALSE),0))</f>
        <v>0</v>
      </c>
      <c r="H526" s="447">
        <f>IF(D526&lt;60,0,ROUND(($D526*H$2)+VLOOKUP($C526,[2]CONFIG!$A$33:$C$43,3,FALSE),0))</f>
        <v>0</v>
      </c>
      <c r="I526" s="447">
        <f>IF(D526&lt;60,0,ROUND(($D526*I$2)+VLOOKUP($C526,[2]CONFIG!$A$33:$C$43,3,FALSE),0))</f>
        <v>0</v>
      </c>
      <c r="J526" s="456"/>
      <c r="K526" s="190" t="e">
        <f t="shared" si="32"/>
        <v>#REF!</v>
      </c>
      <c r="L526" s="190" t="e">
        <f t="shared" si="33"/>
        <v>#REF!</v>
      </c>
      <c r="M526" s="190" t="e">
        <f t="shared" si="34"/>
        <v>#REF!</v>
      </c>
      <c r="N526" s="190" t="e">
        <f t="shared" si="35"/>
        <v>#REF!</v>
      </c>
      <c r="P526" s="190" t="e">
        <f>E526+K526</f>
        <v>#REF!</v>
      </c>
      <c r="Q526" s="190" t="e">
        <f>E526+L526</f>
        <v>#REF!</v>
      </c>
    </row>
    <row r="527" spans="1:17" hidden="1" x14ac:dyDescent="0.25">
      <c r="A527" s="450" t="s">
        <v>831</v>
      </c>
      <c r="B527" s="455" t="e">
        <f>VLOOKUP(A527,[3]Sheet1!$B$1:$D$1757,3,FALSE)</f>
        <v>#N/A</v>
      </c>
      <c r="C527" s="455" t="e">
        <f>VLOOKUP(A527,[3]Sheet1!$B$1:$R$1757,17,FALSE)</f>
        <v>#N/A</v>
      </c>
      <c r="D527" s="458">
        <v>0</v>
      </c>
      <c r="E527" s="446">
        <v>15.84</v>
      </c>
      <c r="F527" s="447">
        <f>IF(D527&lt;60,0,ROUND(($D527*F$2)+VLOOKUP($C527,[2]CONFIG!$A$33:$C$43,3,FALSE),0))</f>
        <v>0</v>
      </c>
      <c r="G527" s="447">
        <f>IF(D527&lt;60,0,ROUND(($D527*G$2)+VLOOKUP($C527,[2]CONFIG!$A$33:$C$43,3,FALSE),0))</f>
        <v>0</v>
      </c>
      <c r="H527" s="447">
        <f>IF(D527&lt;60,0,ROUND(($D527*H$2)+VLOOKUP($C527,[2]CONFIG!$A$33:$C$43,3,FALSE),0))</f>
        <v>0</v>
      </c>
      <c r="I527" s="447">
        <f>IF(D527&lt;60,0,ROUND(($D527*I$2)+VLOOKUP($C527,[2]CONFIG!$A$33:$C$43,3,FALSE),0))</f>
        <v>0</v>
      </c>
      <c r="J527" s="456"/>
      <c r="K527" s="190" t="e">
        <f t="shared" si="32"/>
        <v>#REF!</v>
      </c>
      <c r="L527" s="190" t="e">
        <f t="shared" si="33"/>
        <v>#REF!</v>
      </c>
      <c r="M527" s="190" t="e">
        <f t="shared" si="34"/>
        <v>#REF!</v>
      </c>
      <c r="N527" s="190" t="e">
        <f t="shared" si="35"/>
        <v>#REF!</v>
      </c>
      <c r="P527" s="190">
        <v>0</v>
      </c>
      <c r="Q527" s="190">
        <v>0</v>
      </c>
    </row>
    <row r="528" spans="1:17" hidden="1" x14ac:dyDescent="0.25">
      <c r="A528" s="450" t="s">
        <v>832</v>
      </c>
      <c r="B528" s="455" t="e">
        <f>VLOOKUP(A528,[3]Sheet1!$B$1:$D$1757,3,FALSE)</f>
        <v>#N/A</v>
      </c>
      <c r="C528" s="455" t="e">
        <f>VLOOKUP(A528,[3]Sheet1!$B$1:$R$1757,17,FALSE)</f>
        <v>#N/A</v>
      </c>
      <c r="D528" s="458">
        <v>0</v>
      </c>
      <c r="E528" s="446">
        <v>16.350000000000001</v>
      </c>
      <c r="F528" s="447">
        <f>IF(D528&lt;60,0,ROUND(($D528*F$2)+VLOOKUP($C528,[2]CONFIG!$A$33:$C$43,3,FALSE),0))</f>
        <v>0</v>
      </c>
      <c r="G528" s="447">
        <f>IF(D528&lt;60,0,ROUND(($D528*G$2)+VLOOKUP($C528,[2]CONFIG!$A$33:$C$43,3,FALSE),0))</f>
        <v>0</v>
      </c>
      <c r="H528" s="447">
        <f>IF(D528&lt;60,0,ROUND(($D528*H$2)+VLOOKUP($C528,[2]CONFIG!$A$33:$C$43,3,FALSE),0))</f>
        <v>0</v>
      </c>
      <c r="I528" s="447">
        <f>IF(D528&lt;60,0,ROUND(($D528*I$2)+VLOOKUP($C528,[2]CONFIG!$A$33:$C$43,3,FALSE),0))</f>
        <v>0</v>
      </c>
      <c r="J528" s="456"/>
      <c r="K528" s="190" t="e">
        <f t="shared" si="32"/>
        <v>#REF!</v>
      </c>
      <c r="L528" s="190" t="e">
        <f t="shared" si="33"/>
        <v>#REF!</v>
      </c>
      <c r="M528" s="190" t="e">
        <f t="shared" si="34"/>
        <v>#REF!</v>
      </c>
      <c r="N528" s="190" t="e">
        <f t="shared" si="35"/>
        <v>#REF!</v>
      </c>
      <c r="P528" s="190">
        <v>0</v>
      </c>
      <c r="Q528" s="190">
        <v>0</v>
      </c>
    </row>
    <row r="529" spans="1:17" hidden="1" x14ac:dyDescent="0.25">
      <c r="A529" s="450" t="s">
        <v>833</v>
      </c>
      <c r="B529" s="455" t="e">
        <f>VLOOKUP(A529,[3]Sheet1!$B$1:$D$1757,3,FALSE)</f>
        <v>#N/A</v>
      </c>
      <c r="C529" s="455" t="e">
        <f>VLOOKUP(A529,[3]Sheet1!$B$1:$R$1757,17,FALSE)</f>
        <v>#N/A</v>
      </c>
      <c r="D529" s="458">
        <v>0</v>
      </c>
      <c r="E529" s="446">
        <v>15.42</v>
      </c>
      <c r="F529" s="447">
        <f>IF(D529&lt;60,0,ROUND(($D529*F$2)+VLOOKUP($C529,[2]CONFIG!$A$33:$C$43,3,FALSE),0))</f>
        <v>0</v>
      </c>
      <c r="G529" s="447">
        <f>IF(D529&lt;60,0,ROUND(($D529*G$2)+VLOOKUP($C529,[2]CONFIG!$A$33:$C$43,3,FALSE),0))</f>
        <v>0</v>
      </c>
      <c r="H529" s="447">
        <f>IF(D529&lt;60,0,ROUND(($D529*H$2)+VLOOKUP($C529,[2]CONFIG!$A$33:$C$43,3,FALSE),0))</f>
        <v>0</v>
      </c>
      <c r="I529" s="447">
        <f>IF(D529&lt;60,0,ROUND(($D529*I$2)+VLOOKUP($C529,[2]CONFIG!$A$33:$C$43,3,FALSE),0))</f>
        <v>0</v>
      </c>
      <c r="J529" s="456"/>
      <c r="K529" s="190" t="e">
        <f t="shared" si="32"/>
        <v>#REF!</v>
      </c>
      <c r="L529" s="190" t="e">
        <f t="shared" si="33"/>
        <v>#REF!</v>
      </c>
      <c r="M529" s="190" t="e">
        <f t="shared" si="34"/>
        <v>#REF!</v>
      </c>
      <c r="N529" s="190" t="e">
        <f t="shared" si="35"/>
        <v>#REF!</v>
      </c>
      <c r="P529" s="190">
        <v>0</v>
      </c>
      <c r="Q529" s="190">
        <v>0</v>
      </c>
    </row>
    <row r="530" spans="1:17" hidden="1" x14ac:dyDescent="0.25">
      <c r="A530" s="450" t="s">
        <v>834</v>
      </c>
      <c r="B530" s="455" t="e">
        <f>VLOOKUP(A530,[3]Sheet1!$B$1:$D$1757,3,FALSE)</f>
        <v>#N/A</v>
      </c>
      <c r="C530" s="455" t="e">
        <f>VLOOKUP(A530,[3]Sheet1!$B$1:$R$1757,17,FALSE)</f>
        <v>#N/A</v>
      </c>
      <c r="D530" s="458">
        <v>0</v>
      </c>
      <c r="E530" s="446">
        <v>16.28</v>
      </c>
      <c r="F530" s="447">
        <f>IF(D530&lt;60,0,ROUND(($D530*F$2)+VLOOKUP($C530,[2]CONFIG!$A$33:$C$43,3,FALSE),0))</f>
        <v>0</v>
      </c>
      <c r="G530" s="447">
        <f>IF(D530&lt;60,0,ROUND(($D530*G$2)+VLOOKUP($C530,[2]CONFIG!$A$33:$C$43,3,FALSE),0))</f>
        <v>0</v>
      </c>
      <c r="H530" s="447">
        <f>IF(D530&lt;60,0,ROUND(($D530*H$2)+VLOOKUP($C530,[2]CONFIG!$A$33:$C$43,3,FALSE),0))</f>
        <v>0</v>
      </c>
      <c r="I530" s="447">
        <f>IF(D530&lt;60,0,ROUND(($D530*I$2)+VLOOKUP($C530,[2]CONFIG!$A$33:$C$43,3,FALSE),0))</f>
        <v>0</v>
      </c>
      <c r="J530" s="456"/>
      <c r="K530" s="190" t="e">
        <f t="shared" si="32"/>
        <v>#REF!</v>
      </c>
      <c r="L530" s="190" t="e">
        <f t="shared" si="33"/>
        <v>#REF!</v>
      </c>
      <c r="M530" s="190" t="e">
        <f t="shared" si="34"/>
        <v>#REF!</v>
      </c>
      <c r="N530" s="190" t="e">
        <f t="shared" si="35"/>
        <v>#REF!</v>
      </c>
      <c r="P530" s="190">
        <v>0</v>
      </c>
      <c r="Q530" s="190">
        <v>0</v>
      </c>
    </row>
    <row r="531" spans="1:17" hidden="1" x14ac:dyDescent="0.25">
      <c r="A531" s="450" t="s">
        <v>835</v>
      </c>
      <c r="B531" s="455" t="e">
        <f>VLOOKUP(A531,[3]Sheet1!$B$1:$D$1757,3,FALSE)</f>
        <v>#N/A</v>
      </c>
      <c r="C531" s="455" t="e">
        <f>VLOOKUP(A531,[3]Sheet1!$B$1:$R$1757,17,FALSE)</f>
        <v>#N/A</v>
      </c>
      <c r="D531" s="458">
        <v>0</v>
      </c>
      <c r="E531" s="446">
        <v>16.98</v>
      </c>
      <c r="F531" s="447">
        <f>IF(D531&lt;60,0,ROUND(($D531*F$2)+VLOOKUP($C531,[2]CONFIG!$A$33:$C$43,3,FALSE),0))</f>
        <v>0</v>
      </c>
      <c r="G531" s="447">
        <f>IF(D531&lt;60,0,ROUND(($D531*G$2)+VLOOKUP($C531,[2]CONFIG!$A$33:$C$43,3,FALSE),0))</f>
        <v>0</v>
      </c>
      <c r="H531" s="447">
        <f>IF(D531&lt;60,0,ROUND(($D531*H$2)+VLOOKUP($C531,[2]CONFIG!$A$33:$C$43,3,FALSE),0))</f>
        <v>0</v>
      </c>
      <c r="I531" s="447">
        <f>IF(D531&lt;60,0,ROUND(($D531*I$2)+VLOOKUP($C531,[2]CONFIG!$A$33:$C$43,3,FALSE),0))</f>
        <v>0</v>
      </c>
      <c r="J531" s="456"/>
      <c r="K531" s="190" t="e">
        <f t="shared" si="32"/>
        <v>#REF!</v>
      </c>
      <c r="L531" s="190" t="e">
        <f t="shared" si="33"/>
        <v>#REF!</v>
      </c>
      <c r="M531" s="190" t="e">
        <f t="shared" si="34"/>
        <v>#REF!</v>
      </c>
      <c r="N531" s="190" t="e">
        <f t="shared" si="35"/>
        <v>#REF!</v>
      </c>
      <c r="P531" s="190" t="e">
        <f>E531+K531</f>
        <v>#REF!</v>
      </c>
      <c r="Q531" s="190" t="e">
        <f>E531+L531</f>
        <v>#REF!</v>
      </c>
    </row>
    <row r="532" spans="1:17" hidden="1" x14ac:dyDescent="0.25">
      <c r="A532" s="450" t="s">
        <v>836</v>
      </c>
      <c r="B532" s="455" t="e">
        <f>VLOOKUP(A532,[3]Sheet1!$B$1:$D$1757,3,FALSE)</f>
        <v>#N/A</v>
      </c>
      <c r="C532" s="455" t="e">
        <f>VLOOKUP(A532,[3]Sheet1!$B$1:$R$1757,17,FALSE)</f>
        <v>#N/A</v>
      </c>
      <c r="D532" s="458">
        <v>0</v>
      </c>
      <c r="E532" s="446">
        <v>18.86</v>
      </c>
      <c r="F532" s="447">
        <f>IF(D532&lt;60,0,ROUND(($D532*F$2)+VLOOKUP($C532,[2]CONFIG!$A$33:$C$43,3,FALSE),0))</f>
        <v>0</v>
      </c>
      <c r="G532" s="447">
        <f>IF(D532&lt;60,0,ROUND(($D532*G$2)+VLOOKUP($C532,[2]CONFIG!$A$33:$C$43,3,FALSE),0))</f>
        <v>0</v>
      </c>
      <c r="H532" s="447">
        <f>IF(D532&lt;60,0,ROUND(($D532*H$2)+VLOOKUP($C532,[2]CONFIG!$A$33:$C$43,3,FALSE),0))</f>
        <v>0</v>
      </c>
      <c r="I532" s="447">
        <f>IF(D532&lt;60,0,ROUND(($D532*I$2)+VLOOKUP($C532,[2]CONFIG!$A$33:$C$43,3,FALSE),0))</f>
        <v>0</v>
      </c>
      <c r="J532" s="456"/>
      <c r="K532" s="190" t="e">
        <f t="shared" si="32"/>
        <v>#REF!</v>
      </c>
      <c r="L532" s="190" t="e">
        <f t="shared" si="33"/>
        <v>#REF!</v>
      </c>
      <c r="M532" s="190" t="e">
        <f t="shared" si="34"/>
        <v>#REF!</v>
      </c>
      <c r="N532" s="190" t="e">
        <f t="shared" si="35"/>
        <v>#REF!</v>
      </c>
      <c r="P532" s="190" t="e">
        <f>E532+K532</f>
        <v>#REF!</v>
      </c>
      <c r="Q532" s="190" t="e">
        <f>E532+L532</f>
        <v>#REF!</v>
      </c>
    </row>
    <row r="533" spans="1:17" hidden="1" x14ac:dyDescent="0.25">
      <c r="A533" s="450" t="s">
        <v>837</v>
      </c>
      <c r="B533" s="455" t="e">
        <f>VLOOKUP(A533,[3]Sheet1!$B$1:$D$1757,3,FALSE)</f>
        <v>#N/A</v>
      </c>
      <c r="C533" s="455" t="e">
        <f>VLOOKUP(A533,[3]Sheet1!$B$1:$R$1757,17,FALSE)</f>
        <v>#N/A</v>
      </c>
      <c r="D533" s="458">
        <v>0</v>
      </c>
      <c r="E533" s="446">
        <v>34.1</v>
      </c>
      <c r="F533" s="447">
        <f>IF(D533&lt;60,0,ROUND(($D533*F$2)+VLOOKUP($C533,[2]CONFIG!$A$33:$C$43,3,FALSE),0))</f>
        <v>0</v>
      </c>
      <c r="G533" s="447">
        <f>IF(D533&lt;60,0,ROUND(($D533*G$2)+VLOOKUP($C533,[2]CONFIG!$A$33:$C$43,3,FALSE),0))</f>
        <v>0</v>
      </c>
      <c r="H533" s="447">
        <f>IF(D533&lt;60,0,ROUND(($D533*H$2)+VLOOKUP($C533,[2]CONFIG!$A$33:$C$43,3,FALSE),0))</f>
        <v>0</v>
      </c>
      <c r="I533" s="447">
        <f>IF(D533&lt;60,0,ROUND(($D533*I$2)+VLOOKUP($C533,[2]CONFIG!$A$33:$C$43,3,FALSE),0))</f>
        <v>0</v>
      </c>
      <c r="J533" s="456"/>
      <c r="K533" s="190" t="e">
        <f t="shared" si="32"/>
        <v>#REF!</v>
      </c>
      <c r="L533" s="190" t="e">
        <f t="shared" si="33"/>
        <v>#REF!</v>
      </c>
      <c r="M533" s="190" t="e">
        <f t="shared" si="34"/>
        <v>#REF!</v>
      </c>
      <c r="N533" s="190" t="e">
        <f t="shared" si="35"/>
        <v>#REF!</v>
      </c>
      <c r="P533" s="190">
        <v>0</v>
      </c>
      <c r="Q533" s="190">
        <v>0</v>
      </c>
    </row>
    <row r="534" spans="1:17" hidden="1" x14ac:dyDescent="0.25">
      <c r="A534" s="450" t="s">
        <v>838</v>
      </c>
      <c r="B534" s="455" t="e">
        <f>VLOOKUP(A534,[3]Sheet1!$B$1:$D$1757,3,FALSE)</f>
        <v>#N/A</v>
      </c>
      <c r="C534" s="455" t="e">
        <f>VLOOKUP(A534,[3]Sheet1!$B$1:$R$1757,17,FALSE)</f>
        <v>#N/A</v>
      </c>
      <c r="D534" s="458">
        <v>0</v>
      </c>
      <c r="E534" s="446">
        <v>15.28</v>
      </c>
      <c r="F534" s="447">
        <f>IF(D534&lt;60,0,ROUND(($D534*F$2)+VLOOKUP($C534,[2]CONFIG!$A$33:$C$43,3,FALSE),0))</f>
        <v>0</v>
      </c>
      <c r="G534" s="447">
        <f>IF(D534&lt;60,0,ROUND(($D534*G$2)+VLOOKUP($C534,[2]CONFIG!$A$33:$C$43,3,FALSE),0))</f>
        <v>0</v>
      </c>
      <c r="H534" s="447">
        <f>IF(D534&lt;60,0,ROUND(($D534*H$2)+VLOOKUP($C534,[2]CONFIG!$A$33:$C$43,3,FALSE),0))</f>
        <v>0</v>
      </c>
      <c r="I534" s="447">
        <f>IF(D534&lt;60,0,ROUND(($D534*I$2)+VLOOKUP($C534,[2]CONFIG!$A$33:$C$43,3,FALSE),0))</f>
        <v>0</v>
      </c>
      <c r="J534" s="456"/>
      <c r="K534" s="190" t="e">
        <f t="shared" si="32"/>
        <v>#REF!</v>
      </c>
      <c r="L534" s="190" t="e">
        <f t="shared" si="33"/>
        <v>#REF!</v>
      </c>
      <c r="M534" s="190" t="e">
        <f t="shared" si="34"/>
        <v>#REF!</v>
      </c>
      <c r="N534" s="190" t="e">
        <f t="shared" si="35"/>
        <v>#REF!</v>
      </c>
      <c r="P534" s="190">
        <v>0</v>
      </c>
      <c r="Q534" s="190">
        <v>0</v>
      </c>
    </row>
    <row r="535" spans="1:17" hidden="1" x14ac:dyDescent="0.25">
      <c r="A535" s="450" t="s">
        <v>839</v>
      </c>
      <c r="B535" s="455" t="e">
        <f>VLOOKUP(A535,[3]Sheet1!$B$1:$D$1757,3,FALSE)</f>
        <v>#N/A</v>
      </c>
      <c r="C535" s="455" t="e">
        <f>VLOOKUP(A535,[3]Sheet1!$B$1:$R$1757,17,FALSE)</f>
        <v>#N/A</v>
      </c>
      <c r="D535" s="458">
        <v>0</v>
      </c>
      <c r="E535" s="446">
        <v>15.48</v>
      </c>
      <c r="F535" s="447">
        <f>IF(D535&lt;60,0,ROUND(($D535*F$2)+VLOOKUP($C535,[2]CONFIG!$A$33:$C$43,3,FALSE),0))</f>
        <v>0</v>
      </c>
      <c r="G535" s="447">
        <f>IF(D535&lt;60,0,ROUND(($D535*G$2)+VLOOKUP($C535,[2]CONFIG!$A$33:$C$43,3,FALSE),0))</f>
        <v>0</v>
      </c>
      <c r="H535" s="447">
        <f>IF(D535&lt;60,0,ROUND(($D535*H$2)+VLOOKUP($C535,[2]CONFIG!$A$33:$C$43,3,FALSE),0))</f>
        <v>0</v>
      </c>
      <c r="I535" s="447">
        <f>IF(D535&lt;60,0,ROUND(($D535*I$2)+VLOOKUP($C535,[2]CONFIG!$A$33:$C$43,3,FALSE),0))</f>
        <v>0</v>
      </c>
      <c r="J535" s="456"/>
      <c r="K535" s="190" t="e">
        <f t="shared" si="32"/>
        <v>#REF!</v>
      </c>
      <c r="L535" s="190" t="e">
        <f t="shared" si="33"/>
        <v>#REF!</v>
      </c>
      <c r="M535" s="190" t="e">
        <f t="shared" si="34"/>
        <v>#REF!</v>
      </c>
      <c r="N535" s="190" t="e">
        <f t="shared" si="35"/>
        <v>#REF!</v>
      </c>
      <c r="P535" s="190" t="e">
        <f>E535+K535</f>
        <v>#REF!</v>
      </c>
      <c r="Q535" s="190" t="e">
        <f>E535+L535</f>
        <v>#REF!</v>
      </c>
    </row>
    <row r="536" spans="1:17" hidden="1" x14ac:dyDescent="0.25">
      <c r="A536" s="450" t="s">
        <v>840</v>
      </c>
      <c r="B536" s="455" t="e">
        <f>VLOOKUP(A536,[3]Sheet1!$B$1:$D$1757,3,FALSE)</f>
        <v>#N/A</v>
      </c>
      <c r="C536" s="455" t="e">
        <f>VLOOKUP(A536,[3]Sheet1!$B$1:$R$1757,17,FALSE)</f>
        <v>#N/A</v>
      </c>
      <c r="D536" s="458">
        <v>0</v>
      </c>
      <c r="E536" s="446">
        <v>14.42</v>
      </c>
      <c r="F536" s="447">
        <f>IF(D536&lt;60,0,ROUND(($D536*F$2)+VLOOKUP($C536,[2]CONFIG!$A$33:$C$43,3,FALSE),0))</f>
        <v>0</v>
      </c>
      <c r="G536" s="447">
        <f>IF(D536&lt;60,0,ROUND(($D536*G$2)+VLOOKUP($C536,[2]CONFIG!$A$33:$C$43,3,FALSE),0))</f>
        <v>0</v>
      </c>
      <c r="H536" s="447">
        <f>IF(D536&lt;60,0,ROUND(($D536*H$2)+VLOOKUP($C536,[2]CONFIG!$A$33:$C$43,3,FALSE),0))</f>
        <v>0</v>
      </c>
      <c r="I536" s="447">
        <f>IF(D536&lt;60,0,ROUND(($D536*I$2)+VLOOKUP($C536,[2]CONFIG!$A$33:$C$43,3,FALSE),0))</f>
        <v>0</v>
      </c>
      <c r="J536" s="456"/>
      <c r="K536" s="190" t="e">
        <f t="shared" si="32"/>
        <v>#REF!</v>
      </c>
      <c r="L536" s="190" t="e">
        <f t="shared" si="33"/>
        <v>#REF!</v>
      </c>
      <c r="M536" s="190" t="e">
        <f t="shared" si="34"/>
        <v>#REF!</v>
      </c>
      <c r="N536" s="190" t="e">
        <f t="shared" si="35"/>
        <v>#REF!</v>
      </c>
      <c r="P536" s="190">
        <v>0</v>
      </c>
      <c r="Q536" s="190">
        <v>0</v>
      </c>
    </row>
    <row r="537" spans="1:17" hidden="1" x14ac:dyDescent="0.25">
      <c r="A537" s="450" t="s">
        <v>841</v>
      </c>
      <c r="B537" s="455" t="e">
        <f>VLOOKUP(A537,[3]Sheet1!$B$1:$D$1757,3,FALSE)</f>
        <v>#N/A</v>
      </c>
      <c r="C537" s="455" t="e">
        <f>VLOOKUP(A537,[3]Sheet1!$B$1:$R$1757,17,FALSE)</f>
        <v>#N/A</v>
      </c>
      <c r="D537" s="458">
        <v>0</v>
      </c>
      <c r="E537" s="446">
        <v>19.190000000000001</v>
      </c>
      <c r="F537" s="447">
        <f>IF(D537&lt;60,0,ROUND(($D537*F$2)+VLOOKUP($C537,[2]CONFIG!$A$33:$C$43,3,FALSE),0))</f>
        <v>0</v>
      </c>
      <c r="G537" s="447">
        <f>IF(D537&lt;60,0,ROUND(($D537*G$2)+VLOOKUP($C537,[2]CONFIG!$A$33:$C$43,3,FALSE),0))</f>
        <v>0</v>
      </c>
      <c r="H537" s="447">
        <f>IF(D537&lt;60,0,ROUND(($D537*H$2)+VLOOKUP($C537,[2]CONFIG!$A$33:$C$43,3,FALSE),0))</f>
        <v>0</v>
      </c>
      <c r="I537" s="447">
        <f>IF(D537&lt;60,0,ROUND(($D537*I$2)+VLOOKUP($C537,[2]CONFIG!$A$33:$C$43,3,FALSE),0))</f>
        <v>0</v>
      </c>
      <c r="J537" s="456"/>
      <c r="K537" s="190" t="e">
        <f t="shared" si="32"/>
        <v>#REF!</v>
      </c>
      <c r="L537" s="190" t="e">
        <f t="shared" si="33"/>
        <v>#REF!</v>
      </c>
      <c r="M537" s="190" t="e">
        <f t="shared" si="34"/>
        <v>#REF!</v>
      </c>
      <c r="N537" s="190" t="e">
        <f t="shared" si="35"/>
        <v>#REF!</v>
      </c>
      <c r="P537" s="190">
        <v>0</v>
      </c>
      <c r="Q537" s="190">
        <v>0</v>
      </c>
    </row>
    <row r="538" spans="1:17" hidden="1" x14ac:dyDescent="0.25">
      <c r="A538" s="450" t="s">
        <v>842</v>
      </c>
      <c r="B538" s="455" t="e">
        <f>VLOOKUP(A538,[3]Sheet1!$B$1:$D$1757,3,FALSE)</f>
        <v>#N/A</v>
      </c>
      <c r="C538" s="455" t="e">
        <f>VLOOKUP(A538,[3]Sheet1!$B$1:$R$1757,17,FALSE)</f>
        <v>#N/A</v>
      </c>
      <c r="D538" s="458">
        <v>0</v>
      </c>
      <c r="E538" s="446">
        <v>0</v>
      </c>
      <c r="F538" s="447">
        <f>IF(D538&lt;60,0,ROUND(($D538*F$2)+VLOOKUP($C538,[2]CONFIG!$A$33:$C$43,3,FALSE),0))</f>
        <v>0</v>
      </c>
      <c r="G538" s="447">
        <f>IF(D538&lt;60,0,ROUND(($D538*G$2)+VLOOKUP($C538,[2]CONFIG!$A$33:$C$43,3,FALSE),0))</f>
        <v>0</v>
      </c>
      <c r="H538" s="447">
        <f>IF(D538&lt;60,0,ROUND(($D538*H$2)+VLOOKUP($C538,[2]CONFIG!$A$33:$C$43,3,FALSE),0))</f>
        <v>0</v>
      </c>
      <c r="I538" s="447">
        <f>IF(D538&lt;60,0,ROUND(($D538*I$2)+VLOOKUP($C538,[2]CONFIG!$A$33:$C$43,3,FALSE),0))</f>
        <v>0</v>
      </c>
      <c r="J538" s="456"/>
      <c r="K538" s="190" t="e">
        <f t="shared" si="32"/>
        <v>#REF!</v>
      </c>
      <c r="L538" s="190" t="e">
        <f t="shared" si="33"/>
        <v>#REF!</v>
      </c>
      <c r="M538" s="190" t="e">
        <f t="shared" si="34"/>
        <v>#REF!</v>
      </c>
      <c r="N538" s="190" t="e">
        <f t="shared" si="35"/>
        <v>#REF!</v>
      </c>
      <c r="P538" s="190">
        <v>0</v>
      </c>
      <c r="Q538" s="190">
        <v>0</v>
      </c>
    </row>
    <row r="539" spans="1:17" hidden="1" x14ac:dyDescent="0.25">
      <c r="A539" s="450" t="s">
        <v>843</v>
      </c>
      <c r="B539" s="455" t="e">
        <f>VLOOKUP(A539,[3]Sheet1!$B$1:$D$1757,3,FALSE)</f>
        <v>#N/A</v>
      </c>
      <c r="C539" s="455" t="e">
        <f>VLOOKUP(A539,[3]Sheet1!$B$1:$R$1757,17,FALSE)</f>
        <v>#N/A</v>
      </c>
      <c r="D539" s="458">
        <v>0</v>
      </c>
      <c r="E539" s="446">
        <v>11.16</v>
      </c>
      <c r="F539" s="447">
        <f>IF(D539&lt;60,0,ROUND(($D539*F$2)+VLOOKUP($C539,[2]CONFIG!$A$33:$C$43,3,FALSE),0))</f>
        <v>0</v>
      </c>
      <c r="G539" s="447">
        <f>IF(D539&lt;60,0,ROUND(($D539*G$2)+VLOOKUP($C539,[2]CONFIG!$A$33:$C$43,3,FALSE),0))</f>
        <v>0</v>
      </c>
      <c r="H539" s="447">
        <f>IF(D539&lt;60,0,ROUND(($D539*H$2)+VLOOKUP($C539,[2]CONFIG!$A$33:$C$43,3,FALSE),0))</f>
        <v>0</v>
      </c>
      <c r="I539" s="447">
        <f>IF(D539&lt;60,0,ROUND(($D539*I$2)+VLOOKUP($C539,[2]CONFIG!$A$33:$C$43,3,FALSE),0))</f>
        <v>0</v>
      </c>
      <c r="J539" s="456"/>
      <c r="K539" s="190" t="e">
        <f t="shared" si="32"/>
        <v>#REF!</v>
      </c>
      <c r="L539" s="190" t="e">
        <f t="shared" si="33"/>
        <v>#REF!</v>
      </c>
      <c r="M539" s="190" t="e">
        <f t="shared" si="34"/>
        <v>#REF!</v>
      </c>
      <c r="N539" s="190" t="e">
        <f t="shared" si="35"/>
        <v>#REF!</v>
      </c>
      <c r="P539" s="190">
        <v>0</v>
      </c>
      <c r="Q539" s="190">
        <v>0</v>
      </c>
    </row>
    <row r="540" spans="1:17" hidden="1" x14ac:dyDescent="0.25">
      <c r="A540" s="450" t="s">
        <v>844</v>
      </c>
      <c r="B540" s="455" t="e">
        <f>VLOOKUP(A540,[3]Sheet1!$B$1:$D$1757,3,FALSE)</f>
        <v>#N/A</v>
      </c>
      <c r="C540" s="455" t="e">
        <f>VLOOKUP(A540,[3]Sheet1!$B$1:$R$1757,17,FALSE)</f>
        <v>#N/A</v>
      </c>
      <c r="D540" s="458">
        <v>0</v>
      </c>
      <c r="E540" s="446">
        <v>12.51</v>
      </c>
      <c r="F540" s="447">
        <f>IF(D540&lt;60,0,ROUND(($D540*F$2)+VLOOKUP($C540,[2]CONFIG!$A$33:$C$43,3,FALSE),0))</f>
        <v>0</v>
      </c>
      <c r="G540" s="447">
        <f>IF(D540&lt;60,0,ROUND(($D540*G$2)+VLOOKUP($C540,[2]CONFIG!$A$33:$C$43,3,FALSE),0))</f>
        <v>0</v>
      </c>
      <c r="H540" s="447">
        <f>IF(D540&lt;60,0,ROUND(($D540*H$2)+VLOOKUP($C540,[2]CONFIG!$A$33:$C$43,3,FALSE),0))</f>
        <v>0</v>
      </c>
      <c r="I540" s="447">
        <f>IF(D540&lt;60,0,ROUND(($D540*I$2)+VLOOKUP($C540,[2]CONFIG!$A$33:$C$43,3,FALSE),0))</f>
        <v>0</v>
      </c>
      <c r="J540" s="456"/>
      <c r="K540" s="190" t="e">
        <f t="shared" si="32"/>
        <v>#REF!</v>
      </c>
      <c r="L540" s="190" t="e">
        <f t="shared" si="33"/>
        <v>#REF!</v>
      </c>
      <c r="M540" s="190" t="e">
        <f t="shared" si="34"/>
        <v>#REF!</v>
      </c>
      <c r="N540" s="190" t="e">
        <f t="shared" si="35"/>
        <v>#REF!</v>
      </c>
      <c r="P540" s="190">
        <v>0</v>
      </c>
      <c r="Q540" s="190">
        <v>0</v>
      </c>
    </row>
    <row r="541" spans="1:17" hidden="1" x14ac:dyDescent="0.25">
      <c r="A541" s="450" t="s">
        <v>845</v>
      </c>
      <c r="B541" s="455" t="e">
        <f>VLOOKUP(A541,[3]Sheet1!$B$1:$D$1757,3,FALSE)</f>
        <v>#N/A</v>
      </c>
      <c r="C541" s="455" t="e">
        <f>VLOOKUP(A541,[3]Sheet1!$B$1:$R$1757,17,FALSE)</f>
        <v>#N/A</v>
      </c>
      <c r="D541" s="458">
        <v>0</v>
      </c>
      <c r="E541" s="446">
        <v>13.76</v>
      </c>
      <c r="F541" s="447">
        <f>IF(D541&lt;60,0,ROUND(($D541*F$2)+VLOOKUP($C541,[2]CONFIG!$A$33:$C$43,3,FALSE),0))</f>
        <v>0</v>
      </c>
      <c r="G541" s="447">
        <f>IF(D541&lt;60,0,ROUND(($D541*G$2)+VLOOKUP($C541,[2]CONFIG!$A$33:$C$43,3,FALSE),0))</f>
        <v>0</v>
      </c>
      <c r="H541" s="447">
        <f>IF(D541&lt;60,0,ROUND(($D541*H$2)+VLOOKUP($C541,[2]CONFIG!$A$33:$C$43,3,FALSE),0))</f>
        <v>0</v>
      </c>
      <c r="I541" s="447">
        <f>IF(D541&lt;60,0,ROUND(($D541*I$2)+VLOOKUP($C541,[2]CONFIG!$A$33:$C$43,3,FALSE),0))</f>
        <v>0</v>
      </c>
      <c r="J541" s="456"/>
      <c r="K541" s="190" t="e">
        <f t="shared" si="32"/>
        <v>#REF!</v>
      </c>
      <c r="L541" s="190" t="e">
        <f t="shared" si="33"/>
        <v>#REF!</v>
      </c>
      <c r="M541" s="190" t="e">
        <f t="shared" si="34"/>
        <v>#REF!</v>
      </c>
      <c r="N541" s="190" t="e">
        <f t="shared" si="35"/>
        <v>#REF!</v>
      </c>
      <c r="P541" s="190" t="e">
        <f>E541+K541</f>
        <v>#REF!</v>
      </c>
      <c r="Q541" s="190" t="e">
        <f>E541+L541</f>
        <v>#REF!</v>
      </c>
    </row>
    <row r="542" spans="1:17" hidden="1" x14ac:dyDescent="0.25">
      <c r="A542" s="450" t="s">
        <v>846</v>
      </c>
      <c r="B542" s="455" t="e">
        <f>VLOOKUP(A542,[3]Sheet1!$B$1:$D$1757,3,FALSE)</f>
        <v>#N/A</v>
      </c>
      <c r="C542" s="455" t="e">
        <f>VLOOKUP(A542,[3]Sheet1!$B$1:$R$1757,17,FALSE)</f>
        <v>#N/A</v>
      </c>
      <c r="D542" s="458">
        <v>0</v>
      </c>
      <c r="E542" s="446">
        <v>9.7799999999999994</v>
      </c>
      <c r="F542" s="447">
        <f>IF(D542&lt;60,0,ROUND(($D542*F$2)+VLOOKUP($C542,[2]CONFIG!$A$33:$C$43,3,FALSE),0))</f>
        <v>0</v>
      </c>
      <c r="G542" s="447">
        <f>IF(D542&lt;60,0,ROUND(($D542*G$2)+VLOOKUP($C542,[2]CONFIG!$A$33:$C$43,3,FALSE),0))</f>
        <v>0</v>
      </c>
      <c r="H542" s="447">
        <f>IF(D542&lt;60,0,ROUND(($D542*H$2)+VLOOKUP($C542,[2]CONFIG!$A$33:$C$43,3,FALSE),0))</f>
        <v>0</v>
      </c>
      <c r="I542" s="447">
        <f>IF(D542&lt;60,0,ROUND(($D542*I$2)+VLOOKUP($C542,[2]CONFIG!$A$33:$C$43,3,FALSE),0))</f>
        <v>0</v>
      </c>
      <c r="J542" s="456"/>
      <c r="K542" s="190" t="e">
        <f t="shared" si="32"/>
        <v>#REF!</v>
      </c>
      <c r="L542" s="190" t="e">
        <f t="shared" si="33"/>
        <v>#REF!</v>
      </c>
      <c r="M542" s="190" t="e">
        <f t="shared" si="34"/>
        <v>#REF!</v>
      </c>
      <c r="N542" s="190" t="e">
        <f t="shared" si="35"/>
        <v>#REF!</v>
      </c>
      <c r="P542" s="190">
        <v>0</v>
      </c>
      <c r="Q542" s="190">
        <v>0</v>
      </c>
    </row>
    <row r="543" spans="1:17" hidden="1" x14ac:dyDescent="0.25">
      <c r="A543" s="459" t="s">
        <v>847</v>
      </c>
      <c r="B543" s="455" t="e">
        <f>VLOOKUP(A543,[3]Sheet1!$B$1:$D$1757,3,FALSE)</f>
        <v>#N/A</v>
      </c>
      <c r="C543" s="455" t="e">
        <f>VLOOKUP(A543,[3]Sheet1!$B$1:$R$1757,17,FALSE)</f>
        <v>#N/A</v>
      </c>
      <c r="D543" s="458">
        <v>0</v>
      </c>
      <c r="E543" s="446">
        <v>9.83</v>
      </c>
      <c r="F543" s="447">
        <f>IF(D543&lt;60,0,ROUND(($D543*F$2)+VLOOKUP($C543,[2]CONFIG!$A$33:$C$43,3,FALSE),0))</f>
        <v>0</v>
      </c>
      <c r="G543" s="447">
        <f>IF(D543&lt;60,0,ROUND(($D543*G$2)+VLOOKUP($C543,[2]CONFIG!$A$33:$C$43,3,FALSE),0))</f>
        <v>0</v>
      </c>
      <c r="H543" s="447">
        <f>IF(D543&lt;60,0,ROUND(($D543*H$2)+VLOOKUP($C543,[2]CONFIG!$A$33:$C$43,3,FALSE),0))</f>
        <v>0</v>
      </c>
      <c r="I543" s="447">
        <f>IF(D543&lt;60,0,ROUND(($D543*I$2)+VLOOKUP($C543,[2]CONFIG!$A$33:$C$43,3,FALSE),0))</f>
        <v>0</v>
      </c>
      <c r="J543" s="456"/>
      <c r="K543" s="190" t="e">
        <f t="shared" si="32"/>
        <v>#REF!</v>
      </c>
      <c r="L543" s="190" t="e">
        <f t="shared" si="33"/>
        <v>#REF!</v>
      </c>
      <c r="M543" s="190" t="e">
        <f t="shared" si="34"/>
        <v>#REF!</v>
      </c>
      <c r="N543" s="190" t="e">
        <f t="shared" si="35"/>
        <v>#REF!</v>
      </c>
      <c r="P543" s="190">
        <v>0</v>
      </c>
      <c r="Q543" s="190">
        <v>0</v>
      </c>
    </row>
    <row r="544" spans="1:17" hidden="1" x14ac:dyDescent="0.25">
      <c r="A544" s="450" t="s">
        <v>848</v>
      </c>
      <c r="B544" s="455" t="e">
        <f>VLOOKUP(A544,[3]Sheet1!$B$1:$D$1757,3,FALSE)</f>
        <v>#N/A</v>
      </c>
      <c r="C544" s="455" t="e">
        <f>VLOOKUP(A544,[3]Sheet1!$B$1:$R$1757,17,FALSE)</f>
        <v>#N/A</v>
      </c>
      <c r="D544" s="458">
        <v>0</v>
      </c>
      <c r="E544" s="446">
        <v>10.45</v>
      </c>
      <c r="F544" s="447">
        <f>IF(D544&lt;60,0,ROUND(($D544*F$2)+VLOOKUP($C544,[2]CONFIG!$A$33:$C$43,3,FALSE),0))</f>
        <v>0</v>
      </c>
      <c r="G544" s="447">
        <f>IF(D544&lt;60,0,ROUND(($D544*G$2)+VLOOKUP($C544,[2]CONFIG!$A$33:$C$43,3,FALSE),0))</f>
        <v>0</v>
      </c>
      <c r="H544" s="447">
        <f>IF(D544&lt;60,0,ROUND(($D544*H$2)+VLOOKUP($C544,[2]CONFIG!$A$33:$C$43,3,FALSE),0))</f>
        <v>0</v>
      </c>
      <c r="I544" s="447">
        <f>IF(D544&lt;60,0,ROUND(($D544*I$2)+VLOOKUP($C544,[2]CONFIG!$A$33:$C$43,3,FALSE),0))</f>
        <v>0</v>
      </c>
      <c r="J544" s="456"/>
      <c r="K544" s="190" t="e">
        <f t="shared" si="32"/>
        <v>#REF!</v>
      </c>
      <c r="L544" s="190" t="e">
        <f t="shared" si="33"/>
        <v>#REF!</v>
      </c>
      <c r="M544" s="190" t="e">
        <f t="shared" si="34"/>
        <v>#REF!</v>
      </c>
      <c r="N544" s="190" t="e">
        <f t="shared" si="35"/>
        <v>#REF!</v>
      </c>
      <c r="P544" s="190">
        <v>0</v>
      </c>
      <c r="Q544" s="190">
        <v>0</v>
      </c>
    </row>
    <row r="545" spans="1:17" hidden="1" x14ac:dyDescent="0.25">
      <c r="A545" s="450" t="s">
        <v>849</v>
      </c>
      <c r="B545" s="455" t="e">
        <f>VLOOKUP(A545,[3]Sheet1!$B$1:$D$1757,3,FALSE)</f>
        <v>#N/A</v>
      </c>
      <c r="C545" s="455" t="e">
        <f>VLOOKUP(A545,[3]Sheet1!$B$1:$R$1757,17,FALSE)</f>
        <v>#N/A</v>
      </c>
      <c r="D545" s="458">
        <v>0</v>
      </c>
      <c r="E545" s="446">
        <v>12.17</v>
      </c>
      <c r="F545" s="447">
        <f>IF(D545&lt;60,0,ROUND(($D545*F$2)+VLOOKUP($C545,[2]CONFIG!$A$33:$C$43,3,FALSE),0))</f>
        <v>0</v>
      </c>
      <c r="G545" s="447">
        <f>IF(D545&lt;60,0,ROUND(($D545*G$2)+VLOOKUP($C545,[2]CONFIG!$A$33:$C$43,3,FALSE),0))</f>
        <v>0</v>
      </c>
      <c r="H545" s="447">
        <f>IF(D545&lt;60,0,ROUND(($D545*H$2)+VLOOKUP($C545,[2]CONFIG!$A$33:$C$43,3,FALSE),0))</f>
        <v>0</v>
      </c>
      <c r="I545" s="447">
        <f>IF(D545&lt;60,0,ROUND(($D545*I$2)+VLOOKUP($C545,[2]CONFIG!$A$33:$C$43,3,FALSE),0))</f>
        <v>0</v>
      </c>
      <c r="J545" s="456"/>
      <c r="K545" s="190" t="e">
        <f t="shared" si="32"/>
        <v>#REF!</v>
      </c>
      <c r="L545" s="190" t="e">
        <f t="shared" si="33"/>
        <v>#REF!</v>
      </c>
      <c r="M545" s="190" t="e">
        <f t="shared" si="34"/>
        <v>#REF!</v>
      </c>
      <c r="N545" s="190" t="e">
        <f t="shared" si="35"/>
        <v>#REF!</v>
      </c>
      <c r="P545" s="190" t="e">
        <f t="shared" ref="P545:P554" si="36">E545+K545</f>
        <v>#REF!</v>
      </c>
      <c r="Q545" s="190" t="e">
        <f t="shared" ref="Q545:Q554" si="37">E545+L545</f>
        <v>#REF!</v>
      </c>
    </row>
    <row r="546" spans="1:17" hidden="1" x14ac:dyDescent="0.25">
      <c r="A546" s="450" t="s">
        <v>850</v>
      </c>
      <c r="B546" s="455" t="e">
        <f>VLOOKUP(A546,[3]Sheet1!$B$1:$D$1757,3,FALSE)</f>
        <v>#N/A</v>
      </c>
      <c r="C546" s="455" t="e">
        <f>VLOOKUP(A546,[3]Sheet1!$B$1:$R$1757,17,FALSE)</f>
        <v>#N/A</v>
      </c>
      <c r="D546" s="458">
        <v>0</v>
      </c>
      <c r="E546" s="446">
        <v>13.56</v>
      </c>
      <c r="F546" s="447">
        <f>IF(D546&lt;60,0,ROUND(($D546*F$2)+VLOOKUP($C546,[2]CONFIG!$A$33:$C$43,3,FALSE),0))</f>
        <v>0</v>
      </c>
      <c r="G546" s="447">
        <f>IF(D546&lt;60,0,ROUND(($D546*G$2)+VLOOKUP($C546,[2]CONFIG!$A$33:$C$43,3,FALSE),0))</f>
        <v>0</v>
      </c>
      <c r="H546" s="447">
        <f>IF(D546&lt;60,0,ROUND(($D546*H$2)+VLOOKUP($C546,[2]CONFIG!$A$33:$C$43,3,FALSE),0))</f>
        <v>0</v>
      </c>
      <c r="I546" s="447">
        <f>IF(D546&lt;60,0,ROUND(($D546*I$2)+VLOOKUP($C546,[2]CONFIG!$A$33:$C$43,3,FALSE),0))</f>
        <v>0</v>
      </c>
      <c r="J546" s="456"/>
      <c r="K546" s="190">
        <v>5.2</v>
      </c>
      <c r="L546" s="190">
        <v>5.2</v>
      </c>
      <c r="M546" s="190">
        <v>5.2</v>
      </c>
      <c r="N546" s="190">
        <v>5.2</v>
      </c>
      <c r="P546" s="190">
        <f t="shared" si="36"/>
        <v>18.760000000000002</v>
      </c>
      <c r="Q546" s="190">
        <f t="shared" si="37"/>
        <v>18.760000000000002</v>
      </c>
    </row>
    <row r="547" spans="1:17" hidden="1" x14ac:dyDescent="0.25">
      <c r="A547" s="450" t="s">
        <v>851</v>
      </c>
      <c r="B547" s="455" t="e">
        <f>VLOOKUP(A547,[3]Sheet1!$B$1:$D$1757,3,FALSE)</f>
        <v>#N/A</v>
      </c>
      <c r="C547" s="455" t="e">
        <f>VLOOKUP(A547,[3]Sheet1!$B$1:$R$1757,17,FALSE)</f>
        <v>#N/A</v>
      </c>
      <c r="D547" s="458">
        <v>0</v>
      </c>
      <c r="E547" s="446">
        <v>18.86</v>
      </c>
      <c r="F547" s="447">
        <f>IF(D547&lt;60,0,ROUND(($D547*F$2)+VLOOKUP($C547,[2]CONFIG!$A$33:$C$43,3,FALSE),0))</f>
        <v>0</v>
      </c>
      <c r="G547" s="447">
        <f>IF(D547&lt;60,0,ROUND(($D547*G$2)+VLOOKUP($C547,[2]CONFIG!$A$33:$C$43,3,FALSE),0))</f>
        <v>0</v>
      </c>
      <c r="H547" s="447">
        <f>IF(D547&lt;60,0,ROUND(($D547*H$2)+VLOOKUP($C547,[2]CONFIG!$A$33:$C$43,3,FALSE),0))</f>
        <v>0</v>
      </c>
      <c r="I547" s="447">
        <f>IF(D547&lt;60,0,ROUND(($D547*I$2)+VLOOKUP($C547,[2]CONFIG!$A$33:$C$43,3,FALSE),0))</f>
        <v>0</v>
      </c>
      <c r="J547" s="456"/>
      <c r="K547" s="190" t="e">
        <f t="shared" si="32"/>
        <v>#REF!</v>
      </c>
      <c r="L547" s="190" t="e">
        <f t="shared" si="33"/>
        <v>#REF!</v>
      </c>
      <c r="M547" s="190" t="e">
        <f t="shared" si="34"/>
        <v>#REF!</v>
      </c>
      <c r="N547" s="190" t="e">
        <f t="shared" si="35"/>
        <v>#REF!</v>
      </c>
      <c r="P547" s="190" t="e">
        <f t="shared" si="36"/>
        <v>#REF!</v>
      </c>
      <c r="Q547" s="190" t="e">
        <f t="shared" si="37"/>
        <v>#REF!</v>
      </c>
    </row>
    <row r="548" spans="1:17" hidden="1" x14ac:dyDescent="0.25">
      <c r="A548" s="450" t="s">
        <v>852</v>
      </c>
      <c r="B548" s="455" t="e">
        <f>VLOOKUP(A548,[3]Sheet1!$B$1:$D$1757,3,FALSE)</f>
        <v>#N/A</v>
      </c>
      <c r="C548" s="455" t="e">
        <f>VLOOKUP(A548,[3]Sheet1!$B$1:$R$1757,17,FALSE)</f>
        <v>#N/A</v>
      </c>
      <c r="D548" s="458">
        <v>0</v>
      </c>
      <c r="E548" s="446">
        <v>35.35</v>
      </c>
      <c r="F548" s="447">
        <f>IF(D548&lt;60,0,ROUND(($D548*F$2)+VLOOKUP($C548,[2]CONFIG!$A$33:$C$43,3,FALSE),0))</f>
        <v>0</v>
      </c>
      <c r="G548" s="447">
        <f>IF(D548&lt;60,0,ROUND(($D548*G$2)+VLOOKUP($C548,[2]CONFIG!$A$33:$C$43,3,FALSE),0))</f>
        <v>0</v>
      </c>
      <c r="H548" s="447">
        <f>IF(D548&lt;60,0,ROUND(($D548*H$2)+VLOOKUP($C548,[2]CONFIG!$A$33:$C$43,3,FALSE),0))</f>
        <v>0</v>
      </c>
      <c r="I548" s="447">
        <f>IF(D548&lt;60,0,ROUND(($D548*I$2)+VLOOKUP($C548,[2]CONFIG!$A$33:$C$43,3,FALSE),0))</f>
        <v>0</v>
      </c>
      <c r="J548" s="456"/>
      <c r="K548" s="190" t="e">
        <f t="shared" si="32"/>
        <v>#REF!</v>
      </c>
      <c r="L548" s="190" t="e">
        <f t="shared" si="33"/>
        <v>#REF!</v>
      </c>
      <c r="M548" s="190" t="e">
        <f t="shared" si="34"/>
        <v>#REF!</v>
      </c>
      <c r="N548" s="190" t="e">
        <f t="shared" si="35"/>
        <v>#REF!</v>
      </c>
      <c r="P548" s="190" t="e">
        <f t="shared" si="36"/>
        <v>#REF!</v>
      </c>
      <c r="Q548" s="190" t="e">
        <f t="shared" si="37"/>
        <v>#REF!</v>
      </c>
    </row>
    <row r="549" spans="1:17" hidden="1" x14ac:dyDescent="0.25">
      <c r="A549" s="450" t="s">
        <v>853</v>
      </c>
      <c r="B549" s="455" t="e">
        <f>VLOOKUP(A549,[3]Sheet1!$B$1:$D$1757,3,FALSE)</f>
        <v>#N/A</v>
      </c>
      <c r="C549" s="455" t="e">
        <f>VLOOKUP(A549,[3]Sheet1!$B$1:$R$1757,17,FALSE)</f>
        <v>#N/A</v>
      </c>
      <c r="D549" s="458">
        <v>0</v>
      </c>
      <c r="E549" s="446">
        <v>13.93</v>
      </c>
      <c r="F549" s="447">
        <f>IF(D549&lt;60,0,ROUND(($D549*F$2)+VLOOKUP($C549,[2]CONFIG!$A$33:$C$43,3,FALSE),0))</f>
        <v>0</v>
      </c>
      <c r="G549" s="447">
        <f>IF(D549&lt;60,0,ROUND(($D549*G$2)+VLOOKUP($C549,[2]CONFIG!$A$33:$C$43,3,FALSE),0))</f>
        <v>0</v>
      </c>
      <c r="H549" s="447">
        <f>IF(D549&lt;60,0,ROUND(($D549*H$2)+VLOOKUP($C549,[2]CONFIG!$A$33:$C$43,3,FALSE),0))</f>
        <v>0</v>
      </c>
      <c r="I549" s="447">
        <f>IF(D549&lt;60,0,ROUND(($D549*I$2)+VLOOKUP($C549,[2]CONFIG!$A$33:$C$43,3,FALSE),0))</f>
        <v>0</v>
      </c>
      <c r="J549" s="456"/>
      <c r="K549" s="190" t="e">
        <f t="shared" si="32"/>
        <v>#REF!</v>
      </c>
      <c r="L549" s="190" t="e">
        <f t="shared" si="33"/>
        <v>#REF!</v>
      </c>
      <c r="M549" s="190" t="e">
        <f t="shared" si="34"/>
        <v>#REF!</v>
      </c>
      <c r="N549" s="190" t="e">
        <f t="shared" si="35"/>
        <v>#REF!</v>
      </c>
      <c r="P549" s="190" t="e">
        <f t="shared" si="36"/>
        <v>#REF!</v>
      </c>
      <c r="Q549" s="190" t="e">
        <f t="shared" si="37"/>
        <v>#REF!</v>
      </c>
    </row>
    <row r="550" spans="1:17" hidden="1" x14ac:dyDescent="0.25">
      <c r="A550" s="450" t="s">
        <v>854</v>
      </c>
      <c r="B550" s="455" t="e">
        <f>VLOOKUP(A550,[3]Sheet1!$B$1:$D$1757,3,FALSE)</f>
        <v>#N/A</v>
      </c>
      <c r="C550" s="455" t="e">
        <f>VLOOKUP(A550,[3]Sheet1!$B$1:$R$1757,17,FALSE)</f>
        <v>#N/A</v>
      </c>
      <c r="D550" s="458">
        <v>0</v>
      </c>
      <c r="E550" s="446">
        <v>14.14</v>
      </c>
      <c r="F550" s="447">
        <f>IF(D550&lt;60,0,ROUND(($D550*F$2)+VLOOKUP($C550,[2]CONFIG!$A$33:$C$43,3,FALSE),0))</f>
        <v>0</v>
      </c>
      <c r="G550" s="447">
        <f>IF(D550&lt;60,0,ROUND(($D550*G$2)+VLOOKUP($C550,[2]CONFIG!$A$33:$C$43,3,FALSE),0))</f>
        <v>0</v>
      </c>
      <c r="H550" s="447">
        <f>IF(D550&lt;60,0,ROUND(($D550*H$2)+VLOOKUP($C550,[2]CONFIG!$A$33:$C$43,3,FALSE),0))</f>
        <v>0</v>
      </c>
      <c r="I550" s="447">
        <f>IF(D550&lt;60,0,ROUND(($D550*I$2)+VLOOKUP($C550,[2]CONFIG!$A$33:$C$43,3,FALSE),0))</f>
        <v>0</v>
      </c>
      <c r="J550" s="456"/>
      <c r="K550" s="190" t="e">
        <f t="shared" si="32"/>
        <v>#REF!</v>
      </c>
      <c r="L550" s="190" t="e">
        <f t="shared" si="33"/>
        <v>#REF!</v>
      </c>
      <c r="M550" s="190" t="e">
        <f t="shared" si="34"/>
        <v>#REF!</v>
      </c>
      <c r="N550" s="190" t="e">
        <f t="shared" si="35"/>
        <v>#REF!</v>
      </c>
      <c r="P550" s="190" t="e">
        <f t="shared" si="36"/>
        <v>#REF!</v>
      </c>
      <c r="Q550" s="190" t="e">
        <f t="shared" si="37"/>
        <v>#REF!</v>
      </c>
    </row>
    <row r="551" spans="1:17" hidden="1" x14ac:dyDescent="0.25">
      <c r="A551" s="450" t="s">
        <v>855</v>
      </c>
      <c r="B551" s="455" t="e">
        <f>VLOOKUP(A551,[3]Sheet1!$B$1:$D$1757,3,FALSE)</f>
        <v>#N/A</v>
      </c>
      <c r="C551" s="455" t="e">
        <f>VLOOKUP(A551,[3]Sheet1!$B$1:$R$1757,17,FALSE)</f>
        <v>#N/A</v>
      </c>
      <c r="D551" s="458">
        <v>0</v>
      </c>
      <c r="E551" s="446">
        <v>16.47</v>
      </c>
      <c r="F551" s="447">
        <f>IF(D551&lt;60,0,ROUND(($D551*F$2)+VLOOKUP($C551,[2]CONFIG!$A$33:$C$43,3,FALSE),0))</f>
        <v>0</v>
      </c>
      <c r="G551" s="447">
        <f>IF(D551&lt;60,0,ROUND(($D551*G$2)+VLOOKUP($C551,[2]CONFIG!$A$33:$C$43,3,FALSE),0))</f>
        <v>0</v>
      </c>
      <c r="H551" s="447">
        <f>IF(D551&lt;60,0,ROUND(($D551*H$2)+VLOOKUP($C551,[2]CONFIG!$A$33:$C$43,3,FALSE),0))</f>
        <v>0</v>
      </c>
      <c r="I551" s="447">
        <f>IF(D551&lt;60,0,ROUND(($D551*I$2)+VLOOKUP($C551,[2]CONFIG!$A$33:$C$43,3,FALSE),0))</f>
        <v>0</v>
      </c>
      <c r="J551" s="456"/>
      <c r="K551" s="190" t="e">
        <f t="shared" si="32"/>
        <v>#REF!</v>
      </c>
      <c r="L551" s="190" t="e">
        <f t="shared" si="33"/>
        <v>#REF!</v>
      </c>
      <c r="M551" s="190" t="e">
        <f t="shared" si="34"/>
        <v>#REF!</v>
      </c>
      <c r="N551" s="190" t="e">
        <f t="shared" si="35"/>
        <v>#REF!</v>
      </c>
      <c r="P551" s="190" t="e">
        <f t="shared" si="36"/>
        <v>#REF!</v>
      </c>
      <c r="Q551" s="190" t="e">
        <f t="shared" si="37"/>
        <v>#REF!</v>
      </c>
    </row>
    <row r="552" spans="1:17" hidden="1" x14ac:dyDescent="0.25">
      <c r="A552" s="450" t="s">
        <v>856</v>
      </c>
      <c r="B552" s="455" t="e">
        <f>VLOOKUP(A552,[3]Sheet1!$B$1:$D$1757,3,FALSE)</f>
        <v>#N/A</v>
      </c>
      <c r="C552" s="455" t="e">
        <f>VLOOKUP(A552,[3]Sheet1!$B$1:$R$1757,17,FALSE)</f>
        <v>#N/A</v>
      </c>
      <c r="D552" s="458">
        <v>0</v>
      </c>
      <c r="E552" s="446">
        <v>15.78</v>
      </c>
      <c r="F552" s="447">
        <f>IF(D552&lt;60,0,ROUND(($D552*F$2)+VLOOKUP($C552,[2]CONFIG!$A$33:$C$43,3,FALSE),0))</f>
        <v>0</v>
      </c>
      <c r="G552" s="447">
        <f>IF(D552&lt;60,0,ROUND(($D552*G$2)+VLOOKUP($C552,[2]CONFIG!$A$33:$C$43,3,FALSE),0))</f>
        <v>0</v>
      </c>
      <c r="H552" s="447">
        <f>IF(D552&lt;60,0,ROUND(($D552*H$2)+VLOOKUP($C552,[2]CONFIG!$A$33:$C$43,3,FALSE),0))</f>
        <v>0</v>
      </c>
      <c r="I552" s="447">
        <f>IF(D552&lt;60,0,ROUND(($D552*I$2)+VLOOKUP($C552,[2]CONFIG!$A$33:$C$43,3,FALSE),0))</f>
        <v>0</v>
      </c>
      <c r="J552" s="456"/>
      <c r="K552" s="190" t="e">
        <f t="shared" si="32"/>
        <v>#REF!</v>
      </c>
      <c r="L552" s="190" t="e">
        <f t="shared" si="33"/>
        <v>#REF!</v>
      </c>
      <c r="M552" s="190" t="e">
        <f t="shared" si="34"/>
        <v>#REF!</v>
      </c>
      <c r="N552" s="190" t="e">
        <f t="shared" si="35"/>
        <v>#REF!</v>
      </c>
      <c r="P552" s="190" t="e">
        <f t="shared" si="36"/>
        <v>#REF!</v>
      </c>
      <c r="Q552" s="190" t="e">
        <f t="shared" si="37"/>
        <v>#REF!</v>
      </c>
    </row>
    <row r="553" spans="1:17" hidden="1" x14ac:dyDescent="0.25">
      <c r="A553" s="450" t="s">
        <v>857</v>
      </c>
      <c r="B553" s="455" t="e">
        <f>VLOOKUP(A553,[3]Sheet1!$B$1:$D$1757,3,FALSE)</f>
        <v>#N/A</v>
      </c>
      <c r="C553" s="455" t="e">
        <f>VLOOKUP(A553,[3]Sheet1!$B$1:$R$1757,17,FALSE)</f>
        <v>#N/A</v>
      </c>
      <c r="D553" s="458">
        <v>0</v>
      </c>
      <c r="E553" s="446">
        <v>13.33</v>
      </c>
      <c r="F553" s="447">
        <f>IF(D553&lt;60,0,ROUND(($D553*F$2)+VLOOKUP($C553,[2]CONFIG!$A$33:$C$43,3,FALSE),0))</f>
        <v>0</v>
      </c>
      <c r="G553" s="447">
        <f>IF(D553&lt;60,0,ROUND(($D553*G$2)+VLOOKUP($C553,[2]CONFIG!$A$33:$C$43,3,FALSE),0))</f>
        <v>0</v>
      </c>
      <c r="H553" s="447">
        <f>IF(D553&lt;60,0,ROUND(($D553*H$2)+VLOOKUP($C553,[2]CONFIG!$A$33:$C$43,3,FALSE),0))</f>
        <v>0</v>
      </c>
      <c r="I553" s="447">
        <f>IF(D553&lt;60,0,ROUND(($D553*I$2)+VLOOKUP($C553,[2]CONFIG!$A$33:$C$43,3,FALSE),0))</f>
        <v>0</v>
      </c>
      <c r="J553" s="456"/>
      <c r="K553" s="190">
        <v>5.16</v>
      </c>
      <c r="L553" s="190">
        <v>5.16</v>
      </c>
      <c r="M553" s="190">
        <v>5.16</v>
      </c>
      <c r="N553" s="190">
        <v>5.16</v>
      </c>
      <c r="P553" s="190">
        <f t="shared" si="36"/>
        <v>18.490000000000002</v>
      </c>
      <c r="Q553" s="190">
        <f t="shared" si="37"/>
        <v>18.490000000000002</v>
      </c>
    </row>
    <row r="554" spans="1:17" hidden="1" x14ac:dyDescent="0.25">
      <c r="A554" s="450" t="s">
        <v>858</v>
      </c>
      <c r="B554" s="455" t="e">
        <f>VLOOKUP(A554,[3]Sheet1!$B$1:$D$1757,3,FALSE)</f>
        <v>#N/A</v>
      </c>
      <c r="C554" s="455" t="e">
        <f>VLOOKUP(A554,[3]Sheet1!$B$1:$R$1757,17,FALSE)</f>
        <v>#N/A</v>
      </c>
      <c r="D554" s="458">
        <v>0</v>
      </c>
      <c r="E554" s="446">
        <v>18.86</v>
      </c>
      <c r="F554" s="447">
        <f>IF(D554&lt;60,0,ROUND(($D554*F$2)+VLOOKUP($C554,[2]CONFIG!$A$33:$C$43,3,FALSE),0))</f>
        <v>0</v>
      </c>
      <c r="G554" s="447">
        <f>IF(D554&lt;60,0,ROUND(($D554*G$2)+VLOOKUP($C554,[2]CONFIG!$A$33:$C$43,3,FALSE),0))</f>
        <v>0</v>
      </c>
      <c r="H554" s="447">
        <f>IF(D554&lt;60,0,ROUND(($D554*H$2)+VLOOKUP($C554,[2]CONFIG!$A$33:$C$43,3,FALSE),0))</f>
        <v>0</v>
      </c>
      <c r="I554" s="447">
        <f>IF(D554&lt;60,0,ROUND(($D554*I$2)+VLOOKUP($C554,[2]CONFIG!$A$33:$C$43,3,FALSE),0))</f>
        <v>0</v>
      </c>
      <c r="J554" s="456"/>
      <c r="K554" s="190" t="e">
        <f t="shared" si="32"/>
        <v>#REF!</v>
      </c>
      <c r="L554" s="190" t="e">
        <f t="shared" si="33"/>
        <v>#REF!</v>
      </c>
      <c r="M554" s="190" t="e">
        <f t="shared" si="34"/>
        <v>#REF!</v>
      </c>
      <c r="N554" s="190" t="e">
        <f t="shared" si="35"/>
        <v>#REF!</v>
      </c>
      <c r="P554" s="190" t="e">
        <f t="shared" si="36"/>
        <v>#REF!</v>
      </c>
      <c r="Q554" s="190" t="e">
        <f t="shared" si="37"/>
        <v>#REF!</v>
      </c>
    </row>
    <row r="555" spans="1:17" hidden="1" x14ac:dyDescent="0.25">
      <c r="A555" s="450" t="s">
        <v>859</v>
      </c>
      <c r="B555" s="455" t="e">
        <f>VLOOKUP(A555,[3]Sheet1!$B$1:$D$1757,3,FALSE)</f>
        <v>#N/A</v>
      </c>
      <c r="C555" s="455" t="e">
        <f>VLOOKUP(A555,[3]Sheet1!$B$1:$R$1757,17,FALSE)</f>
        <v>#N/A</v>
      </c>
      <c r="D555" s="458">
        <v>0</v>
      </c>
      <c r="E555" s="446">
        <v>9.65</v>
      </c>
      <c r="F555" s="447">
        <f>IF(D555&lt;60,0,ROUND(($D555*F$2)+VLOOKUP($C555,[2]CONFIG!$A$33:$C$43,3,FALSE),0))</f>
        <v>0</v>
      </c>
      <c r="G555" s="447">
        <f>IF(D555&lt;60,0,ROUND(($D555*G$2)+VLOOKUP($C555,[2]CONFIG!$A$33:$C$43,3,FALSE),0))</f>
        <v>0</v>
      </c>
      <c r="H555" s="447">
        <f>IF(D555&lt;60,0,ROUND(($D555*H$2)+VLOOKUP($C555,[2]CONFIG!$A$33:$C$43,3,FALSE),0))</f>
        <v>0</v>
      </c>
      <c r="I555" s="447">
        <f>IF(D555&lt;60,0,ROUND(($D555*I$2)+VLOOKUP($C555,[2]CONFIG!$A$33:$C$43,3,FALSE),0))</f>
        <v>0</v>
      </c>
      <c r="J555" s="456"/>
      <c r="K555" s="190" t="e">
        <f t="shared" si="32"/>
        <v>#REF!</v>
      </c>
      <c r="L555" s="190" t="e">
        <f t="shared" si="33"/>
        <v>#REF!</v>
      </c>
      <c r="M555" s="190" t="e">
        <f t="shared" si="34"/>
        <v>#REF!</v>
      </c>
      <c r="N555" s="190" t="e">
        <f t="shared" si="35"/>
        <v>#REF!</v>
      </c>
      <c r="P555" s="190">
        <v>0</v>
      </c>
      <c r="Q555" s="190">
        <v>0</v>
      </c>
    </row>
    <row r="556" spans="1:17" hidden="1" x14ac:dyDescent="0.25">
      <c r="A556" s="450" t="s">
        <v>860</v>
      </c>
      <c r="B556" s="455" t="e">
        <f>VLOOKUP(A556,[3]Sheet1!$B$1:$D$1757,3,FALSE)</f>
        <v>#N/A</v>
      </c>
      <c r="C556" s="455" t="e">
        <f>VLOOKUP(A556,[3]Sheet1!$B$1:$R$1757,17,FALSE)</f>
        <v>#N/A</v>
      </c>
      <c r="D556" s="458">
        <v>0</v>
      </c>
      <c r="E556" s="446">
        <v>12.57</v>
      </c>
      <c r="F556" s="447">
        <f>IF(D556&lt;60,0,ROUND(($D556*F$2)+VLOOKUP($C556,[2]CONFIG!$A$33:$C$43,3,FALSE),0))</f>
        <v>0</v>
      </c>
      <c r="G556" s="447">
        <f>IF(D556&lt;60,0,ROUND(($D556*G$2)+VLOOKUP($C556,[2]CONFIG!$A$33:$C$43,3,FALSE),0))</f>
        <v>0</v>
      </c>
      <c r="H556" s="447">
        <f>IF(D556&lt;60,0,ROUND(($D556*H$2)+VLOOKUP($C556,[2]CONFIG!$A$33:$C$43,3,FALSE),0))</f>
        <v>0</v>
      </c>
      <c r="I556" s="447">
        <f>IF(D556&lt;60,0,ROUND(($D556*I$2)+VLOOKUP($C556,[2]CONFIG!$A$33:$C$43,3,FALSE),0))</f>
        <v>0</v>
      </c>
      <c r="J556" s="456"/>
      <c r="K556" s="190" t="e">
        <f t="shared" si="32"/>
        <v>#REF!</v>
      </c>
      <c r="L556" s="190" t="e">
        <f t="shared" si="33"/>
        <v>#REF!</v>
      </c>
      <c r="M556" s="190" t="e">
        <f t="shared" si="34"/>
        <v>#REF!</v>
      </c>
      <c r="N556" s="190" t="e">
        <f t="shared" si="35"/>
        <v>#REF!</v>
      </c>
      <c r="P556" s="190">
        <v>0</v>
      </c>
      <c r="Q556" s="190">
        <v>0</v>
      </c>
    </row>
    <row r="557" spans="1:17" hidden="1" x14ac:dyDescent="0.25">
      <c r="A557" s="450" t="s">
        <v>861</v>
      </c>
      <c r="B557" s="455" t="e">
        <f>VLOOKUP(A557,[3]Sheet1!$B$1:$D$1757,3,FALSE)</f>
        <v>#N/A</v>
      </c>
      <c r="C557" s="455" t="e">
        <f>VLOOKUP(A557,[3]Sheet1!$B$1:$R$1757,17,FALSE)</f>
        <v>#N/A</v>
      </c>
      <c r="D557" s="458">
        <v>0</v>
      </c>
      <c r="E557" s="446">
        <v>9.2200000000000006</v>
      </c>
      <c r="F557" s="447">
        <f>IF(D557&lt;60,0,ROUND(($D557*F$2)+VLOOKUP($C557,[2]CONFIG!$A$33:$C$43,3,FALSE),0))</f>
        <v>0</v>
      </c>
      <c r="G557" s="447">
        <f>IF(D557&lt;60,0,ROUND(($D557*G$2)+VLOOKUP($C557,[2]CONFIG!$A$33:$C$43,3,FALSE),0))</f>
        <v>0</v>
      </c>
      <c r="H557" s="447">
        <f>IF(D557&lt;60,0,ROUND(($D557*H$2)+VLOOKUP($C557,[2]CONFIG!$A$33:$C$43,3,FALSE),0))</f>
        <v>0</v>
      </c>
      <c r="I557" s="447">
        <f>IF(D557&lt;60,0,ROUND(($D557*I$2)+VLOOKUP($C557,[2]CONFIG!$A$33:$C$43,3,FALSE),0))</f>
        <v>0</v>
      </c>
      <c r="J557" s="456"/>
      <c r="K557" s="190" t="e">
        <f t="shared" si="32"/>
        <v>#REF!</v>
      </c>
      <c r="L557" s="190" t="e">
        <f t="shared" si="33"/>
        <v>#REF!</v>
      </c>
      <c r="M557" s="190" t="e">
        <f t="shared" si="34"/>
        <v>#REF!</v>
      </c>
      <c r="N557" s="190" t="e">
        <f t="shared" si="35"/>
        <v>#REF!</v>
      </c>
      <c r="P557" s="190">
        <v>0</v>
      </c>
      <c r="Q557" s="190">
        <v>0</v>
      </c>
    </row>
    <row r="558" spans="1:17" hidden="1" x14ac:dyDescent="0.25">
      <c r="A558" s="450" t="s">
        <v>862</v>
      </c>
      <c r="B558" s="455" t="e">
        <f>VLOOKUP(A558,[3]Sheet1!$B$1:$D$1757,3,FALSE)</f>
        <v>#N/A</v>
      </c>
      <c r="C558" s="455" t="e">
        <f>VLOOKUP(A558,[3]Sheet1!$B$1:$R$1757,17,FALSE)</f>
        <v>#N/A</v>
      </c>
      <c r="D558" s="458">
        <v>0</v>
      </c>
      <c r="E558" s="446">
        <v>10.64</v>
      </c>
      <c r="F558" s="447">
        <f>IF(D558&lt;60,0,ROUND(($D558*F$2)+VLOOKUP($C558,[2]CONFIG!$A$33:$C$43,3,FALSE),0))</f>
        <v>0</v>
      </c>
      <c r="G558" s="447">
        <f>IF(D558&lt;60,0,ROUND(($D558*G$2)+VLOOKUP($C558,[2]CONFIG!$A$33:$C$43,3,FALSE),0))</f>
        <v>0</v>
      </c>
      <c r="H558" s="447">
        <f>IF(D558&lt;60,0,ROUND(($D558*H$2)+VLOOKUP($C558,[2]CONFIG!$A$33:$C$43,3,FALSE),0))</f>
        <v>0</v>
      </c>
      <c r="I558" s="447">
        <f>IF(D558&lt;60,0,ROUND(($D558*I$2)+VLOOKUP($C558,[2]CONFIG!$A$33:$C$43,3,FALSE),0))</f>
        <v>0</v>
      </c>
      <c r="J558" s="456"/>
      <c r="K558" s="190" t="e">
        <f t="shared" si="32"/>
        <v>#REF!</v>
      </c>
      <c r="L558" s="190" t="e">
        <f t="shared" si="33"/>
        <v>#REF!</v>
      </c>
      <c r="M558" s="190" t="e">
        <f t="shared" si="34"/>
        <v>#REF!</v>
      </c>
      <c r="N558" s="190" t="e">
        <f t="shared" si="35"/>
        <v>#REF!</v>
      </c>
      <c r="P558" s="190">
        <v>0</v>
      </c>
      <c r="Q558" s="190">
        <v>0</v>
      </c>
    </row>
    <row r="559" spans="1:17" hidden="1" x14ac:dyDescent="0.25">
      <c r="A559" s="450" t="s">
        <v>863</v>
      </c>
      <c r="B559" s="455" t="e">
        <f>VLOOKUP(A559,[3]Sheet1!$B$1:$D$1757,3,FALSE)</f>
        <v>#N/A</v>
      </c>
      <c r="C559" s="455" t="e">
        <f>VLOOKUP(A559,[3]Sheet1!$B$1:$R$1757,17,FALSE)</f>
        <v>#N/A</v>
      </c>
      <c r="D559" s="458">
        <v>0</v>
      </c>
      <c r="E559" s="446">
        <v>12.25</v>
      </c>
      <c r="F559" s="447">
        <f>IF(D559&lt;60,0,ROUND(($D559*F$2)+VLOOKUP($C559,[2]CONFIG!$A$33:$C$43,3,FALSE),0))</f>
        <v>0</v>
      </c>
      <c r="G559" s="447">
        <f>IF(D559&lt;60,0,ROUND(($D559*G$2)+VLOOKUP($C559,[2]CONFIG!$A$33:$C$43,3,FALSE),0))</f>
        <v>0</v>
      </c>
      <c r="H559" s="447">
        <f>IF(D559&lt;60,0,ROUND(($D559*H$2)+VLOOKUP($C559,[2]CONFIG!$A$33:$C$43,3,FALSE),0))</f>
        <v>0</v>
      </c>
      <c r="I559" s="447">
        <f>IF(D559&lt;60,0,ROUND(($D559*I$2)+VLOOKUP($C559,[2]CONFIG!$A$33:$C$43,3,FALSE),0))</f>
        <v>0</v>
      </c>
      <c r="J559" s="456"/>
      <c r="K559" s="190" t="e">
        <f t="shared" si="32"/>
        <v>#REF!</v>
      </c>
      <c r="L559" s="190" t="e">
        <f t="shared" si="33"/>
        <v>#REF!</v>
      </c>
      <c r="M559" s="190" t="e">
        <f t="shared" si="34"/>
        <v>#REF!</v>
      </c>
      <c r="N559" s="190" t="e">
        <f t="shared" si="35"/>
        <v>#REF!</v>
      </c>
      <c r="P559" s="190" t="e">
        <f>E559+K559</f>
        <v>#REF!</v>
      </c>
      <c r="Q559" s="190" t="e">
        <f>E559+L559</f>
        <v>#REF!</v>
      </c>
    </row>
    <row r="560" spans="1:17" hidden="1" x14ac:dyDescent="0.25">
      <c r="A560" s="450" t="s">
        <v>864</v>
      </c>
      <c r="B560" s="455" t="e">
        <f>VLOOKUP(A560,[3]Sheet1!$B$1:$D$1757,3,FALSE)</f>
        <v>#N/A</v>
      </c>
      <c r="C560" s="455" t="e">
        <f>VLOOKUP(A560,[3]Sheet1!$B$1:$R$1757,17,FALSE)</f>
        <v>#N/A</v>
      </c>
      <c r="D560" s="458">
        <v>0</v>
      </c>
      <c r="E560" s="446">
        <v>13.98</v>
      </c>
      <c r="F560" s="447">
        <f>IF(D560&lt;60,0,ROUND(($D560*F$2)+VLOOKUP($C560,[2]CONFIG!$A$33:$C$43,3,FALSE),0))</f>
        <v>0</v>
      </c>
      <c r="G560" s="447">
        <f>IF(D560&lt;60,0,ROUND(($D560*G$2)+VLOOKUP($C560,[2]CONFIG!$A$33:$C$43,3,FALSE),0))</f>
        <v>0</v>
      </c>
      <c r="H560" s="447">
        <f>IF(D560&lt;60,0,ROUND(($D560*H$2)+VLOOKUP($C560,[2]CONFIG!$A$33:$C$43,3,FALSE),0))</f>
        <v>0</v>
      </c>
      <c r="I560" s="447">
        <f>IF(D560&lt;60,0,ROUND(($D560*I$2)+VLOOKUP($C560,[2]CONFIG!$A$33:$C$43,3,FALSE),0))</f>
        <v>0</v>
      </c>
      <c r="J560" s="456"/>
      <c r="K560" s="190" t="e">
        <f t="shared" si="32"/>
        <v>#REF!</v>
      </c>
      <c r="L560" s="190" t="e">
        <f t="shared" si="33"/>
        <v>#REF!</v>
      </c>
      <c r="M560" s="190" t="e">
        <f t="shared" si="34"/>
        <v>#REF!</v>
      </c>
      <c r="N560" s="190" t="e">
        <f t="shared" si="35"/>
        <v>#REF!</v>
      </c>
      <c r="P560" s="190" t="e">
        <f>E560+K560</f>
        <v>#REF!</v>
      </c>
      <c r="Q560" s="190" t="e">
        <f>E560+L560</f>
        <v>#REF!</v>
      </c>
    </row>
    <row r="561" spans="1:17" hidden="1" x14ac:dyDescent="0.25">
      <c r="A561" s="450" t="s">
        <v>865</v>
      </c>
      <c r="B561" s="455" t="e">
        <f>VLOOKUP(A561,[3]Sheet1!$B$1:$D$1757,3,FALSE)</f>
        <v>#N/A</v>
      </c>
      <c r="C561" s="455" t="e">
        <f>VLOOKUP(A561,[3]Sheet1!$B$1:$R$1757,17,FALSE)</f>
        <v>#N/A</v>
      </c>
      <c r="D561" s="458">
        <v>0</v>
      </c>
      <c r="E561" s="446">
        <v>15.38</v>
      </c>
      <c r="F561" s="447">
        <f>IF(D561&lt;60,0,ROUND(($D561*F$2)+VLOOKUP($C561,[2]CONFIG!$A$33:$C$43,3,FALSE),0))</f>
        <v>0</v>
      </c>
      <c r="G561" s="447">
        <f>IF(D561&lt;60,0,ROUND(($D561*G$2)+VLOOKUP($C561,[2]CONFIG!$A$33:$C$43,3,FALSE),0))</f>
        <v>0</v>
      </c>
      <c r="H561" s="447">
        <f>IF(D561&lt;60,0,ROUND(($D561*H$2)+VLOOKUP($C561,[2]CONFIG!$A$33:$C$43,3,FALSE),0))</f>
        <v>0</v>
      </c>
      <c r="I561" s="447">
        <f>IF(D561&lt;60,0,ROUND(($D561*I$2)+VLOOKUP($C561,[2]CONFIG!$A$33:$C$43,3,FALSE),0))</f>
        <v>0</v>
      </c>
      <c r="J561" s="456"/>
      <c r="K561" s="190" t="e">
        <f t="shared" si="32"/>
        <v>#REF!</v>
      </c>
      <c r="L561" s="190" t="e">
        <f t="shared" si="33"/>
        <v>#REF!</v>
      </c>
      <c r="M561" s="190" t="e">
        <f t="shared" si="34"/>
        <v>#REF!</v>
      </c>
      <c r="N561" s="190" t="e">
        <f t="shared" si="35"/>
        <v>#REF!</v>
      </c>
      <c r="P561" s="190" t="e">
        <f>E561+K561</f>
        <v>#REF!</v>
      </c>
      <c r="Q561" s="190" t="e">
        <f>E561+L561</f>
        <v>#REF!</v>
      </c>
    </row>
    <row r="562" spans="1:17" hidden="1" x14ac:dyDescent="0.25">
      <c r="A562" s="450" t="s">
        <v>866</v>
      </c>
      <c r="B562" s="455" t="e">
        <f>VLOOKUP(A562,[3]Sheet1!$B$1:$D$1757,3,FALSE)</f>
        <v>#N/A</v>
      </c>
      <c r="C562" s="455" t="e">
        <f>VLOOKUP(A562,[3]Sheet1!$B$1:$R$1757,17,FALSE)</f>
        <v>#N/A</v>
      </c>
      <c r="D562" s="458">
        <v>0</v>
      </c>
      <c r="E562" s="446">
        <v>12.96</v>
      </c>
      <c r="F562" s="447">
        <f>IF(D562&lt;60,0,ROUND(($D562*F$2)+VLOOKUP($C562,[2]CONFIG!$A$33:$C$43,3,FALSE),0))</f>
        <v>0</v>
      </c>
      <c r="G562" s="447">
        <f>IF(D562&lt;60,0,ROUND(($D562*G$2)+VLOOKUP($C562,[2]CONFIG!$A$33:$C$43,3,FALSE),0))</f>
        <v>0</v>
      </c>
      <c r="H562" s="447">
        <f>IF(D562&lt;60,0,ROUND(($D562*H$2)+VLOOKUP($C562,[2]CONFIG!$A$33:$C$43,3,FALSE),0))</f>
        <v>0</v>
      </c>
      <c r="I562" s="447">
        <f>IF(D562&lt;60,0,ROUND(($D562*I$2)+VLOOKUP($C562,[2]CONFIG!$A$33:$C$43,3,FALSE),0))</f>
        <v>0</v>
      </c>
      <c r="J562" s="456"/>
      <c r="K562" s="190" t="e">
        <f t="shared" si="32"/>
        <v>#REF!</v>
      </c>
      <c r="L562" s="190" t="e">
        <f t="shared" si="33"/>
        <v>#REF!</v>
      </c>
      <c r="M562" s="190" t="e">
        <f t="shared" si="34"/>
        <v>#REF!</v>
      </c>
      <c r="N562" s="190" t="e">
        <f t="shared" si="35"/>
        <v>#REF!</v>
      </c>
      <c r="P562" s="190" t="e">
        <f>E562+K562</f>
        <v>#REF!</v>
      </c>
      <c r="Q562" s="190" t="e">
        <f>E562+L562</f>
        <v>#REF!</v>
      </c>
    </row>
    <row r="563" spans="1:17" hidden="1" x14ac:dyDescent="0.25">
      <c r="A563" s="450" t="s">
        <v>867</v>
      </c>
      <c r="B563" s="455" t="e">
        <f>VLOOKUP(A563,[3]Sheet1!$B$1:$D$1757,3,FALSE)</f>
        <v>#N/A</v>
      </c>
      <c r="C563" s="455" t="e">
        <f>VLOOKUP(A563,[3]Sheet1!$B$1:$R$1757,17,FALSE)</f>
        <v>#N/A</v>
      </c>
      <c r="D563" s="458">
        <v>0</v>
      </c>
      <c r="E563" s="446">
        <v>10.1</v>
      </c>
      <c r="F563" s="447">
        <f>IF(D563&lt;60,0,ROUND(($D563*F$2)+VLOOKUP($C563,[2]CONFIG!$A$33:$C$43,3,FALSE),0))</f>
        <v>0</v>
      </c>
      <c r="G563" s="447">
        <f>IF(D563&lt;60,0,ROUND(($D563*G$2)+VLOOKUP($C563,[2]CONFIG!$A$33:$C$43,3,FALSE),0))</f>
        <v>0</v>
      </c>
      <c r="H563" s="447">
        <f>IF(D563&lt;60,0,ROUND(($D563*H$2)+VLOOKUP($C563,[2]CONFIG!$A$33:$C$43,3,FALSE),0))</f>
        <v>0</v>
      </c>
      <c r="I563" s="447">
        <f>IF(D563&lt;60,0,ROUND(($D563*I$2)+VLOOKUP($C563,[2]CONFIG!$A$33:$C$43,3,FALSE),0))</f>
        <v>0</v>
      </c>
      <c r="J563" s="456"/>
      <c r="K563" s="190" t="e">
        <f t="shared" si="32"/>
        <v>#REF!</v>
      </c>
      <c r="L563" s="190" t="e">
        <f t="shared" si="33"/>
        <v>#REF!</v>
      </c>
      <c r="M563" s="190" t="e">
        <f t="shared" si="34"/>
        <v>#REF!</v>
      </c>
      <c r="N563" s="190" t="e">
        <f t="shared" si="35"/>
        <v>#REF!</v>
      </c>
      <c r="P563" s="190">
        <v>0</v>
      </c>
      <c r="Q563" s="190">
        <v>0</v>
      </c>
    </row>
    <row r="564" spans="1:17" hidden="1" x14ac:dyDescent="0.25">
      <c r="A564" s="450" t="s">
        <v>868</v>
      </c>
      <c r="B564" s="455" t="e">
        <f>VLOOKUP(A564,[3]Sheet1!$B$1:$D$1757,3,FALSE)</f>
        <v>#N/A</v>
      </c>
      <c r="C564" s="455" t="e">
        <f>VLOOKUP(A564,[3]Sheet1!$B$1:$R$1757,17,FALSE)</f>
        <v>#N/A</v>
      </c>
      <c r="D564" s="458">
        <v>0</v>
      </c>
      <c r="E564" s="446">
        <v>8</v>
      </c>
      <c r="F564" s="447">
        <f>IF(D564&lt;60,0,ROUND(($D564*F$2)+VLOOKUP($C564,[2]CONFIG!$A$33:$C$43,3,FALSE),0))</f>
        <v>0</v>
      </c>
      <c r="G564" s="447">
        <f>IF(D564&lt;60,0,ROUND(($D564*G$2)+VLOOKUP($C564,[2]CONFIG!$A$33:$C$43,3,FALSE),0))</f>
        <v>0</v>
      </c>
      <c r="H564" s="447">
        <f>IF(D564&lt;60,0,ROUND(($D564*H$2)+VLOOKUP($C564,[2]CONFIG!$A$33:$C$43,3,FALSE),0))</f>
        <v>0</v>
      </c>
      <c r="I564" s="447">
        <f>IF(D564&lt;60,0,ROUND(($D564*I$2)+VLOOKUP($C564,[2]CONFIG!$A$33:$C$43,3,FALSE),0))</f>
        <v>0</v>
      </c>
      <c r="J564" s="456"/>
      <c r="K564" s="190" t="e">
        <f t="shared" si="32"/>
        <v>#REF!</v>
      </c>
      <c r="L564" s="190" t="e">
        <f t="shared" si="33"/>
        <v>#REF!</v>
      </c>
      <c r="M564" s="190" t="e">
        <f t="shared" si="34"/>
        <v>#REF!</v>
      </c>
      <c r="N564" s="190" t="e">
        <f t="shared" si="35"/>
        <v>#REF!</v>
      </c>
      <c r="P564" s="190">
        <v>0</v>
      </c>
      <c r="Q564" s="190">
        <v>0</v>
      </c>
    </row>
    <row r="565" spans="1:17" hidden="1" x14ac:dyDescent="0.25">
      <c r="A565" s="450" t="s">
        <v>869</v>
      </c>
      <c r="B565" s="455" t="e">
        <f>VLOOKUP(A565,[3]Sheet1!$B$1:$D$1757,3,FALSE)</f>
        <v>#N/A</v>
      </c>
      <c r="C565" s="455" t="e">
        <f>VLOOKUP(A565,[3]Sheet1!$B$1:$R$1757,17,FALSE)</f>
        <v>#N/A</v>
      </c>
      <c r="D565" s="458">
        <v>0</v>
      </c>
      <c r="E565" s="446">
        <v>18.149999999999999</v>
      </c>
      <c r="F565" s="447">
        <f>IF(D565&lt;60,0,ROUND(($D565*F$2)+VLOOKUP($C565,[2]CONFIG!$A$33:$C$43,3,FALSE),0))</f>
        <v>0</v>
      </c>
      <c r="G565" s="447">
        <f>IF(D565&lt;60,0,ROUND(($D565*G$2)+VLOOKUP($C565,[2]CONFIG!$A$33:$C$43,3,FALSE),0))</f>
        <v>0</v>
      </c>
      <c r="H565" s="447">
        <f>IF(D565&lt;60,0,ROUND(($D565*H$2)+VLOOKUP($C565,[2]CONFIG!$A$33:$C$43,3,FALSE),0))</f>
        <v>0</v>
      </c>
      <c r="I565" s="447">
        <f>IF(D565&lt;60,0,ROUND(($D565*I$2)+VLOOKUP($C565,[2]CONFIG!$A$33:$C$43,3,FALSE),0))</f>
        <v>0</v>
      </c>
      <c r="J565" s="456"/>
      <c r="K565" s="190" t="e">
        <f t="shared" si="32"/>
        <v>#REF!</v>
      </c>
      <c r="L565" s="190" t="e">
        <f t="shared" si="33"/>
        <v>#REF!</v>
      </c>
      <c r="M565" s="190" t="e">
        <f t="shared" si="34"/>
        <v>#REF!</v>
      </c>
      <c r="N565" s="190" t="e">
        <f t="shared" si="35"/>
        <v>#REF!</v>
      </c>
      <c r="P565" s="190" t="e">
        <f>E565+K565</f>
        <v>#REF!</v>
      </c>
      <c r="Q565" s="190" t="e">
        <f>E565+L565</f>
        <v>#REF!</v>
      </c>
    </row>
    <row r="566" spans="1:17" hidden="1" x14ac:dyDescent="0.25">
      <c r="A566" s="450" t="s">
        <v>870</v>
      </c>
      <c r="B566" s="455" t="e">
        <f>VLOOKUP(A566,[3]Sheet1!$B$1:$D$1757,3,FALSE)</f>
        <v>#N/A</v>
      </c>
      <c r="C566" s="455" t="e">
        <f>VLOOKUP(A566,[3]Sheet1!$B$1:$R$1757,17,FALSE)</f>
        <v>#N/A</v>
      </c>
      <c r="D566" s="458">
        <v>0</v>
      </c>
      <c r="E566" s="446">
        <v>13.02</v>
      </c>
      <c r="F566" s="447">
        <f>IF(D566&lt;60,0,ROUND(($D566*F$2)+VLOOKUP($C566,[2]CONFIG!$A$33:$C$43,3,FALSE),0))</f>
        <v>0</v>
      </c>
      <c r="G566" s="447">
        <f>IF(D566&lt;60,0,ROUND(($D566*G$2)+VLOOKUP($C566,[2]CONFIG!$A$33:$C$43,3,FALSE),0))</f>
        <v>0</v>
      </c>
      <c r="H566" s="447">
        <f>IF(D566&lt;60,0,ROUND(($D566*H$2)+VLOOKUP($C566,[2]CONFIG!$A$33:$C$43,3,FALSE),0))</f>
        <v>0</v>
      </c>
      <c r="I566" s="447">
        <f>IF(D566&lt;60,0,ROUND(($D566*I$2)+VLOOKUP($C566,[2]CONFIG!$A$33:$C$43,3,FALSE),0))</f>
        <v>0</v>
      </c>
      <c r="J566" s="456"/>
      <c r="K566" s="190" t="e">
        <f t="shared" si="32"/>
        <v>#REF!</v>
      </c>
      <c r="L566" s="190" t="e">
        <f t="shared" si="33"/>
        <v>#REF!</v>
      </c>
      <c r="M566" s="190" t="e">
        <f t="shared" si="34"/>
        <v>#REF!</v>
      </c>
      <c r="N566" s="190" t="e">
        <f t="shared" si="35"/>
        <v>#REF!</v>
      </c>
      <c r="P566" s="190" t="e">
        <f>E566+K566</f>
        <v>#REF!</v>
      </c>
      <c r="Q566" s="190" t="e">
        <f>E566+L566</f>
        <v>#REF!</v>
      </c>
    </row>
    <row r="567" spans="1:17" hidden="1" x14ac:dyDescent="0.25">
      <c r="A567" s="450" t="s">
        <v>871</v>
      </c>
      <c r="B567" s="455" t="e">
        <f>VLOOKUP(A567,[3]Sheet1!$B$1:$D$1757,3,FALSE)</f>
        <v>#N/A</v>
      </c>
      <c r="C567" s="455" t="e">
        <f>VLOOKUP(A567,[3]Sheet1!$B$1:$R$1757,17,FALSE)</f>
        <v>#N/A</v>
      </c>
      <c r="D567" s="458">
        <v>0</v>
      </c>
      <c r="E567" s="446">
        <v>13.56</v>
      </c>
      <c r="F567" s="447">
        <f>IF(D567&lt;60,0,ROUND(($D567*F$2)+VLOOKUP($C567,[2]CONFIG!$A$33:$C$43,3,FALSE),0))</f>
        <v>0</v>
      </c>
      <c r="G567" s="447">
        <f>IF(D567&lt;60,0,ROUND(($D567*G$2)+VLOOKUP($C567,[2]CONFIG!$A$33:$C$43,3,FALSE),0))</f>
        <v>0</v>
      </c>
      <c r="H567" s="447">
        <f>IF(D567&lt;60,0,ROUND(($D567*H$2)+VLOOKUP($C567,[2]CONFIG!$A$33:$C$43,3,FALSE),0))</f>
        <v>0</v>
      </c>
      <c r="I567" s="447">
        <f>IF(D567&lt;60,0,ROUND(($D567*I$2)+VLOOKUP($C567,[2]CONFIG!$A$33:$C$43,3,FALSE),0))</f>
        <v>0</v>
      </c>
      <c r="J567" s="456"/>
      <c r="K567" s="190" t="e">
        <f t="shared" si="32"/>
        <v>#REF!</v>
      </c>
      <c r="L567" s="190" t="e">
        <f t="shared" si="33"/>
        <v>#REF!</v>
      </c>
      <c r="M567" s="190" t="e">
        <f t="shared" si="34"/>
        <v>#REF!</v>
      </c>
      <c r="N567" s="190" t="e">
        <f t="shared" si="35"/>
        <v>#REF!</v>
      </c>
      <c r="P567" s="190">
        <v>0</v>
      </c>
      <c r="Q567" s="190">
        <v>0</v>
      </c>
    </row>
    <row r="568" spans="1:17" hidden="1" x14ac:dyDescent="0.25">
      <c r="A568" s="450" t="s">
        <v>872</v>
      </c>
      <c r="B568" s="455" t="e">
        <f>VLOOKUP(A568,[3]Sheet1!$B$1:$D$1757,3,FALSE)</f>
        <v>#N/A</v>
      </c>
      <c r="C568" s="455" t="e">
        <f>VLOOKUP(A568,[3]Sheet1!$B$1:$R$1757,17,FALSE)</f>
        <v>#N/A</v>
      </c>
      <c r="D568" s="458">
        <v>0</v>
      </c>
      <c r="E568" s="446">
        <v>0</v>
      </c>
      <c r="F568" s="447">
        <f>IF(D568&lt;60,0,ROUND(($D568*F$2)+VLOOKUP($C568,[2]CONFIG!$A$33:$C$43,3,FALSE),0))</f>
        <v>0</v>
      </c>
      <c r="G568" s="447">
        <f>IF(D568&lt;60,0,ROUND(($D568*G$2)+VLOOKUP($C568,[2]CONFIG!$A$33:$C$43,3,FALSE),0))</f>
        <v>0</v>
      </c>
      <c r="H568" s="447">
        <f>IF(D568&lt;60,0,ROUND(($D568*H$2)+VLOOKUP($C568,[2]CONFIG!$A$33:$C$43,3,FALSE),0))</f>
        <v>0</v>
      </c>
      <c r="I568" s="447">
        <f>IF(D568&lt;60,0,ROUND(($D568*I$2)+VLOOKUP($C568,[2]CONFIG!$A$33:$C$43,3,FALSE),0))</f>
        <v>0</v>
      </c>
      <c r="J568" s="456"/>
      <c r="K568" s="190" t="e">
        <f t="shared" si="32"/>
        <v>#REF!</v>
      </c>
      <c r="L568" s="190" t="e">
        <f t="shared" si="33"/>
        <v>#REF!</v>
      </c>
      <c r="M568" s="190" t="e">
        <f t="shared" si="34"/>
        <v>#REF!</v>
      </c>
      <c r="N568" s="190" t="e">
        <f t="shared" si="35"/>
        <v>#REF!</v>
      </c>
      <c r="P568" s="190">
        <v>0</v>
      </c>
      <c r="Q568" s="190">
        <v>0</v>
      </c>
    </row>
    <row r="569" spans="1:17" hidden="1" x14ac:dyDescent="0.25">
      <c r="A569" s="450" t="s">
        <v>873</v>
      </c>
      <c r="B569" s="455" t="e">
        <f>VLOOKUP(A569,[3]Sheet1!$B$1:$D$1757,3,FALSE)</f>
        <v>#N/A</v>
      </c>
      <c r="C569" s="455" t="e">
        <f>VLOOKUP(A569,[3]Sheet1!$B$1:$R$1757,17,FALSE)</f>
        <v>#N/A</v>
      </c>
      <c r="D569" s="458">
        <v>0</v>
      </c>
      <c r="E569" s="446">
        <v>0</v>
      </c>
      <c r="F569" s="447">
        <f>IF(D569&lt;60,0,ROUND(($D569*F$2)+VLOOKUP($C569,[2]CONFIG!$A$33:$C$43,3,FALSE),0))</f>
        <v>0</v>
      </c>
      <c r="G569" s="447">
        <f>IF(D569&lt;60,0,ROUND(($D569*G$2)+VLOOKUP($C569,[2]CONFIG!$A$33:$C$43,3,FALSE),0))</f>
        <v>0</v>
      </c>
      <c r="H569" s="447">
        <f>IF(D569&lt;60,0,ROUND(($D569*H$2)+VLOOKUP($C569,[2]CONFIG!$A$33:$C$43,3,FALSE),0))</f>
        <v>0</v>
      </c>
      <c r="I569" s="447">
        <f>IF(D569&lt;60,0,ROUND(($D569*I$2)+VLOOKUP($C569,[2]CONFIG!$A$33:$C$43,3,FALSE),0))</f>
        <v>0</v>
      </c>
      <c r="J569" s="456"/>
      <c r="K569" s="190" t="e">
        <f t="shared" si="32"/>
        <v>#REF!</v>
      </c>
      <c r="L569" s="190" t="e">
        <f t="shared" si="33"/>
        <v>#REF!</v>
      </c>
      <c r="M569" s="190" t="e">
        <f t="shared" si="34"/>
        <v>#REF!</v>
      </c>
      <c r="N569" s="190" t="e">
        <f t="shared" si="35"/>
        <v>#REF!</v>
      </c>
      <c r="P569" s="190" t="e">
        <f>E569+K569</f>
        <v>#REF!</v>
      </c>
      <c r="Q569" s="190" t="e">
        <f>E569+L569</f>
        <v>#REF!</v>
      </c>
    </row>
    <row r="570" spans="1:17" hidden="1" x14ac:dyDescent="0.25">
      <c r="A570" s="450" t="s">
        <v>874</v>
      </c>
      <c r="B570" s="455" t="e">
        <f>VLOOKUP(A570,[3]Sheet1!$B$1:$D$1757,3,FALSE)</f>
        <v>#N/A</v>
      </c>
      <c r="C570" s="455" t="e">
        <f>VLOOKUP(A570,[3]Sheet1!$B$1:$R$1757,17,FALSE)</f>
        <v>#N/A</v>
      </c>
      <c r="D570" s="458">
        <v>0</v>
      </c>
      <c r="E570" s="446">
        <v>21.65</v>
      </c>
      <c r="F570" s="447">
        <f>IF(D570&lt;60,0,ROUND(($D570*F$2)+VLOOKUP($C570,[2]CONFIG!$A$33:$C$43,3,FALSE),0))</f>
        <v>0</v>
      </c>
      <c r="G570" s="447">
        <f>IF(D570&lt;60,0,ROUND(($D570*G$2)+VLOOKUP($C570,[2]CONFIG!$A$33:$C$43,3,FALSE),0))</f>
        <v>0</v>
      </c>
      <c r="H570" s="447">
        <f>IF(D570&lt;60,0,ROUND(($D570*H$2)+VLOOKUP($C570,[2]CONFIG!$A$33:$C$43,3,FALSE),0))</f>
        <v>0</v>
      </c>
      <c r="I570" s="447">
        <f>IF(D570&lt;60,0,ROUND(($D570*I$2)+VLOOKUP($C570,[2]CONFIG!$A$33:$C$43,3,FALSE),0))</f>
        <v>0</v>
      </c>
      <c r="J570" s="456"/>
      <c r="K570" s="190" t="e">
        <f t="shared" si="32"/>
        <v>#REF!</v>
      </c>
      <c r="L570" s="190" t="e">
        <f t="shared" si="33"/>
        <v>#REF!</v>
      </c>
      <c r="M570" s="190" t="e">
        <f t="shared" si="34"/>
        <v>#REF!</v>
      </c>
      <c r="N570" s="190" t="e">
        <f t="shared" si="35"/>
        <v>#REF!</v>
      </c>
      <c r="P570" s="190" t="e">
        <f>E570+K570</f>
        <v>#REF!</v>
      </c>
      <c r="Q570" s="190" t="e">
        <f>E570+L570</f>
        <v>#REF!</v>
      </c>
    </row>
    <row r="571" spans="1:17" hidden="1" x14ac:dyDescent="0.25">
      <c r="A571" s="450" t="s">
        <v>875</v>
      </c>
      <c r="B571" s="455" t="e">
        <f>VLOOKUP(A571,[3]Sheet1!$B$1:$D$1757,3,FALSE)</f>
        <v>#N/A</v>
      </c>
      <c r="C571" s="455" t="e">
        <f>VLOOKUP(A571,[3]Sheet1!$B$1:$R$1757,17,FALSE)</f>
        <v>#N/A</v>
      </c>
      <c r="D571" s="458">
        <v>0</v>
      </c>
      <c r="E571" s="446">
        <v>33.43</v>
      </c>
      <c r="F571" s="447">
        <f>IF(D571&lt;60,0,ROUND(($D571*F$2)+VLOOKUP($C571,[2]CONFIG!$A$33:$C$43,3,FALSE),0))</f>
        <v>0</v>
      </c>
      <c r="G571" s="447">
        <f>IF(D571&lt;60,0,ROUND(($D571*G$2)+VLOOKUP($C571,[2]CONFIG!$A$33:$C$43,3,FALSE),0))</f>
        <v>0</v>
      </c>
      <c r="H571" s="447">
        <f>IF(D571&lt;60,0,ROUND(($D571*H$2)+VLOOKUP($C571,[2]CONFIG!$A$33:$C$43,3,FALSE),0))</f>
        <v>0</v>
      </c>
      <c r="I571" s="447">
        <f>IF(D571&lt;60,0,ROUND(($D571*I$2)+VLOOKUP($C571,[2]CONFIG!$A$33:$C$43,3,FALSE),0))</f>
        <v>0</v>
      </c>
      <c r="J571" s="456"/>
      <c r="K571" s="190" t="e">
        <f t="shared" si="32"/>
        <v>#REF!</v>
      </c>
      <c r="L571" s="190" t="e">
        <f t="shared" si="33"/>
        <v>#REF!</v>
      </c>
      <c r="M571" s="190" t="e">
        <f t="shared" si="34"/>
        <v>#REF!</v>
      </c>
      <c r="N571" s="190" t="e">
        <f t="shared" si="35"/>
        <v>#REF!</v>
      </c>
      <c r="P571" s="190">
        <v>0</v>
      </c>
      <c r="Q571" s="190">
        <v>0</v>
      </c>
    </row>
    <row r="572" spans="1:17" hidden="1" x14ac:dyDescent="0.25">
      <c r="A572" s="450" t="s">
        <v>876</v>
      </c>
      <c r="B572" s="455" t="e">
        <f>VLOOKUP(A572,[3]Sheet1!$B$1:$D$1757,3,FALSE)</f>
        <v>#N/A</v>
      </c>
      <c r="C572" s="455" t="e">
        <f>VLOOKUP(A572,[3]Sheet1!$B$1:$R$1757,17,FALSE)</f>
        <v>#N/A</v>
      </c>
      <c r="D572" s="458">
        <v>0</v>
      </c>
      <c r="E572" s="446">
        <v>18.86</v>
      </c>
      <c r="F572" s="447">
        <f>IF(D572&lt;60,0,ROUND(($D572*F$2)+VLOOKUP($C572,[2]CONFIG!$A$33:$C$43,3,FALSE),0))</f>
        <v>0</v>
      </c>
      <c r="G572" s="447">
        <f>IF(D572&lt;60,0,ROUND(($D572*G$2)+VLOOKUP($C572,[2]CONFIG!$A$33:$C$43,3,FALSE),0))</f>
        <v>0</v>
      </c>
      <c r="H572" s="447">
        <f>IF(D572&lt;60,0,ROUND(($D572*H$2)+VLOOKUP($C572,[2]CONFIG!$A$33:$C$43,3,FALSE),0))</f>
        <v>0</v>
      </c>
      <c r="I572" s="447">
        <f>IF(D572&lt;60,0,ROUND(($D572*I$2)+VLOOKUP($C572,[2]CONFIG!$A$33:$C$43,3,FALSE),0))</f>
        <v>0</v>
      </c>
      <c r="J572" s="456"/>
      <c r="K572" s="190" t="e">
        <f t="shared" si="32"/>
        <v>#REF!</v>
      </c>
      <c r="L572" s="190" t="e">
        <f t="shared" si="33"/>
        <v>#REF!</v>
      </c>
      <c r="M572" s="190" t="e">
        <f t="shared" si="34"/>
        <v>#REF!</v>
      </c>
      <c r="N572" s="190" t="e">
        <f t="shared" si="35"/>
        <v>#REF!</v>
      </c>
      <c r="P572" s="190" t="e">
        <f>E572+K572</f>
        <v>#REF!</v>
      </c>
      <c r="Q572" s="190" t="e">
        <f>E572+L572</f>
        <v>#REF!</v>
      </c>
    </row>
    <row r="573" spans="1:17" hidden="1" x14ac:dyDescent="0.25">
      <c r="A573" s="450" t="s">
        <v>877</v>
      </c>
      <c r="B573" s="455" t="e">
        <f>VLOOKUP(A573,[3]Sheet1!$B$1:$D$1757,3,FALSE)</f>
        <v>#N/A</v>
      </c>
      <c r="C573" s="455" t="e">
        <f>VLOOKUP(A573,[3]Sheet1!$B$1:$R$1757,17,FALSE)</f>
        <v>#N/A</v>
      </c>
      <c r="D573" s="458">
        <v>0</v>
      </c>
      <c r="E573" s="446">
        <v>9.09</v>
      </c>
      <c r="F573" s="447">
        <f>IF(D573&lt;60,0,ROUND(($D573*F$2)+VLOOKUP($C573,[2]CONFIG!$A$33:$C$43,3,FALSE),0))</f>
        <v>0</v>
      </c>
      <c r="G573" s="447">
        <f>IF(D573&lt;60,0,ROUND(($D573*G$2)+VLOOKUP($C573,[2]CONFIG!$A$33:$C$43,3,FALSE),0))</f>
        <v>0</v>
      </c>
      <c r="H573" s="447">
        <f>IF(D573&lt;60,0,ROUND(($D573*H$2)+VLOOKUP($C573,[2]CONFIG!$A$33:$C$43,3,FALSE),0))</f>
        <v>0</v>
      </c>
      <c r="I573" s="447">
        <f>IF(D573&lt;60,0,ROUND(($D573*I$2)+VLOOKUP($C573,[2]CONFIG!$A$33:$C$43,3,FALSE),0))</f>
        <v>0</v>
      </c>
      <c r="J573" s="456"/>
      <c r="K573" s="190" t="e">
        <f t="shared" si="32"/>
        <v>#REF!</v>
      </c>
      <c r="L573" s="190" t="e">
        <f t="shared" si="33"/>
        <v>#REF!</v>
      </c>
      <c r="M573" s="190" t="e">
        <f t="shared" si="34"/>
        <v>#REF!</v>
      </c>
      <c r="N573" s="190" t="e">
        <f t="shared" si="35"/>
        <v>#REF!</v>
      </c>
      <c r="P573" s="190" t="e">
        <f>E573+K573</f>
        <v>#REF!</v>
      </c>
      <c r="Q573" s="190" t="e">
        <f>E573+L573</f>
        <v>#REF!</v>
      </c>
    </row>
    <row r="574" spans="1:17" hidden="1" x14ac:dyDescent="0.25">
      <c r="A574" s="450" t="s">
        <v>878</v>
      </c>
      <c r="B574" s="455" t="e">
        <f>VLOOKUP(A574,[3]Sheet1!$B$1:$D$1757,3,FALSE)</f>
        <v>#N/A</v>
      </c>
      <c r="C574" s="455" t="e">
        <f>VLOOKUP(A574,[3]Sheet1!$B$1:$R$1757,17,FALSE)</f>
        <v>#N/A</v>
      </c>
      <c r="D574" s="458">
        <v>0</v>
      </c>
      <c r="E574" s="446">
        <v>29.39</v>
      </c>
      <c r="F574" s="447">
        <f>IF(D574&lt;60,0,ROUND(($D574*F$2)+VLOOKUP($C574,[2]CONFIG!$A$33:$C$43,3,FALSE),0))</f>
        <v>0</v>
      </c>
      <c r="G574" s="447">
        <f>IF(D574&lt;60,0,ROUND(($D574*G$2)+VLOOKUP($C574,[2]CONFIG!$A$33:$C$43,3,FALSE),0))</f>
        <v>0</v>
      </c>
      <c r="H574" s="447">
        <f>IF(D574&lt;60,0,ROUND(($D574*H$2)+VLOOKUP($C574,[2]CONFIG!$A$33:$C$43,3,FALSE),0))</f>
        <v>0</v>
      </c>
      <c r="I574" s="447">
        <f>IF(D574&lt;60,0,ROUND(($D574*I$2)+VLOOKUP($C574,[2]CONFIG!$A$33:$C$43,3,FALSE),0))</f>
        <v>0</v>
      </c>
      <c r="J574" s="456"/>
      <c r="K574" s="190" t="e">
        <f t="shared" si="32"/>
        <v>#REF!</v>
      </c>
      <c r="L574" s="190" t="e">
        <f t="shared" si="33"/>
        <v>#REF!</v>
      </c>
      <c r="M574" s="190" t="e">
        <f t="shared" si="34"/>
        <v>#REF!</v>
      </c>
      <c r="N574" s="190" t="e">
        <f t="shared" si="35"/>
        <v>#REF!</v>
      </c>
      <c r="P574" s="190">
        <v>0</v>
      </c>
      <c r="Q574" s="190">
        <v>0</v>
      </c>
    </row>
    <row r="575" spans="1:17" hidden="1" x14ac:dyDescent="0.25">
      <c r="A575" s="450" t="s">
        <v>879</v>
      </c>
      <c r="B575" s="455" t="e">
        <f>VLOOKUP(A575,[3]Sheet1!$B$1:$D$1757,3,FALSE)</f>
        <v>#N/A</v>
      </c>
      <c r="C575" s="455" t="e">
        <f>VLOOKUP(A575,[3]Sheet1!$B$1:$R$1757,17,FALSE)</f>
        <v>#N/A</v>
      </c>
      <c r="D575" s="458">
        <v>0</v>
      </c>
      <c r="E575" s="446">
        <v>29.39</v>
      </c>
      <c r="F575" s="447">
        <f>IF(D575&lt;60,0,ROUND(($D575*F$2)+VLOOKUP($C575,[2]CONFIG!$A$33:$C$43,3,FALSE),0))</f>
        <v>0</v>
      </c>
      <c r="G575" s="447">
        <f>IF(D575&lt;60,0,ROUND(($D575*G$2)+VLOOKUP($C575,[2]CONFIG!$A$33:$C$43,3,FALSE),0))</f>
        <v>0</v>
      </c>
      <c r="H575" s="447">
        <f>IF(D575&lt;60,0,ROUND(($D575*H$2)+VLOOKUP($C575,[2]CONFIG!$A$33:$C$43,3,FALSE),0))</f>
        <v>0</v>
      </c>
      <c r="I575" s="447">
        <f>IF(D575&lt;60,0,ROUND(($D575*I$2)+VLOOKUP($C575,[2]CONFIG!$A$33:$C$43,3,FALSE),0))</f>
        <v>0</v>
      </c>
      <c r="J575" s="456"/>
      <c r="K575" s="190" t="e">
        <f t="shared" si="32"/>
        <v>#REF!</v>
      </c>
      <c r="L575" s="190" t="e">
        <f t="shared" si="33"/>
        <v>#REF!</v>
      </c>
      <c r="M575" s="190" t="e">
        <f t="shared" si="34"/>
        <v>#REF!</v>
      </c>
      <c r="N575" s="190" t="e">
        <f t="shared" si="35"/>
        <v>#REF!</v>
      </c>
      <c r="P575" s="190">
        <v>0</v>
      </c>
      <c r="Q575" s="190">
        <v>0</v>
      </c>
    </row>
    <row r="576" spans="1:17" hidden="1" x14ac:dyDescent="0.25">
      <c r="A576" s="450" t="s">
        <v>880</v>
      </c>
      <c r="B576" s="455" t="e">
        <f>VLOOKUP(A576,[3]Sheet1!$B$1:$D$1757,3,FALSE)</f>
        <v>#N/A</v>
      </c>
      <c r="C576" s="455" t="e">
        <f>VLOOKUP(A576,[3]Sheet1!$B$1:$R$1757,17,FALSE)</f>
        <v>#N/A</v>
      </c>
      <c r="D576" s="458">
        <v>0</v>
      </c>
      <c r="E576" s="446">
        <v>29.39</v>
      </c>
      <c r="F576" s="447">
        <f>IF(D576&lt;60,0,ROUND(($D576*F$2)+VLOOKUP($C576,[2]CONFIG!$A$33:$C$43,3,FALSE),0))</f>
        <v>0</v>
      </c>
      <c r="G576" s="447">
        <f>IF(D576&lt;60,0,ROUND(($D576*G$2)+VLOOKUP($C576,[2]CONFIG!$A$33:$C$43,3,FALSE),0))</f>
        <v>0</v>
      </c>
      <c r="H576" s="447">
        <f>IF(D576&lt;60,0,ROUND(($D576*H$2)+VLOOKUP($C576,[2]CONFIG!$A$33:$C$43,3,FALSE),0))</f>
        <v>0</v>
      </c>
      <c r="I576" s="447">
        <f>IF(D576&lt;60,0,ROUND(($D576*I$2)+VLOOKUP($C576,[2]CONFIG!$A$33:$C$43,3,FALSE),0))</f>
        <v>0</v>
      </c>
      <c r="J576" s="456"/>
      <c r="K576" s="190" t="e">
        <f t="shared" si="32"/>
        <v>#REF!</v>
      </c>
      <c r="L576" s="190" t="e">
        <f t="shared" si="33"/>
        <v>#REF!</v>
      </c>
      <c r="M576" s="190" t="e">
        <f t="shared" si="34"/>
        <v>#REF!</v>
      </c>
      <c r="N576" s="190" t="e">
        <f t="shared" si="35"/>
        <v>#REF!</v>
      </c>
      <c r="P576" s="190">
        <v>0</v>
      </c>
      <c r="Q576" s="190">
        <v>0</v>
      </c>
    </row>
    <row r="577" spans="1:17" hidden="1" x14ac:dyDescent="0.25">
      <c r="A577" s="450" t="s">
        <v>881</v>
      </c>
      <c r="B577" s="455" t="e">
        <f>VLOOKUP(A577,[3]Sheet1!$B$1:$D$1757,3,FALSE)</f>
        <v>#N/A</v>
      </c>
      <c r="C577" s="455" t="e">
        <f>VLOOKUP(A577,[3]Sheet1!$B$1:$R$1757,17,FALSE)</f>
        <v>#N/A</v>
      </c>
      <c r="D577" s="458">
        <v>0</v>
      </c>
      <c r="E577" s="446">
        <v>29.39</v>
      </c>
      <c r="F577" s="447">
        <f>IF(D577&lt;60,0,ROUND(($D577*F$2)+VLOOKUP($C577,[2]CONFIG!$A$33:$C$43,3,FALSE),0))</f>
        <v>0</v>
      </c>
      <c r="G577" s="447">
        <f>IF(D577&lt;60,0,ROUND(($D577*G$2)+VLOOKUP($C577,[2]CONFIG!$A$33:$C$43,3,FALSE),0))</f>
        <v>0</v>
      </c>
      <c r="H577" s="447">
        <f>IF(D577&lt;60,0,ROUND(($D577*H$2)+VLOOKUP($C577,[2]CONFIG!$A$33:$C$43,3,FALSE),0))</f>
        <v>0</v>
      </c>
      <c r="I577" s="447">
        <f>IF(D577&lt;60,0,ROUND(($D577*I$2)+VLOOKUP($C577,[2]CONFIG!$A$33:$C$43,3,FALSE),0))</f>
        <v>0</v>
      </c>
      <c r="J577" s="456"/>
      <c r="K577" s="190" t="e">
        <f t="shared" si="32"/>
        <v>#REF!</v>
      </c>
      <c r="L577" s="190" t="e">
        <f t="shared" si="33"/>
        <v>#REF!</v>
      </c>
      <c r="M577" s="190" t="e">
        <f t="shared" si="34"/>
        <v>#REF!</v>
      </c>
      <c r="N577" s="190" t="e">
        <f t="shared" si="35"/>
        <v>#REF!</v>
      </c>
      <c r="P577" s="190">
        <v>0</v>
      </c>
      <c r="Q577" s="190">
        <v>0</v>
      </c>
    </row>
    <row r="578" spans="1:17" hidden="1" x14ac:dyDescent="0.25">
      <c r="A578" s="450" t="s">
        <v>882</v>
      </c>
      <c r="B578" s="455" t="e">
        <f>VLOOKUP(A578,[3]Sheet1!$B$1:$D$1757,3,FALSE)</f>
        <v>#N/A</v>
      </c>
      <c r="C578" s="455" t="e">
        <f>VLOOKUP(A578,[3]Sheet1!$B$1:$R$1757,17,FALSE)</f>
        <v>#N/A</v>
      </c>
      <c r="D578" s="458">
        <v>0</v>
      </c>
      <c r="E578" s="446">
        <v>29.38</v>
      </c>
      <c r="F578" s="447">
        <f>IF(D578&lt;60,0,ROUND(($D578*F$2)+VLOOKUP($C578,[2]CONFIG!$A$33:$C$43,3,FALSE),0))</f>
        <v>0</v>
      </c>
      <c r="G578" s="447">
        <f>IF(D578&lt;60,0,ROUND(($D578*G$2)+VLOOKUP($C578,[2]CONFIG!$A$33:$C$43,3,FALSE),0))</f>
        <v>0</v>
      </c>
      <c r="H578" s="447">
        <f>IF(D578&lt;60,0,ROUND(($D578*H$2)+VLOOKUP($C578,[2]CONFIG!$A$33:$C$43,3,FALSE),0))</f>
        <v>0</v>
      </c>
      <c r="I578" s="447">
        <f>IF(D578&lt;60,0,ROUND(($D578*I$2)+VLOOKUP($C578,[2]CONFIG!$A$33:$C$43,3,FALSE),0))</f>
        <v>0</v>
      </c>
      <c r="J578" s="456"/>
      <c r="K578" s="190" t="e">
        <f t="shared" si="32"/>
        <v>#REF!</v>
      </c>
      <c r="L578" s="190" t="e">
        <f t="shared" si="33"/>
        <v>#REF!</v>
      </c>
      <c r="M578" s="190" t="e">
        <f t="shared" si="34"/>
        <v>#REF!</v>
      </c>
      <c r="N578" s="190" t="e">
        <f t="shared" si="35"/>
        <v>#REF!</v>
      </c>
      <c r="P578" s="190">
        <v>0</v>
      </c>
      <c r="Q578" s="190">
        <v>0</v>
      </c>
    </row>
    <row r="579" spans="1:17" hidden="1" x14ac:dyDescent="0.25">
      <c r="A579" s="450" t="s">
        <v>883</v>
      </c>
      <c r="B579" s="455" t="e">
        <f>VLOOKUP(A579,[3]Sheet1!$B$1:$D$1757,3,FALSE)</f>
        <v>#N/A</v>
      </c>
      <c r="C579" s="455" t="e">
        <f>VLOOKUP(A579,[3]Sheet1!$B$1:$R$1757,17,FALSE)</f>
        <v>#N/A</v>
      </c>
      <c r="D579" s="458">
        <v>0</v>
      </c>
      <c r="E579" s="446">
        <v>29.39</v>
      </c>
      <c r="F579" s="447">
        <f>IF(D579&lt;60,0,ROUND(($D579*F$2)+VLOOKUP($C579,[2]CONFIG!$A$33:$C$43,3,FALSE),0))</f>
        <v>0</v>
      </c>
      <c r="G579" s="447">
        <f>IF(D579&lt;60,0,ROUND(($D579*G$2)+VLOOKUP($C579,[2]CONFIG!$A$33:$C$43,3,FALSE),0))</f>
        <v>0</v>
      </c>
      <c r="H579" s="447">
        <f>IF(D579&lt;60,0,ROUND(($D579*H$2)+VLOOKUP($C579,[2]CONFIG!$A$33:$C$43,3,FALSE),0))</f>
        <v>0</v>
      </c>
      <c r="I579" s="447">
        <f>IF(D579&lt;60,0,ROUND(($D579*I$2)+VLOOKUP($C579,[2]CONFIG!$A$33:$C$43,3,FALSE),0))</f>
        <v>0</v>
      </c>
      <c r="J579" s="456"/>
      <c r="K579" s="190" t="e">
        <f t="shared" si="32"/>
        <v>#REF!</v>
      </c>
      <c r="L579" s="190" t="e">
        <f t="shared" si="33"/>
        <v>#REF!</v>
      </c>
      <c r="M579" s="190" t="e">
        <f t="shared" si="34"/>
        <v>#REF!</v>
      </c>
      <c r="N579" s="190" t="e">
        <f t="shared" si="35"/>
        <v>#REF!</v>
      </c>
      <c r="P579" s="190">
        <v>0</v>
      </c>
      <c r="Q579" s="190">
        <v>0</v>
      </c>
    </row>
    <row r="580" spans="1:17" hidden="1" x14ac:dyDescent="0.25">
      <c r="A580" s="450" t="s">
        <v>884</v>
      </c>
      <c r="B580" s="455" t="e">
        <f>VLOOKUP(A580,[3]Sheet1!$B$1:$D$1757,3,FALSE)</f>
        <v>#N/A</v>
      </c>
      <c r="C580" s="455" t="e">
        <f>VLOOKUP(A580,[3]Sheet1!$B$1:$R$1757,17,FALSE)</f>
        <v>#N/A</v>
      </c>
      <c r="D580" s="458">
        <v>0</v>
      </c>
      <c r="E580" s="446">
        <v>34.36</v>
      </c>
      <c r="F580" s="447">
        <f>IF(D580&lt;60,0,ROUND(($D580*F$2)+VLOOKUP($C580,[2]CONFIG!$A$33:$C$43,3,FALSE),0))</f>
        <v>0</v>
      </c>
      <c r="G580" s="447">
        <f>IF(D580&lt;60,0,ROUND(($D580*G$2)+VLOOKUP($C580,[2]CONFIG!$A$33:$C$43,3,FALSE),0))</f>
        <v>0</v>
      </c>
      <c r="H580" s="447">
        <f>IF(D580&lt;60,0,ROUND(($D580*H$2)+VLOOKUP($C580,[2]CONFIG!$A$33:$C$43,3,FALSE),0))</f>
        <v>0</v>
      </c>
      <c r="I580" s="447">
        <f>IF(D580&lt;60,0,ROUND(($D580*I$2)+VLOOKUP($C580,[2]CONFIG!$A$33:$C$43,3,FALSE),0))</f>
        <v>0</v>
      </c>
      <c r="J580" s="456"/>
      <c r="K580" s="190" t="e">
        <f t="shared" si="32"/>
        <v>#REF!</v>
      </c>
      <c r="L580" s="190" t="e">
        <f t="shared" si="33"/>
        <v>#REF!</v>
      </c>
      <c r="M580" s="190" t="e">
        <f t="shared" si="34"/>
        <v>#REF!</v>
      </c>
      <c r="N580" s="190" t="e">
        <f t="shared" si="35"/>
        <v>#REF!</v>
      </c>
      <c r="P580" s="190">
        <v>0</v>
      </c>
      <c r="Q580" s="190">
        <v>0</v>
      </c>
    </row>
    <row r="581" spans="1:17" hidden="1" x14ac:dyDescent="0.25">
      <c r="A581" s="450" t="s">
        <v>885</v>
      </c>
      <c r="B581" s="455" t="e">
        <f>VLOOKUP(A581,[3]Sheet1!$B$1:$D$1757,3,FALSE)</f>
        <v>#N/A</v>
      </c>
      <c r="C581" s="455" t="e">
        <f>VLOOKUP(A581,[3]Sheet1!$B$1:$R$1757,17,FALSE)</f>
        <v>#N/A</v>
      </c>
      <c r="D581" s="458">
        <v>0</v>
      </c>
      <c r="E581" s="446">
        <v>17.850000000000001</v>
      </c>
      <c r="F581" s="447">
        <f>IF(D581&lt;60,0,ROUND(($D581*F$2)+VLOOKUP($C581,[2]CONFIG!$A$33:$C$43,3,FALSE),0))</f>
        <v>0</v>
      </c>
      <c r="G581" s="447">
        <f>IF(D581&lt;60,0,ROUND(($D581*G$2)+VLOOKUP($C581,[2]CONFIG!$A$33:$C$43,3,FALSE),0))</f>
        <v>0</v>
      </c>
      <c r="H581" s="447">
        <f>IF(D581&lt;60,0,ROUND(($D581*H$2)+VLOOKUP($C581,[2]CONFIG!$A$33:$C$43,3,FALSE),0))</f>
        <v>0</v>
      </c>
      <c r="I581" s="447">
        <f>IF(D581&lt;60,0,ROUND(($D581*I$2)+VLOOKUP($C581,[2]CONFIG!$A$33:$C$43,3,FALSE),0))</f>
        <v>0</v>
      </c>
      <c r="J581" s="456"/>
      <c r="K581" s="190" t="e">
        <f t="shared" ref="K581:K632" si="38">(ROUND($E581*$K$2,2))</f>
        <v>#REF!</v>
      </c>
      <c r="L581" s="190" t="e">
        <f t="shared" ref="L581:L632" si="39">(ROUND($E581*$L$2,2))</f>
        <v>#REF!</v>
      </c>
      <c r="M581" s="190" t="e">
        <f t="shared" ref="M581:M632" si="40">(ROUND($E581*$M$2,2))</f>
        <v>#REF!</v>
      </c>
      <c r="N581" s="190" t="e">
        <f t="shared" ref="N581:N632" si="41">(ROUND($E581*$N$2,2))</f>
        <v>#REF!</v>
      </c>
      <c r="P581" s="190" t="e">
        <f>E581+K581</f>
        <v>#REF!</v>
      </c>
      <c r="Q581" s="190" t="e">
        <f>E581+L581</f>
        <v>#REF!</v>
      </c>
    </row>
    <row r="582" spans="1:17" hidden="1" x14ac:dyDescent="0.25">
      <c r="A582" s="450" t="s">
        <v>886</v>
      </c>
      <c r="B582" s="455" t="e">
        <f>VLOOKUP(A582,[3]Sheet1!$B$1:$D$1757,3,FALSE)</f>
        <v>#N/A</v>
      </c>
      <c r="C582" s="455" t="e">
        <f>VLOOKUP(A582,[3]Sheet1!$B$1:$R$1757,17,FALSE)</f>
        <v>#N/A</v>
      </c>
      <c r="D582" s="458">
        <v>0</v>
      </c>
      <c r="E582" s="446">
        <v>13.36</v>
      </c>
      <c r="F582" s="447">
        <f>IF(D582&lt;60,0,ROUND(($D582*F$2)+VLOOKUP($C582,[2]CONFIG!$A$33:$C$43,3,FALSE),0))</f>
        <v>0</v>
      </c>
      <c r="G582" s="447">
        <f>IF(D582&lt;60,0,ROUND(($D582*G$2)+VLOOKUP($C582,[2]CONFIG!$A$33:$C$43,3,FALSE),0))</f>
        <v>0</v>
      </c>
      <c r="H582" s="447">
        <f>IF(D582&lt;60,0,ROUND(($D582*H$2)+VLOOKUP($C582,[2]CONFIG!$A$33:$C$43,3,FALSE),0))</f>
        <v>0</v>
      </c>
      <c r="I582" s="447">
        <f>IF(D582&lt;60,0,ROUND(($D582*I$2)+VLOOKUP($C582,[2]CONFIG!$A$33:$C$43,3,FALSE),0))</f>
        <v>0</v>
      </c>
      <c r="J582" s="456"/>
      <c r="K582" s="190" t="e">
        <f t="shared" si="38"/>
        <v>#REF!</v>
      </c>
      <c r="L582" s="190" t="e">
        <f t="shared" si="39"/>
        <v>#REF!</v>
      </c>
      <c r="M582" s="190" t="e">
        <f t="shared" si="40"/>
        <v>#REF!</v>
      </c>
      <c r="N582" s="190" t="e">
        <f t="shared" si="41"/>
        <v>#REF!</v>
      </c>
      <c r="P582" s="190" t="e">
        <f>E582+K582</f>
        <v>#REF!</v>
      </c>
      <c r="Q582" s="190" t="e">
        <f>E582+L582</f>
        <v>#REF!</v>
      </c>
    </row>
    <row r="583" spans="1:17" hidden="1" x14ac:dyDescent="0.25">
      <c r="A583" s="450" t="s">
        <v>887</v>
      </c>
      <c r="B583" s="455" t="e">
        <f>VLOOKUP(A583,[3]Sheet1!$B$1:$D$1757,3,FALSE)</f>
        <v>#N/A</v>
      </c>
      <c r="C583" s="455" t="e">
        <f>VLOOKUP(A583,[3]Sheet1!$B$1:$R$1757,17,FALSE)</f>
        <v>#N/A</v>
      </c>
      <c r="D583" s="458">
        <v>0</v>
      </c>
      <c r="E583" s="446">
        <v>10.45</v>
      </c>
      <c r="F583" s="447">
        <f>IF(D583&lt;60,0,ROUND(($D583*F$2)+VLOOKUP($C583,[2]CONFIG!$A$33:$C$43,3,FALSE),0))</f>
        <v>0</v>
      </c>
      <c r="G583" s="447">
        <f>IF(D583&lt;60,0,ROUND(($D583*G$2)+VLOOKUP($C583,[2]CONFIG!$A$33:$C$43,3,FALSE),0))</f>
        <v>0</v>
      </c>
      <c r="H583" s="447">
        <f>IF(D583&lt;60,0,ROUND(($D583*H$2)+VLOOKUP($C583,[2]CONFIG!$A$33:$C$43,3,FALSE),0))</f>
        <v>0</v>
      </c>
      <c r="I583" s="447">
        <f>IF(D583&lt;60,0,ROUND(($D583*I$2)+VLOOKUP($C583,[2]CONFIG!$A$33:$C$43,3,FALSE),0))</f>
        <v>0</v>
      </c>
      <c r="J583" s="456"/>
      <c r="K583" s="190" t="e">
        <f t="shared" si="38"/>
        <v>#REF!</v>
      </c>
      <c r="L583" s="190" t="e">
        <f t="shared" si="39"/>
        <v>#REF!</v>
      </c>
      <c r="M583" s="190" t="e">
        <f t="shared" si="40"/>
        <v>#REF!</v>
      </c>
      <c r="N583" s="190" t="e">
        <f t="shared" si="41"/>
        <v>#REF!</v>
      </c>
      <c r="P583" s="190" t="e">
        <f>E583+K583</f>
        <v>#REF!</v>
      </c>
      <c r="Q583" s="190" t="e">
        <f>E583+L583</f>
        <v>#REF!</v>
      </c>
    </row>
    <row r="584" spans="1:17" x14ac:dyDescent="0.25">
      <c r="A584" s="450" t="s">
        <v>888</v>
      </c>
      <c r="B584" s="455" t="e">
        <f>VLOOKUP(A584,[3]Sheet1!$B$1:$D$1757,3,FALSE)</f>
        <v>#N/A</v>
      </c>
      <c r="C584" s="455" t="e">
        <f>VLOOKUP(A584,[3]Sheet1!$B$1:$R$1757,17,FALSE)</f>
        <v>#N/A</v>
      </c>
      <c r="D584" s="458">
        <v>0</v>
      </c>
      <c r="E584" s="446">
        <v>53.55</v>
      </c>
      <c r="F584" s="447">
        <f>IF(D584&lt;60,0,ROUND(($D584*F$2)+VLOOKUP($C584,[2]CONFIG!$A$33:$C$43,3,FALSE),0))</f>
        <v>0</v>
      </c>
      <c r="G584" s="447">
        <f>IF(D584&lt;60,0,ROUND(($D584*G$2)+VLOOKUP($C584,[2]CONFIG!$A$33:$C$43,3,FALSE),0))</f>
        <v>0</v>
      </c>
      <c r="H584" s="447">
        <f>IF(D584&lt;60,0,ROUND(($D584*H$2)+VLOOKUP($C584,[2]CONFIG!$A$33:$C$43,3,FALSE),0))</f>
        <v>0</v>
      </c>
      <c r="I584" s="447">
        <f>IF(D584&lt;60,0,ROUND(($D584*I$2)+VLOOKUP($C584,[2]CONFIG!$A$33:$C$43,3,FALSE),0))</f>
        <v>0</v>
      </c>
      <c r="J584" s="456"/>
      <c r="K584" s="190" t="e">
        <f t="shared" si="38"/>
        <v>#REF!</v>
      </c>
      <c r="L584" s="190" t="e">
        <f t="shared" si="39"/>
        <v>#REF!</v>
      </c>
      <c r="M584" s="190" t="e">
        <f t="shared" si="40"/>
        <v>#REF!</v>
      </c>
      <c r="N584" s="190" t="e">
        <f t="shared" si="41"/>
        <v>#REF!</v>
      </c>
      <c r="P584" s="190">
        <v>0</v>
      </c>
      <c r="Q584" s="190">
        <v>0</v>
      </c>
    </row>
    <row r="585" spans="1:17" x14ac:dyDescent="0.25">
      <c r="A585" s="450" t="s">
        <v>889</v>
      </c>
      <c r="B585" s="455" t="e">
        <f>VLOOKUP(A585,[3]Sheet1!$B$1:$D$1757,3,FALSE)</f>
        <v>#N/A</v>
      </c>
      <c r="C585" s="455" t="e">
        <f>VLOOKUP(A585,[3]Sheet1!$B$1:$R$1757,17,FALSE)</f>
        <v>#N/A</v>
      </c>
      <c r="D585" s="458">
        <v>0</v>
      </c>
      <c r="E585" s="446">
        <v>55.44</v>
      </c>
      <c r="F585" s="447">
        <f>IF(D585&lt;60,0,ROUND(($D585*F$2)+VLOOKUP($C585,[2]CONFIG!$A$33:$C$43,3,FALSE),0))</f>
        <v>0</v>
      </c>
      <c r="G585" s="447">
        <f>IF(D585&lt;60,0,ROUND(($D585*G$2)+VLOOKUP($C585,[2]CONFIG!$A$33:$C$43,3,FALSE),0))</f>
        <v>0</v>
      </c>
      <c r="H585" s="447">
        <f>IF(D585&lt;60,0,ROUND(($D585*H$2)+VLOOKUP($C585,[2]CONFIG!$A$33:$C$43,3,FALSE),0))</f>
        <v>0</v>
      </c>
      <c r="I585" s="447">
        <f>IF(D585&lt;60,0,ROUND(($D585*I$2)+VLOOKUP($C585,[2]CONFIG!$A$33:$C$43,3,FALSE),0))</f>
        <v>0</v>
      </c>
      <c r="J585" s="456"/>
      <c r="K585" s="190" t="e">
        <f t="shared" si="38"/>
        <v>#REF!</v>
      </c>
      <c r="L585" s="190" t="e">
        <f t="shared" si="39"/>
        <v>#REF!</v>
      </c>
      <c r="M585" s="190" t="e">
        <f t="shared" si="40"/>
        <v>#REF!</v>
      </c>
      <c r="N585" s="190" t="e">
        <f t="shared" si="41"/>
        <v>#REF!</v>
      </c>
      <c r="P585" s="190">
        <v>0</v>
      </c>
      <c r="Q585" s="190">
        <v>0</v>
      </c>
    </row>
    <row r="586" spans="1:17" hidden="1" x14ac:dyDescent="0.25">
      <c r="A586" s="450" t="s">
        <v>890</v>
      </c>
      <c r="B586" s="455" t="e">
        <f>VLOOKUP(A586,[3]Sheet1!$B$1:$D$1757,3,FALSE)</f>
        <v>#N/A</v>
      </c>
      <c r="C586" s="455" t="e">
        <f>VLOOKUP(A586,[3]Sheet1!$B$1:$R$1757,17,FALSE)</f>
        <v>#N/A</v>
      </c>
      <c r="D586" s="458">
        <v>0</v>
      </c>
      <c r="E586" s="446">
        <v>25.97</v>
      </c>
      <c r="F586" s="447">
        <f>IF(D586&lt;60,0,ROUND(($D586*F$2)+VLOOKUP($C586,[2]CONFIG!$A$33:$C$43,3,FALSE),0))</f>
        <v>0</v>
      </c>
      <c r="G586" s="447">
        <f>IF(D586&lt;60,0,ROUND(($D586*G$2)+VLOOKUP($C586,[2]CONFIG!$A$33:$C$43,3,FALSE),0))</f>
        <v>0</v>
      </c>
      <c r="H586" s="447">
        <f>IF(D586&lt;60,0,ROUND(($D586*H$2)+VLOOKUP($C586,[2]CONFIG!$A$33:$C$43,3,FALSE),0))</f>
        <v>0</v>
      </c>
      <c r="I586" s="447">
        <f>IF(D586&lt;60,0,ROUND(($D586*I$2)+VLOOKUP($C586,[2]CONFIG!$A$33:$C$43,3,FALSE),0))</f>
        <v>0</v>
      </c>
      <c r="J586" s="456"/>
      <c r="K586" s="190" t="e">
        <f t="shared" si="38"/>
        <v>#REF!</v>
      </c>
      <c r="L586" s="190" t="e">
        <f t="shared" si="39"/>
        <v>#REF!</v>
      </c>
      <c r="M586" s="190" t="e">
        <f t="shared" si="40"/>
        <v>#REF!</v>
      </c>
      <c r="N586" s="190" t="e">
        <f t="shared" si="41"/>
        <v>#REF!</v>
      </c>
      <c r="P586" s="190">
        <v>0</v>
      </c>
      <c r="Q586" s="190">
        <v>0</v>
      </c>
    </row>
    <row r="587" spans="1:17" hidden="1" x14ac:dyDescent="0.25">
      <c r="A587" s="450" t="s">
        <v>891</v>
      </c>
      <c r="B587" s="455" t="e">
        <f>VLOOKUP(A587,[3]Sheet1!$B$1:$D$1757,3,FALSE)</f>
        <v>#N/A</v>
      </c>
      <c r="C587" s="455" t="e">
        <f>VLOOKUP(A587,[3]Sheet1!$B$1:$R$1757,17,FALSE)</f>
        <v>#N/A</v>
      </c>
      <c r="D587" s="458">
        <v>0</v>
      </c>
      <c r="E587" s="446">
        <v>41.33</v>
      </c>
      <c r="F587" s="447">
        <f>IF(D587&lt;60,0,ROUND(($D587*F$2)+VLOOKUP($C587,[2]CONFIG!$A$33:$C$43,3,FALSE),0))</f>
        <v>0</v>
      </c>
      <c r="G587" s="447">
        <f>IF(D587&lt;60,0,ROUND(($D587*G$2)+VLOOKUP($C587,[2]CONFIG!$A$33:$C$43,3,FALSE),0))</f>
        <v>0</v>
      </c>
      <c r="H587" s="447">
        <f>IF(D587&lt;60,0,ROUND(($D587*H$2)+VLOOKUP($C587,[2]CONFIG!$A$33:$C$43,3,FALSE),0))</f>
        <v>0</v>
      </c>
      <c r="I587" s="447">
        <f>IF(D587&lt;60,0,ROUND(($D587*I$2)+VLOOKUP($C587,[2]CONFIG!$A$33:$C$43,3,FALSE),0))</f>
        <v>0</v>
      </c>
      <c r="J587" s="456"/>
      <c r="K587" s="190" t="e">
        <f t="shared" si="38"/>
        <v>#REF!</v>
      </c>
      <c r="L587" s="190" t="e">
        <f t="shared" si="39"/>
        <v>#REF!</v>
      </c>
      <c r="M587" s="190" t="e">
        <f t="shared" si="40"/>
        <v>#REF!</v>
      </c>
      <c r="N587" s="190" t="e">
        <f t="shared" si="41"/>
        <v>#REF!</v>
      </c>
      <c r="P587" s="190">
        <v>0</v>
      </c>
      <c r="Q587" s="190">
        <v>0</v>
      </c>
    </row>
    <row r="588" spans="1:17" hidden="1" x14ac:dyDescent="0.25">
      <c r="A588" s="450" t="s">
        <v>892</v>
      </c>
      <c r="B588" s="455" t="e">
        <f>VLOOKUP(A588,[3]Sheet1!$B$1:$D$1757,3,FALSE)</f>
        <v>#N/A</v>
      </c>
      <c r="C588" s="455" t="e">
        <f>VLOOKUP(A588,[3]Sheet1!$B$1:$R$1757,17,FALSE)</f>
        <v>#N/A</v>
      </c>
      <c r="D588" s="458">
        <v>0</v>
      </c>
      <c r="E588" s="446">
        <v>27.34</v>
      </c>
      <c r="F588" s="447">
        <f>IF(D588&lt;60,0,ROUND(($D588*F$2)+VLOOKUP($C588,[2]CONFIG!$A$33:$C$43,3,FALSE),0))</f>
        <v>0</v>
      </c>
      <c r="G588" s="447">
        <f>IF(D588&lt;60,0,ROUND(($D588*G$2)+VLOOKUP($C588,[2]CONFIG!$A$33:$C$43,3,FALSE),0))</f>
        <v>0</v>
      </c>
      <c r="H588" s="447">
        <f>IF(D588&lt;60,0,ROUND(($D588*H$2)+VLOOKUP($C588,[2]CONFIG!$A$33:$C$43,3,FALSE),0))</f>
        <v>0</v>
      </c>
      <c r="I588" s="447">
        <f>IF(D588&lt;60,0,ROUND(($D588*I$2)+VLOOKUP($C588,[2]CONFIG!$A$33:$C$43,3,FALSE),0))</f>
        <v>0</v>
      </c>
      <c r="J588" s="456"/>
      <c r="K588" s="190" t="e">
        <f t="shared" si="38"/>
        <v>#REF!</v>
      </c>
      <c r="L588" s="190" t="e">
        <f t="shared" si="39"/>
        <v>#REF!</v>
      </c>
      <c r="M588" s="190" t="e">
        <f t="shared" si="40"/>
        <v>#REF!</v>
      </c>
      <c r="N588" s="190" t="e">
        <f t="shared" si="41"/>
        <v>#REF!</v>
      </c>
      <c r="P588" s="190">
        <v>0</v>
      </c>
      <c r="Q588" s="190">
        <v>0</v>
      </c>
    </row>
    <row r="589" spans="1:17" hidden="1" x14ac:dyDescent="0.25">
      <c r="A589" s="450" t="s">
        <v>893</v>
      </c>
      <c r="B589" s="455" t="e">
        <f>VLOOKUP(A589,[3]Sheet1!$B$1:$D$1757,3,FALSE)</f>
        <v>#N/A</v>
      </c>
      <c r="C589" s="455" t="e">
        <f>VLOOKUP(A589,[3]Sheet1!$B$1:$R$1757,17,FALSE)</f>
        <v>#N/A</v>
      </c>
      <c r="D589" s="458">
        <v>0</v>
      </c>
      <c r="E589" s="446">
        <v>14.17</v>
      </c>
      <c r="F589" s="447">
        <f>IF(D589&lt;60,0,ROUND(($D589*F$2)+VLOOKUP($C589,[2]CONFIG!$A$33:$C$43,3,FALSE),0))</f>
        <v>0</v>
      </c>
      <c r="G589" s="447">
        <f>IF(D589&lt;60,0,ROUND(($D589*G$2)+VLOOKUP($C589,[2]CONFIG!$A$33:$C$43,3,FALSE),0))</f>
        <v>0</v>
      </c>
      <c r="H589" s="447">
        <f>IF(D589&lt;60,0,ROUND(($D589*H$2)+VLOOKUP($C589,[2]CONFIG!$A$33:$C$43,3,FALSE),0))</f>
        <v>0</v>
      </c>
      <c r="I589" s="447">
        <f>IF(D589&lt;60,0,ROUND(($D589*I$2)+VLOOKUP($C589,[2]CONFIG!$A$33:$C$43,3,FALSE),0))</f>
        <v>0</v>
      </c>
      <c r="J589" s="456"/>
      <c r="K589" s="190" t="e">
        <f t="shared" si="38"/>
        <v>#REF!</v>
      </c>
      <c r="L589" s="190" t="e">
        <f t="shared" si="39"/>
        <v>#REF!</v>
      </c>
      <c r="M589" s="190" t="e">
        <f t="shared" si="40"/>
        <v>#REF!</v>
      </c>
      <c r="N589" s="190" t="e">
        <f t="shared" si="41"/>
        <v>#REF!</v>
      </c>
      <c r="P589" s="190" t="e">
        <f>E589+K589</f>
        <v>#REF!</v>
      </c>
      <c r="Q589" s="190" t="e">
        <f>E589+L589</f>
        <v>#REF!</v>
      </c>
    </row>
    <row r="590" spans="1:17" hidden="1" x14ac:dyDescent="0.25">
      <c r="A590" s="450" t="s">
        <v>894</v>
      </c>
      <c r="B590" s="455" t="e">
        <f>VLOOKUP(A590,[3]Sheet1!$B$1:$D$1757,3,FALSE)</f>
        <v>#N/A</v>
      </c>
      <c r="C590" s="455" t="e">
        <f>VLOOKUP(A590,[3]Sheet1!$B$1:$R$1757,17,FALSE)</f>
        <v>#N/A</v>
      </c>
      <c r="D590" s="458">
        <v>0</v>
      </c>
      <c r="E590" s="446">
        <v>17.72</v>
      </c>
      <c r="F590" s="447">
        <f>IF(D590&lt;60,0,ROUND(($D590*F$2)+VLOOKUP($C590,[2]CONFIG!$A$33:$C$43,3,FALSE),0))</f>
        <v>0</v>
      </c>
      <c r="G590" s="447">
        <f>IF(D590&lt;60,0,ROUND(($D590*G$2)+VLOOKUP($C590,[2]CONFIG!$A$33:$C$43,3,FALSE),0))</f>
        <v>0</v>
      </c>
      <c r="H590" s="447">
        <f>IF(D590&lt;60,0,ROUND(($D590*H$2)+VLOOKUP($C590,[2]CONFIG!$A$33:$C$43,3,FALSE),0))</f>
        <v>0</v>
      </c>
      <c r="I590" s="447">
        <f>IF(D590&lt;60,0,ROUND(($D590*I$2)+VLOOKUP($C590,[2]CONFIG!$A$33:$C$43,3,FALSE),0))</f>
        <v>0</v>
      </c>
      <c r="J590" s="456"/>
      <c r="K590" s="190" t="e">
        <f t="shared" si="38"/>
        <v>#REF!</v>
      </c>
      <c r="L590" s="190" t="e">
        <f t="shared" si="39"/>
        <v>#REF!</v>
      </c>
      <c r="M590" s="190" t="e">
        <f t="shared" si="40"/>
        <v>#REF!</v>
      </c>
      <c r="N590" s="190" t="e">
        <f t="shared" si="41"/>
        <v>#REF!</v>
      </c>
      <c r="P590" s="190" t="e">
        <f>E590+K590</f>
        <v>#REF!</v>
      </c>
      <c r="Q590" s="190" t="e">
        <f>E590+L590</f>
        <v>#REF!</v>
      </c>
    </row>
    <row r="591" spans="1:17" hidden="1" x14ac:dyDescent="0.25">
      <c r="A591" s="450" t="s">
        <v>895</v>
      </c>
      <c r="B591" s="455" t="e">
        <f>VLOOKUP(A591,[3]Sheet1!$B$1:$D$1757,3,FALSE)</f>
        <v>#N/A</v>
      </c>
      <c r="C591" s="455" t="e">
        <f>VLOOKUP(A591,[3]Sheet1!$B$1:$R$1757,17,FALSE)</f>
        <v>#N/A</v>
      </c>
      <c r="D591" s="458">
        <v>0</v>
      </c>
      <c r="E591" s="446">
        <v>7.35</v>
      </c>
      <c r="F591" s="447">
        <f>IF(D591&lt;60,0,ROUND(($D591*F$2)+VLOOKUP($C591,[2]CONFIG!$A$33:$C$43,3,FALSE),0))</f>
        <v>0</v>
      </c>
      <c r="G591" s="447">
        <f>IF(D591&lt;60,0,ROUND(($D591*G$2)+VLOOKUP($C591,[2]CONFIG!$A$33:$C$43,3,FALSE),0))</f>
        <v>0</v>
      </c>
      <c r="H591" s="447">
        <f>IF(D591&lt;60,0,ROUND(($D591*H$2)+VLOOKUP($C591,[2]CONFIG!$A$33:$C$43,3,FALSE),0))</f>
        <v>0</v>
      </c>
      <c r="I591" s="447">
        <f>IF(D591&lt;60,0,ROUND(($D591*I$2)+VLOOKUP($C591,[2]CONFIG!$A$33:$C$43,3,FALSE),0))</f>
        <v>0</v>
      </c>
      <c r="J591" s="456"/>
      <c r="K591" s="190" t="e">
        <f t="shared" si="38"/>
        <v>#REF!</v>
      </c>
      <c r="L591" s="190" t="e">
        <f t="shared" si="39"/>
        <v>#REF!</v>
      </c>
      <c r="M591" s="190" t="e">
        <f t="shared" si="40"/>
        <v>#REF!</v>
      </c>
      <c r="N591" s="190" t="e">
        <f t="shared" si="41"/>
        <v>#REF!</v>
      </c>
      <c r="P591" s="190">
        <v>0</v>
      </c>
      <c r="Q591" s="190">
        <v>0</v>
      </c>
    </row>
    <row r="592" spans="1:17" hidden="1" x14ac:dyDescent="0.25">
      <c r="A592" s="450" t="s">
        <v>896</v>
      </c>
      <c r="B592" s="455" t="e">
        <f>VLOOKUP(A592,[3]Sheet1!$B$1:$D$1757,3,FALSE)</f>
        <v>#N/A</v>
      </c>
      <c r="C592" s="455" t="e">
        <f>VLOOKUP(A592,[3]Sheet1!$B$1:$R$1757,17,FALSE)</f>
        <v>#N/A</v>
      </c>
      <c r="D592" s="458">
        <v>0</v>
      </c>
      <c r="E592" s="446">
        <v>16.37</v>
      </c>
      <c r="F592" s="447">
        <f>IF(D592&lt;60,0,ROUND(($D592*F$2)+VLOOKUP($C592,[2]CONFIG!$A$33:$C$43,3,FALSE),0))</f>
        <v>0</v>
      </c>
      <c r="G592" s="447">
        <f>IF(D592&lt;60,0,ROUND(($D592*G$2)+VLOOKUP($C592,[2]CONFIG!$A$33:$C$43,3,FALSE),0))</f>
        <v>0</v>
      </c>
      <c r="H592" s="447">
        <f>IF(D592&lt;60,0,ROUND(($D592*H$2)+VLOOKUP($C592,[2]CONFIG!$A$33:$C$43,3,FALSE),0))</f>
        <v>0</v>
      </c>
      <c r="I592" s="447">
        <f>IF(D592&lt;60,0,ROUND(($D592*I$2)+VLOOKUP($C592,[2]CONFIG!$A$33:$C$43,3,FALSE),0))</f>
        <v>0</v>
      </c>
      <c r="J592" s="456"/>
      <c r="K592" s="190" t="e">
        <f t="shared" si="38"/>
        <v>#REF!</v>
      </c>
      <c r="L592" s="190" t="e">
        <f t="shared" si="39"/>
        <v>#REF!</v>
      </c>
      <c r="M592" s="190" t="e">
        <f t="shared" si="40"/>
        <v>#REF!</v>
      </c>
      <c r="N592" s="190" t="e">
        <f t="shared" si="41"/>
        <v>#REF!</v>
      </c>
      <c r="P592" s="190" t="e">
        <f>E592+K592</f>
        <v>#REF!</v>
      </c>
      <c r="Q592" s="190" t="e">
        <f>E592+L592</f>
        <v>#REF!</v>
      </c>
    </row>
    <row r="593" spans="1:17" hidden="1" x14ac:dyDescent="0.25">
      <c r="A593" s="459" t="s">
        <v>897</v>
      </c>
      <c r="B593" s="455" t="e">
        <f>VLOOKUP(A593,[3]Sheet1!$B$1:$D$1757,3,FALSE)</f>
        <v>#N/A</v>
      </c>
      <c r="C593" s="455" t="e">
        <f>VLOOKUP(A593,[3]Sheet1!$B$1:$R$1757,17,FALSE)</f>
        <v>#N/A</v>
      </c>
      <c r="D593" s="458">
        <v>0</v>
      </c>
      <c r="E593" s="446">
        <v>14.85</v>
      </c>
      <c r="F593" s="447">
        <f>IF(D593&lt;60,0,ROUND(($D593*F$2)+VLOOKUP($C593,[2]CONFIG!$A$33:$C$43,3,FALSE),0))</f>
        <v>0</v>
      </c>
      <c r="G593" s="447">
        <f>IF(D593&lt;60,0,ROUND(($D593*G$2)+VLOOKUP($C593,[2]CONFIG!$A$33:$C$43,3,FALSE),0))</f>
        <v>0</v>
      </c>
      <c r="H593" s="447">
        <f>IF(D593&lt;60,0,ROUND(($D593*H$2)+VLOOKUP($C593,[2]CONFIG!$A$33:$C$43,3,FALSE),0))</f>
        <v>0</v>
      </c>
      <c r="I593" s="447">
        <f>IF(D593&lt;60,0,ROUND(($D593*I$2)+VLOOKUP($C593,[2]CONFIG!$A$33:$C$43,3,FALSE),0))</f>
        <v>0</v>
      </c>
      <c r="J593" s="456"/>
      <c r="K593" s="190" t="e">
        <f t="shared" si="38"/>
        <v>#REF!</v>
      </c>
      <c r="L593" s="190" t="e">
        <f t="shared" si="39"/>
        <v>#REF!</v>
      </c>
      <c r="M593" s="190" t="e">
        <f t="shared" si="40"/>
        <v>#REF!</v>
      </c>
      <c r="N593" s="190" t="e">
        <f t="shared" si="41"/>
        <v>#REF!</v>
      </c>
      <c r="P593" s="190">
        <v>0</v>
      </c>
      <c r="Q593" s="190">
        <v>0</v>
      </c>
    </row>
    <row r="594" spans="1:17" hidden="1" x14ac:dyDescent="0.25">
      <c r="A594" s="459" t="s">
        <v>898</v>
      </c>
      <c r="B594" s="455" t="e">
        <f>VLOOKUP(A594,[3]Sheet1!$B$1:$D$1757,3,FALSE)</f>
        <v>#N/A</v>
      </c>
      <c r="C594" s="455" t="e">
        <f>VLOOKUP(A594,[3]Sheet1!$B$1:$R$1757,17,FALSE)</f>
        <v>#N/A</v>
      </c>
      <c r="D594" s="458">
        <v>0</v>
      </c>
      <c r="E594" s="446">
        <v>14.32</v>
      </c>
      <c r="F594" s="447">
        <f>IF(D594&lt;60,0,ROUND(($D594*F$2)+VLOOKUP($C594,[2]CONFIG!$A$33:$C$43,3,FALSE),0))</f>
        <v>0</v>
      </c>
      <c r="G594" s="447">
        <f>IF(D594&lt;60,0,ROUND(($D594*G$2)+VLOOKUP($C594,[2]CONFIG!$A$33:$C$43,3,FALSE),0))</f>
        <v>0</v>
      </c>
      <c r="H594" s="447">
        <f>IF(D594&lt;60,0,ROUND(($D594*H$2)+VLOOKUP($C594,[2]CONFIG!$A$33:$C$43,3,FALSE),0))</f>
        <v>0</v>
      </c>
      <c r="I594" s="447">
        <f>IF(D594&lt;60,0,ROUND(($D594*I$2)+VLOOKUP($C594,[2]CONFIG!$A$33:$C$43,3,FALSE),0))</f>
        <v>0</v>
      </c>
      <c r="J594" s="456"/>
      <c r="K594" s="190" t="e">
        <f t="shared" si="38"/>
        <v>#REF!</v>
      </c>
      <c r="L594" s="190" t="e">
        <f t="shared" si="39"/>
        <v>#REF!</v>
      </c>
      <c r="M594" s="190" t="e">
        <f t="shared" si="40"/>
        <v>#REF!</v>
      </c>
      <c r="N594" s="190" t="e">
        <f t="shared" si="41"/>
        <v>#REF!</v>
      </c>
      <c r="P594" s="190">
        <v>0</v>
      </c>
      <c r="Q594" s="190">
        <v>0</v>
      </c>
    </row>
    <row r="595" spans="1:17" hidden="1" x14ac:dyDescent="0.25">
      <c r="A595" s="450" t="s">
        <v>899</v>
      </c>
      <c r="B595" s="455" t="e">
        <f>VLOOKUP(A595,[3]Sheet1!$B$1:$D$1757,3,FALSE)</f>
        <v>#N/A</v>
      </c>
      <c r="C595" s="455" t="e">
        <f>VLOOKUP(A595,[3]Sheet1!$B$1:$R$1757,17,FALSE)</f>
        <v>#N/A</v>
      </c>
      <c r="D595" s="458">
        <v>0</v>
      </c>
      <c r="E595" s="446">
        <v>16.96</v>
      </c>
      <c r="F595" s="447">
        <f>IF(D595&lt;60,0,ROUND(($D595*F$2)+VLOOKUP($C595,[2]CONFIG!$A$33:$C$43,3,FALSE),0))</f>
        <v>0</v>
      </c>
      <c r="G595" s="447">
        <f>IF(D595&lt;60,0,ROUND(($D595*G$2)+VLOOKUP($C595,[2]CONFIG!$A$33:$C$43,3,FALSE),0))</f>
        <v>0</v>
      </c>
      <c r="H595" s="447">
        <f>IF(D595&lt;60,0,ROUND(($D595*H$2)+VLOOKUP($C595,[2]CONFIG!$A$33:$C$43,3,FALSE),0))</f>
        <v>0</v>
      </c>
      <c r="I595" s="447">
        <f>IF(D595&lt;60,0,ROUND(($D595*I$2)+VLOOKUP($C595,[2]CONFIG!$A$33:$C$43,3,FALSE),0))</f>
        <v>0</v>
      </c>
      <c r="J595" s="456"/>
      <c r="K595" s="190" t="e">
        <f t="shared" si="38"/>
        <v>#REF!</v>
      </c>
      <c r="L595" s="190" t="e">
        <f t="shared" si="39"/>
        <v>#REF!</v>
      </c>
      <c r="M595" s="190" t="e">
        <f t="shared" si="40"/>
        <v>#REF!</v>
      </c>
      <c r="N595" s="190" t="e">
        <f t="shared" si="41"/>
        <v>#REF!</v>
      </c>
      <c r="P595" s="190">
        <v>0</v>
      </c>
      <c r="Q595" s="190">
        <v>0</v>
      </c>
    </row>
    <row r="596" spans="1:17" hidden="1" x14ac:dyDescent="0.25">
      <c r="A596" s="450" t="s">
        <v>900</v>
      </c>
      <c r="B596" s="455" t="e">
        <f>VLOOKUP(A596,[3]Sheet1!$B$1:$D$1757,3,FALSE)</f>
        <v>#N/A</v>
      </c>
      <c r="C596" s="455" t="e">
        <f>VLOOKUP(A596,[3]Sheet1!$B$1:$R$1757,17,FALSE)</f>
        <v>#N/A</v>
      </c>
      <c r="D596" s="458">
        <v>0</v>
      </c>
      <c r="E596" s="446">
        <v>50.5</v>
      </c>
      <c r="F596" s="447">
        <f>IF(D596&lt;60,0,ROUND(($D596*F$2)+VLOOKUP($C596,[2]CONFIG!$A$33:$C$43,3,FALSE),0))</f>
        <v>0</v>
      </c>
      <c r="G596" s="447">
        <f>IF(D596&lt;60,0,ROUND(($D596*G$2)+VLOOKUP($C596,[2]CONFIG!$A$33:$C$43,3,FALSE),0))</f>
        <v>0</v>
      </c>
      <c r="H596" s="447">
        <f>IF(D596&lt;60,0,ROUND(($D596*H$2)+VLOOKUP($C596,[2]CONFIG!$A$33:$C$43,3,FALSE),0))</f>
        <v>0</v>
      </c>
      <c r="I596" s="447">
        <f>IF(D596&lt;60,0,ROUND(($D596*I$2)+VLOOKUP($C596,[2]CONFIG!$A$33:$C$43,3,FALSE),0))</f>
        <v>0</v>
      </c>
      <c r="J596" s="456"/>
      <c r="K596" s="190" t="e">
        <f t="shared" si="38"/>
        <v>#REF!</v>
      </c>
      <c r="L596" s="190" t="e">
        <f t="shared" si="39"/>
        <v>#REF!</v>
      </c>
      <c r="M596" s="190" t="e">
        <f t="shared" si="40"/>
        <v>#REF!</v>
      </c>
      <c r="N596" s="190" t="e">
        <f t="shared" si="41"/>
        <v>#REF!</v>
      </c>
      <c r="P596" s="190">
        <v>0</v>
      </c>
      <c r="Q596" s="190">
        <v>0</v>
      </c>
    </row>
    <row r="597" spans="1:17" hidden="1" x14ac:dyDescent="0.25">
      <c r="A597" s="450" t="s">
        <v>901</v>
      </c>
      <c r="B597" s="455" t="e">
        <f>VLOOKUP(A597,[3]Sheet1!$B$1:$D$1757,3,FALSE)</f>
        <v>#N/A</v>
      </c>
      <c r="C597" s="455" t="e">
        <f>VLOOKUP(A597,[3]Sheet1!$B$1:$R$1757,17,FALSE)</f>
        <v>#N/A</v>
      </c>
      <c r="D597" s="458">
        <v>0</v>
      </c>
      <c r="E597" s="446">
        <v>34.36</v>
      </c>
      <c r="F597" s="447">
        <f>IF(D597&lt;60,0,ROUND(($D597*F$2)+VLOOKUP($C597,[2]CONFIG!$A$33:$C$43,3,FALSE),0))</f>
        <v>0</v>
      </c>
      <c r="G597" s="447">
        <f>IF(D597&lt;60,0,ROUND(($D597*G$2)+VLOOKUP($C597,[2]CONFIG!$A$33:$C$43,3,FALSE),0))</f>
        <v>0</v>
      </c>
      <c r="H597" s="447">
        <f>IF(D597&lt;60,0,ROUND(($D597*H$2)+VLOOKUP($C597,[2]CONFIG!$A$33:$C$43,3,FALSE),0))</f>
        <v>0</v>
      </c>
      <c r="I597" s="447">
        <f>IF(D597&lt;60,0,ROUND(($D597*I$2)+VLOOKUP($C597,[2]CONFIG!$A$33:$C$43,3,FALSE),0))</f>
        <v>0</v>
      </c>
      <c r="J597" s="456"/>
      <c r="K597" s="190" t="e">
        <f t="shared" si="38"/>
        <v>#REF!</v>
      </c>
      <c r="L597" s="190" t="e">
        <f t="shared" si="39"/>
        <v>#REF!</v>
      </c>
      <c r="M597" s="190" t="e">
        <f t="shared" si="40"/>
        <v>#REF!</v>
      </c>
      <c r="N597" s="190" t="e">
        <f t="shared" si="41"/>
        <v>#REF!</v>
      </c>
      <c r="P597" s="190">
        <v>0</v>
      </c>
      <c r="Q597" s="190">
        <v>0</v>
      </c>
    </row>
    <row r="598" spans="1:17" hidden="1" x14ac:dyDescent="0.25">
      <c r="A598" s="450" t="s">
        <v>902</v>
      </c>
      <c r="B598" s="455" t="e">
        <f>VLOOKUP(A598,[3]Sheet1!$B$1:$D$1757,3,FALSE)</f>
        <v>#N/A</v>
      </c>
      <c r="C598" s="455" t="e">
        <f>VLOOKUP(A598,[3]Sheet1!$B$1:$R$1757,17,FALSE)</f>
        <v>#N/A</v>
      </c>
      <c r="D598" s="458">
        <v>0</v>
      </c>
      <c r="E598" s="446">
        <v>19.38</v>
      </c>
      <c r="F598" s="447">
        <f>IF(D598&lt;60,0,ROUND(($D598*F$2)+VLOOKUP($C598,[2]CONFIG!$A$33:$C$43,3,FALSE),0))</f>
        <v>0</v>
      </c>
      <c r="G598" s="447">
        <f>IF(D598&lt;60,0,ROUND(($D598*G$2)+VLOOKUP($C598,[2]CONFIG!$A$33:$C$43,3,FALSE),0))</f>
        <v>0</v>
      </c>
      <c r="H598" s="447">
        <f>IF(D598&lt;60,0,ROUND(($D598*H$2)+VLOOKUP($C598,[2]CONFIG!$A$33:$C$43,3,FALSE),0))</f>
        <v>0</v>
      </c>
      <c r="I598" s="447">
        <f>IF(D598&lt;60,0,ROUND(($D598*I$2)+VLOOKUP($C598,[2]CONFIG!$A$33:$C$43,3,FALSE),0))</f>
        <v>0</v>
      </c>
      <c r="J598" s="456"/>
      <c r="K598" s="190" t="e">
        <f t="shared" si="38"/>
        <v>#REF!</v>
      </c>
      <c r="L598" s="190" t="e">
        <f t="shared" si="39"/>
        <v>#REF!</v>
      </c>
      <c r="M598" s="190" t="e">
        <f t="shared" si="40"/>
        <v>#REF!</v>
      </c>
      <c r="N598" s="190" t="e">
        <f t="shared" si="41"/>
        <v>#REF!</v>
      </c>
      <c r="P598" s="190" t="e">
        <f>E598+K598</f>
        <v>#REF!</v>
      </c>
      <c r="Q598" s="190" t="e">
        <f>E598+L598</f>
        <v>#REF!</v>
      </c>
    </row>
    <row r="599" spans="1:17" hidden="1" x14ac:dyDescent="0.25">
      <c r="A599" s="450" t="s">
        <v>903</v>
      </c>
      <c r="B599" s="455" t="e">
        <f>VLOOKUP(A599,[3]Sheet1!$B$1:$D$1757,3,FALSE)</f>
        <v>#N/A</v>
      </c>
      <c r="C599" s="455" t="e">
        <f>VLOOKUP(A599,[3]Sheet1!$B$1:$R$1757,17,FALSE)</f>
        <v>#N/A</v>
      </c>
      <c r="D599" s="458">
        <v>0</v>
      </c>
      <c r="E599" s="446">
        <v>16.71</v>
      </c>
      <c r="F599" s="447">
        <f>IF(D599&lt;60,0,ROUND(($D599*F$2)+VLOOKUP($C599,[2]CONFIG!$A$33:$C$43,3,FALSE),0))</f>
        <v>0</v>
      </c>
      <c r="G599" s="447">
        <f>IF(D599&lt;60,0,ROUND(($D599*G$2)+VLOOKUP($C599,[2]CONFIG!$A$33:$C$43,3,FALSE),0))</f>
        <v>0</v>
      </c>
      <c r="H599" s="447">
        <f>IF(D599&lt;60,0,ROUND(($D599*H$2)+VLOOKUP($C599,[2]CONFIG!$A$33:$C$43,3,FALSE),0))</f>
        <v>0</v>
      </c>
      <c r="I599" s="447">
        <f>IF(D599&lt;60,0,ROUND(($D599*I$2)+VLOOKUP($C599,[2]CONFIG!$A$33:$C$43,3,FALSE),0))</f>
        <v>0</v>
      </c>
      <c r="J599" s="456"/>
      <c r="K599" s="190" t="e">
        <f t="shared" si="38"/>
        <v>#REF!</v>
      </c>
      <c r="L599" s="190" t="e">
        <f t="shared" si="39"/>
        <v>#REF!</v>
      </c>
      <c r="M599" s="190" t="e">
        <f t="shared" si="40"/>
        <v>#REF!</v>
      </c>
      <c r="N599" s="190" t="e">
        <f t="shared" si="41"/>
        <v>#REF!</v>
      </c>
      <c r="P599" s="190" t="e">
        <f>E599+K599</f>
        <v>#REF!</v>
      </c>
      <c r="Q599" s="190" t="e">
        <f>E599+L599</f>
        <v>#REF!</v>
      </c>
    </row>
    <row r="600" spans="1:17" hidden="1" x14ac:dyDescent="0.25">
      <c r="A600" s="450" t="s">
        <v>904</v>
      </c>
      <c r="B600" s="455" t="e">
        <f>VLOOKUP(A600,[3]Sheet1!$B$1:$D$1757,3,FALSE)</f>
        <v>#N/A</v>
      </c>
      <c r="C600" s="455" t="e">
        <f>VLOOKUP(A600,[3]Sheet1!$B$1:$R$1757,17,FALSE)</f>
        <v>#N/A</v>
      </c>
      <c r="D600" s="458">
        <v>0</v>
      </c>
      <c r="E600" s="446">
        <v>12.89</v>
      </c>
      <c r="F600" s="447">
        <f>IF(D600&lt;60,0,ROUND(($D600*F$2)+VLOOKUP($C600,[2]CONFIG!$A$33:$C$43,3,FALSE),0))</f>
        <v>0</v>
      </c>
      <c r="G600" s="447">
        <f>IF(D600&lt;60,0,ROUND(($D600*G$2)+VLOOKUP($C600,[2]CONFIG!$A$33:$C$43,3,FALSE),0))</f>
        <v>0</v>
      </c>
      <c r="H600" s="447">
        <f>IF(D600&lt;60,0,ROUND(($D600*H$2)+VLOOKUP($C600,[2]CONFIG!$A$33:$C$43,3,FALSE),0))</f>
        <v>0</v>
      </c>
      <c r="I600" s="447">
        <f>IF(D600&lt;60,0,ROUND(($D600*I$2)+VLOOKUP($C600,[2]CONFIG!$A$33:$C$43,3,FALSE),0))</f>
        <v>0</v>
      </c>
      <c r="J600" s="456"/>
      <c r="K600" s="190" t="e">
        <f t="shared" si="38"/>
        <v>#REF!</v>
      </c>
      <c r="L600" s="190" t="e">
        <f t="shared" si="39"/>
        <v>#REF!</v>
      </c>
      <c r="M600" s="190" t="e">
        <f t="shared" si="40"/>
        <v>#REF!</v>
      </c>
      <c r="N600" s="190" t="e">
        <f t="shared" si="41"/>
        <v>#REF!</v>
      </c>
      <c r="P600" s="190" t="e">
        <f>E600+K600</f>
        <v>#REF!</v>
      </c>
      <c r="Q600" s="190" t="e">
        <f>E600+L600</f>
        <v>#REF!</v>
      </c>
    </row>
    <row r="601" spans="1:17" hidden="1" x14ac:dyDescent="0.25">
      <c r="A601" s="450" t="s">
        <v>905</v>
      </c>
      <c r="B601" s="455" t="e">
        <f>VLOOKUP(A601,[3]Sheet1!$B$1:$D$1757,3,FALSE)</f>
        <v>#N/A</v>
      </c>
      <c r="C601" s="455" t="e">
        <f>VLOOKUP(A601,[3]Sheet1!$B$1:$R$1757,17,FALSE)</f>
        <v>#N/A</v>
      </c>
      <c r="D601" s="458">
        <v>0</v>
      </c>
      <c r="E601" s="446">
        <v>16.13</v>
      </c>
      <c r="F601" s="447">
        <f>IF(D601&lt;60,0,ROUND(($D601*F$2)+VLOOKUP($C601,[2]CONFIG!$A$33:$C$43,3,FALSE),0))</f>
        <v>0</v>
      </c>
      <c r="G601" s="447">
        <f>IF(D601&lt;60,0,ROUND(($D601*G$2)+VLOOKUP($C601,[2]CONFIG!$A$33:$C$43,3,FALSE),0))</f>
        <v>0</v>
      </c>
      <c r="H601" s="447">
        <f>IF(D601&lt;60,0,ROUND(($D601*H$2)+VLOOKUP($C601,[2]CONFIG!$A$33:$C$43,3,FALSE),0))</f>
        <v>0</v>
      </c>
      <c r="I601" s="447">
        <f>IF(D601&lt;60,0,ROUND(($D601*I$2)+VLOOKUP($C601,[2]CONFIG!$A$33:$C$43,3,FALSE),0))</f>
        <v>0</v>
      </c>
      <c r="J601" s="456"/>
      <c r="K601" s="190" t="e">
        <f t="shared" si="38"/>
        <v>#REF!</v>
      </c>
      <c r="L601" s="190" t="e">
        <f t="shared" si="39"/>
        <v>#REF!</v>
      </c>
      <c r="M601" s="190" t="e">
        <f t="shared" si="40"/>
        <v>#REF!</v>
      </c>
      <c r="N601" s="190" t="e">
        <f t="shared" si="41"/>
        <v>#REF!</v>
      </c>
      <c r="P601" s="190" t="e">
        <f>E601+K601</f>
        <v>#REF!</v>
      </c>
      <c r="Q601" s="190" t="e">
        <f>E601+L601</f>
        <v>#REF!</v>
      </c>
    </row>
    <row r="602" spans="1:17" hidden="1" x14ac:dyDescent="0.25">
      <c r="A602" s="450" t="s">
        <v>906</v>
      </c>
      <c r="B602" s="455" t="e">
        <f>VLOOKUP(A602,[3]Sheet1!$B$1:$D$1757,3,FALSE)</f>
        <v>#N/A</v>
      </c>
      <c r="C602" s="455" t="e">
        <f>VLOOKUP(A602,[3]Sheet1!$B$1:$R$1757,17,FALSE)</f>
        <v>#N/A</v>
      </c>
      <c r="D602" s="458">
        <v>0</v>
      </c>
      <c r="E602" s="446">
        <v>11.73</v>
      </c>
      <c r="F602" s="447">
        <f>IF(D602&lt;60,0,ROUND(($D602*F$2)+VLOOKUP($C602,[2]CONFIG!$A$33:$C$43,3,FALSE),0))</f>
        <v>0</v>
      </c>
      <c r="G602" s="447">
        <f>IF(D602&lt;60,0,ROUND(($D602*G$2)+VLOOKUP($C602,[2]CONFIG!$A$33:$C$43,3,FALSE),0))</f>
        <v>0</v>
      </c>
      <c r="H602" s="447">
        <f>IF(D602&lt;60,0,ROUND(($D602*H$2)+VLOOKUP($C602,[2]CONFIG!$A$33:$C$43,3,FALSE),0))</f>
        <v>0</v>
      </c>
      <c r="I602" s="447">
        <f>IF(D602&lt;60,0,ROUND(($D602*I$2)+VLOOKUP($C602,[2]CONFIG!$A$33:$C$43,3,FALSE),0))</f>
        <v>0</v>
      </c>
      <c r="J602" s="456"/>
      <c r="K602" s="190" t="e">
        <f t="shared" si="38"/>
        <v>#REF!</v>
      </c>
      <c r="L602" s="190" t="e">
        <f t="shared" si="39"/>
        <v>#REF!</v>
      </c>
      <c r="M602" s="190" t="e">
        <f t="shared" si="40"/>
        <v>#REF!</v>
      </c>
      <c r="N602" s="190" t="e">
        <f t="shared" si="41"/>
        <v>#REF!</v>
      </c>
      <c r="P602" s="190" t="e">
        <f>E602+K602</f>
        <v>#REF!</v>
      </c>
      <c r="Q602" s="190" t="e">
        <f>E602+L602</f>
        <v>#REF!</v>
      </c>
    </row>
    <row r="603" spans="1:17" hidden="1" x14ac:dyDescent="0.25">
      <c r="A603" s="450" t="s">
        <v>907</v>
      </c>
      <c r="B603" s="455" t="e">
        <f>VLOOKUP(A603,[3]Sheet1!$B$1:$D$1757,3,FALSE)</f>
        <v>#N/A</v>
      </c>
      <c r="C603" s="455" t="e">
        <f>VLOOKUP(A603,[3]Sheet1!$B$1:$R$1757,17,FALSE)</f>
        <v>#N/A</v>
      </c>
      <c r="D603" s="458">
        <v>0</v>
      </c>
      <c r="E603" s="446">
        <v>7.35</v>
      </c>
      <c r="F603" s="447">
        <f>IF(D603&lt;60,0,ROUND(($D603*F$2)+VLOOKUP($C603,[2]CONFIG!$A$33:$C$43,3,FALSE),0))</f>
        <v>0</v>
      </c>
      <c r="G603" s="447">
        <f>IF(D603&lt;60,0,ROUND(($D603*G$2)+VLOOKUP($C603,[2]CONFIG!$A$33:$C$43,3,FALSE),0))</f>
        <v>0</v>
      </c>
      <c r="H603" s="447">
        <f>IF(D603&lt;60,0,ROUND(($D603*H$2)+VLOOKUP($C603,[2]CONFIG!$A$33:$C$43,3,FALSE),0))</f>
        <v>0</v>
      </c>
      <c r="I603" s="447">
        <f>IF(D603&lt;60,0,ROUND(($D603*I$2)+VLOOKUP($C603,[2]CONFIG!$A$33:$C$43,3,FALSE),0))</f>
        <v>0</v>
      </c>
      <c r="J603" s="456"/>
      <c r="K603" s="190" t="e">
        <f t="shared" si="38"/>
        <v>#REF!</v>
      </c>
      <c r="L603" s="190" t="e">
        <f t="shared" si="39"/>
        <v>#REF!</v>
      </c>
      <c r="M603" s="190" t="e">
        <f t="shared" si="40"/>
        <v>#REF!</v>
      </c>
      <c r="N603" s="190" t="e">
        <f t="shared" si="41"/>
        <v>#REF!</v>
      </c>
      <c r="P603" s="190">
        <v>0</v>
      </c>
      <c r="Q603" s="190">
        <v>0</v>
      </c>
    </row>
    <row r="604" spans="1:17" hidden="1" x14ac:dyDescent="0.25">
      <c r="A604" s="450" t="s">
        <v>908</v>
      </c>
      <c r="B604" s="455" t="e">
        <f>VLOOKUP(A604,[3]Sheet1!$B$1:$D$1757,3,FALSE)</f>
        <v>#N/A</v>
      </c>
      <c r="C604" s="455" t="e">
        <f>VLOOKUP(A604,[3]Sheet1!$B$1:$R$1757,17,FALSE)</f>
        <v>#N/A</v>
      </c>
      <c r="D604" s="458">
        <v>0</v>
      </c>
      <c r="E604" s="446">
        <v>34.36</v>
      </c>
      <c r="F604" s="447">
        <f>IF(D604&lt;60,0,ROUND(($D604*F$2)+VLOOKUP($C604,[2]CONFIG!$A$33:$C$43,3,FALSE),0))</f>
        <v>0</v>
      </c>
      <c r="G604" s="447">
        <f>IF(D604&lt;60,0,ROUND(($D604*G$2)+VLOOKUP($C604,[2]CONFIG!$A$33:$C$43,3,FALSE),0))</f>
        <v>0</v>
      </c>
      <c r="H604" s="447">
        <f>IF(D604&lt;60,0,ROUND(($D604*H$2)+VLOOKUP($C604,[2]CONFIG!$A$33:$C$43,3,FALSE),0))</f>
        <v>0</v>
      </c>
      <c r="I604" s="447">
        <f>IF(D604&lt;60,0,ROUND(($D604*I$2)+VLOOKUP($C604,[2]CONFIG!$A$33:$C$43,3,FALSE),0))</f>
        <v>0</v>
      </c>
      <c r="J604" s="456"/>
      <c r="K604" s="190" t="e">
        <f t="shared" si="38"/>
        <v>#REF!</v>
      </c>
      <c r="L604" s="190" t="e">
        <f t="shared" si="39"/>
        <v>#REF!</v>
      </c>
      <c r="M604" s="190" t="e">
        <f t="shared" si="40"/>
        <v>#REF!</v>
      </c>
      <c r="N604" s="190" t="e">
        <f t="shared" si="41"/>
        <v>#REF!</v>
      </c>
      <c r="P604" s="190">
        <v>0</v>
      </c>
      <c r="Q604" s="190">
        <v>0</v>
      </c>
    </row>
    <row r="605" spans="1:17" hidden="1" x14ac:dyDescent="0.25">
      <c r="A605" s="450" t="s">
        <v>909</v>
      </c>
      <c r="B605" s="455" t="e">
        <f>VLOOKUP(A605,[3]Sheet1!$B$1:$D$1757,3,FALSE)</f>
        <v>#N/A</v>
      </c>
      <c r="C605" s="455" t="e">
        <f>VLOOKUP(A605,[3]Sheet1!$B$1:$R$1757,17,FALSE)</f>
        <v>#N/A</v>
      </c>
      <c r="D605" s="458">
        <v>0</v>
      </c>
      <c r="E605" s="446">
        <v>17.72</v>
      </c>
      <c r="F605" s="447">
        <f>IF(D605&lt;60,0,ROUND(($D605*F$2)+VLOOKUP($C605,[2]CONFIG!$A$33:$C$43,3,FALSE),0))</f>
        <v>0</v>
      </c>
      <c r="G605" s="447">
        <f>IF(D605&lt;60,0,ROUND(($D605*G$2)+VLOOKUP($C605,[2]CONFIG!$A$33:$C$43,3,FALSE),0))</f>
        <v>0</v>
      </c>
      <c r="H605" s="447">
        <f>IF(D605&lt;60,0,ROUND(($D605*H$2)+VLOOKUP($C605,[2]CONFIG!$A$33:$C$43,3,FALSE),0))</f>
        <v>0</v>
      </c>
      <c r="I605" s="447">
        <f>IF(D605&lt;60,0,ROUND(($D605*I$2)+VLOOKUP($C605,[2]CONFIG!$A$33:$C$43,3,FALSE),0))</f>
        <v>0</v>
      </c>
      <c r="J605" s="456"/>
      <c r="K605" s="190" t="e">
        <f t="shared" si="38"/>
        <v>#REF!</v>
      </c>
      <c r="L605" s="190" t="e">
        <f t="shared" si="39"/>
        <v>#REF!</v>
      </c>
      <c r="M605" s="190" t="e">
        <f t="shared" si="40"/>
        <v>#REF!</v>
      </c>
      <c r="N605" s="190" t="e">
        <f t="shared" si="41"/>
        <v>#REF!</v>
      </c>
      <c r="P605" s="190" t="e">
        <f>E605+K605</f>
        <v>#REF!</v>
      </c>
      <c r="Q605" s="190" t="e">
        <f>E605+L605</f>
        <v>#REF!</v>
      </c>
    </row>
    <row r="606" spans="1:17" hidden="1" x14ac:dyDescent="0.25">
      <c r="A606" s="450" t="s">
        <v>910</v>
      </c>
      <c r="B606" s="455" t="e">
        <f>VLOOKUP(A606,[3]Sheet1!$B$1:$D$1757,3,FALSE)</f>
        <v>#N/A</v>
      </c>
      <c r="C606" s="455" t="e">
        <f>VLOOKUP(A606,[3]Sheet1!$B$1:$R$1757,17,FALSE)</f>
        <v>#N/A</v>
      </c>
      <c r="D606" s="458">
        <v>0</v>
      </c>
      <c r="E606" s="446">
        <v>15.99</v>
      </c>
      <c r="F606" s="447">
        <f>IF(D606&lt;60,0,ROUND(($D606*F$2)+VLOOKUP($C606,[2]CONFIG!$A$33:$C$43,3,FALSE),0))</f>
        <v>0</v>
      </c>
      <c r="G606" s="447">
        <f>IF(D606&lt;60,0,ROUND(($D606*G$2)+VLOOKUP($C606,[2]CONFIG!$A$33:$C$43,3,FALSE),0))</f>
        <v>0</v>
      </c>
      <c r="H606" s="447">
        <f>IF(D606&lt;60,0,ROUND(($D606*H$2)+VLOOKUP($C606,[2]CONFIG!$A$33:$C$43,3,FALSE),0))</f>
        <v>0</v>
      </c>
      <c r="I606" s="447">
        <f>IF(D606&lt;60,0,ROUND(($D606*I$2)+VLOOKUP($C606,[2]CONFIG!$A$33:$C$43,3,FALSE),0))</f>
        <v>0</v>
      </c>
      <c r="J606" s="456"/>
      <c r="K606" s="190" t="e">
        <f t="shared" si="38"/>
        <v>#REF!</v>
      </c>
      <c r="L606" s="190" t="e">
        <f t="shared" si="39"/>
        <v>#REF!</v>
      </c>
      <c r="M606" s="190" t="e">
        <f t="shared" si="40"/>
        <v>#REF!</v>
      </c>
      <c r="N606" s="190" t="e">
        <f t="shared" si="41"/>
        <v>#REF!</v>
      </c>
      <c r="P606" s="190" t="e">
        <f>E606+K606</f>
        <v>#REF!</v>
      </c>
      <c r="Q606" s="190" t="e">
        <f>E606+L606</f>
        <v>#REF!</v>
      </c>
    </row>
    <row r="607" spans="1:17" hidden="1" x14ac:dyDescent="0.25">
      <c r="A607" s="450" t="s">
        <v>911</v>
      </c>
      <c r="B607" s="455" t="e">
        <f>VLOOKUP(A607,[3]Sheet1!$B$1:$D$1757,3,FALSE)</f>
        <v>#N/A</v>
      </c>
      <c r="C607" s="455" t="e">
        <f>VLOOKUP(A607,[3]Sheet1!$B$1:$R$1757,17,FALSE)</f>
        <v>#N/A</v>
      </c>
      <c r="D607" s="458">
        <v>0</v>
      </c>
      <c r="E607" s="446">
        <v>14.1</v>
      </c>
      <c r="F607" s="447">
        <f>IF(D607&lt;60,0,ROUND(($D607*F$2)+VLOOKUP($C607,[2]CONFIG!$A$33:$C$43,3,FALSE),0))</f>
        <v>0</v>
      </c>
      <c r="G607" s="447">
        <f>IF(D607&lt;60,0,ROUND(($D607*G$2)+VLOOKUP($C607,[2]CONFIG!$A$33:$C$43,3,FALSE),0))</f>
        <v>0</v>
      </c>
      <c r="H607" s="447">
        <f>IF(D607&lt;60,0,ROUND(($D607*H$2)+VLOOKUP($C607,[2]CONFIG!$A$33:$C$43,3,FALSE),0))</f>
        <v>0</v>
      </c>
      <c r="I607" s="447">
        <f>IF(D607&lt;60,0,ROUND(($D607*I$2)+VLOOKUP($C607,[2]CONFIG!$A$33:$C$43,3,FALSE),0))</f>
        <v>0</v>
      </c>
      <c r="J607" s="456"/>
      <c r="K607" s="190" t="e">
        <f t="shared" si="38"/>
        <v>#REF!</v>
      </c>
      <c r="L607" s="190" t="e">
        <f t="shared" si="39"/>
        <v>#REF!</v>
      </c>
      <c r="M607" s="190" t="e">
        <f t="shared" si="40"/>
        <v>#REF!</v>
      </c>
      <c r="N607" s="190" t="e">
        <f t="shared" si="41"/>
        <v>#REF!</v>
      </c>
      <c r="P607" s="190" t="e">
        <f>E607+K607</f>
        <v>#REF!</v>
      </c>
      <c r="Q607" s="190" t="e">
        <f>E607+L607</f>
        <v>#REF!</v>
      </c>
    </row>
    <row r="608" spans="1:17" hidden="1" x14ac:dyDescent="0.25">
      <c r="A608" s="450" t="s">
        <v>912</v>
      </c>
      <c r="B608" s="455" t="e">
        <f>VLOOKUP(A608,[3]Sheet1!$B$1:$D$1757,3,FALSE)</f>
        <v>#N/A</v>
      </c>
      <c r="C608" s="455" t="e">
        <f>VLOOKUP(A608,[3]Sheet1!$B$1:$R$1757,17,FALSE)</f>
        <v>#N/A</v>
      </c>
      <c r="D608" s="458">
        <v>0</v>
      </c>
      <c r="E608" s="446">
        <v>17.72</v>
      </c>
      <c r="F608" s="447">
        <f>IF(D608&lt;60,0,ROUND(($D608*F$2)+VLOOKUP($C608,[2]CONFIG!$A$33:$C$43,3,FALSE),0))</f>
        <v>0</v>
      </c>
      <c r="G608" s="447">
        <f>IF(D608&lt;60,0,ROUND(($D608*G$2)+VLOOKUP($C608,[2]CONFIG!$A$33:$C$43,3,FALSE),0))</f>
        <v>0</v>
      </c>
      <c r="H608" s="447">
        <f>IF(D608&lt;60,0,ROUND(($D608*H$2)+VLOOKUP($C608,[2]CONFIG!$A$33:$C$43,3,FALSE),0))</f>
        <v>0</v>
      </c>
      <c r="I608" s="447">
        <f>IF(D608&lt;60,0,ROUND(($D608*I$2)+VLOOKUP($C608,[2]CONFIG!$A$33:$C$43,3,FALSE),0))</f>
        <v>0</v>
      </c>
      <c r="J608" s="456"/>
      <c r="K608" s="190" t="e">
        <f t="shared" si="38"/>
        <v>#REF!</v>
      </c>
      <c r="L608" s="190" t="e">
        <f t="shared" si="39"/>
        <v>#REF!</v>
      </c>
      <c r="M608" s="190" t="e">
        <f t="shared" si="40"/>
        <v>#REF!</v>
      </c>
      <c r="N608" s="190" t="e">
        <f t="shared" si="41"/>
        <v>#REF!</v>
      </c>
      <c r="P608" s="190" t="e">
        <f>E608+K608</f>
        <v>#REF!</v>
      </c>
      <c r="Q608" s="190" t="e">
        <f>E608+L608</f>
        <v>#REF!</v>
      </c>
    </row>
    <row r="609" spans="1:17" hidden="1" x14ac:dyDescent="0.25">
      <c r="A609" s="450" t="s">
        <v>913</v>
      </c>
      <c r="B609" s="455" t="e">
        <f>VLOOKUP(A609,[3]Sheet1!$B$1:$D$1757,3,FALSE)</f>
        <v>#N/A</v>
      </c>
      <c r="C609" s="455" t="e">
        <f>VLOOKUP(A609,[3]Sheet1!$B$1:$R$1757,17,FALSE)</f>
        <v>#N/A</v>
      </c>
      <c r="D609" s="458">
        <v>0</v>
      </c>
      <c r="E609" s="446">
        <v>10.35</v>
      </c>
      <c r="F609" s="447">
        <f>IF(D609&lt;60,0,ROUND(($D609*F$2)+VLOOKUP($C609,[2]CONFIG!$A$33:$C$43,3,FALSE),0))</f>
        <v>0</v>
      </c>
      <c r="G609" s="447">
        <f>IF(D609&lt;60,0,ROUND(($D609*G$2)+VLOOKUP($C609,[2]CONFIG!$A$33:$C$43,3,FALSE),0))</f>
        <v>0</v>
      </c>
      <c r="H609" s="447">
        <f>IF(D609&lt;60,0,ROUND(($D609*H$2)+VLOOKUP($C609,[2]CONFIG!$A$33:$C$43,3,FALSE),0))</f>
        <v>0</v>
      </c>
      <c r="I609" s="447">
        <f>IF(D609&lt;60,0,ROUND(($D609*I$2)+VLOOKUP($C609,[2]CONFIG!$A$33:$C$43,3,FALSE),0))</f>
        <v>0</v>
      </c>
      <c r="J609" s="456"/>
      <c r="K609" s="190" t="e">
        <f t="shared" si="38"/>
        <v>#REF!</v>
      </c>
      <c r="L609" s="190" t="e">
        <f t="shared" si="39"/>
        <v>#REF!</v>
      </c>
      <c r="M609" s="190" t="e">
        <f t="shared" si="40"/>
        <v>#REF!</v>
      </c>
      <c r="N609" s="190" t="e">
        <f t="shared" si="41"/>
        <v>#REF!</v>
      </c>
      <c r="P609" s="190">
        <v>0</v>
      </c>
      <c r="Q609" s="190">
        <v>0</v>
      </c>
    </row>
    <row r="610" spans="1:17" hidden="1" x14ac:dyDescent="0.25">
      <c r="A610" s="450" t="s">
        <v>914</v>
      </c>
      <c r="B610" s="455" t="e">
        <f>VLOOKUP(A610,[3]Sheet1!$B$1:$D$1757,3,FALSE)</f>
        <v>#N/A</v>
      </c>
      <c r="C610" s="455" t="e">
        <f>VLOOKUP(A610,[3]Sheet1!$B$1:$R$1757,17,FALSE)</f>
        <v>#N/A</v>
      </c>
      <c r="D610" s="458">
        <v>0</v>
      </c>
      <c r="E610" s="446">
        <v>12.72</v>
      </c>
      <c r="F610" s="447">
        <f>IF(D610&lt;60,0,ROUND(($D610*F$2)+VLOOKUP($C610,[2]CONFIG!$A$33:$C$43,3,FALSE),0))</f>
        <v>0</v>
      </c>
      <c r="G610" s="447">
        <f>IF(D610&lt;60,0,ROUND(($D610*G$2)+VLOOKUP($C610,[2]CONFIG!$A$33:$C$43,3,FALSE),0))</f>
        <v>0</v>
      </c>
      <c r="H610" s="447">
        <f>IF(D610&lt;60,0,ROUND(($D610*H$2)+VLOOKUP($C610,[2]CONFIG!$A$33:$C$43,3,FALSE),0))</f>
        <v>0</v>
      </c>
      <c r="I610" s="447">
        <f>IF(D610&lt;60,0,ROUND(($D610*I$2)+VLOOKUP($C610,[2]CONFIG!$A$33:$C$43,3,FALSE),0))</f>
        <v>0</v>
      </c>
      <c r="J610" s="456"/>
      <c r="K610" s="190" t="e">
        <f t="shared" si="38"/>
        <v>#REF!</v>
      </c>
      <c r="L610" s="190" t="e">
        <f t="shared" si="39"/>
        <v>#REF!</v>
      </c>
      <c r="M610" s="190" t="e">
        <f t="shared" si="40"/>
        <v>#REF!</v>
      </c>
      <c r="N610" s="190" t="e">
        <f t="shared" si="41"/>
        <v>#REF!</v>
      </c>
      <c r="P610" s="190" t="e">
        <f>E610+K610</f>
        <v>#REF!</v>
      </c>
      <c r="Q610" s="190" t="e">
        <f>E610+L610</f>
        <v>#REF!</v>
      </c>
    </row>
    <row r="611" spans="1:17" hidden="1" x14ac:dyDescent="0.25">
      <c r="A611" s="450" t="s">
        <v>915</v>
      </c>
      <c r="B611" s="455" t="e">
        <f>VLOOKUP(A611,[3]Sheet1!$B$1:$D$1757,3,FALSE)</f>
        <v>#N/A</v>
      </c>
      <c r="C611" s="455" t="e">
        <f>VLOOKUP(A611,[3]Sheet1!$B$1:$R$1757,17,FALSE)</f>
        <v>#N/A</v>
      </c>
      <c r="D611" s="458">
        <v>0</v>
      </c>
      <c r="E611" s="446">
        <v>10.1</v>
      </c>
      <c r="F611" s="447">
        <f>IF(D611&lt;60,0,ROUND(($D611*F$2)+VLOOKUP($C611,[2]CONFIG!$A$33:$C$43,3,FALSE),0))</f>
        <v>0</v>
      </c>
      <c r="G611" s="447">
        <f>IF(D611&lt;60,0,ROUND(($D611*G$2)+VLOOKUP($C611,[2]CONFIG!$A$33:$C$43,3,FALSE),0))</f>
        <v>0</v>
      </c>
      <c r="H611" s="447">
        <f>IF(D611&lt;60,0,ROUND(($D611*H$2)+VLOOKUP($C611,[2]CONFIG!$A$33:$C$43,3,FALSE),0))</f>
        <v>0</v>
      </c>
      <c r="I611" s="447">
        <f>IF(D611&lt;60,0,ROUND(($D611*I$2)+VLOOKUP($C611,[2]CONFIG!$A$33:$C$43,3,FALSE),0))</f>
        <v>0</v>
      </c>
      <c r="J611" s="456"/>
      <c r="K611" s="190" t="e">
        <f t="shared" si="38"/>
        <v>#REF!</v>
      </c>
      <c r="L611" s="190" t="e">
        <f t="shared" si="39"/>
        <v>#REF!</v>
      </c>
      <c r="M611" s="190" t="e">
        <f t="shared" si="40"/>
        <v>#REF!</v>
      </c>
      <c r="N611" s="190" t="e">
        <f t="shared" si="41"/>
        <v>#REF!</v>
      </c>
      <c r="P611" s="190">
        <v>0</v>
      </c>
      <c r="Q611" s="190">
        <v>0</v>
      </c>
    </row>
    <row r="612" spans="1:17" hidden="1" x14ac:dyDescent="0.25">
      <c r="A612" s="450" t="s">
        <v>916</v>
      </c>
      <c r="B612" s="455" t="e">
        <f>VLOOKUP(A612,[3]Sheet1!$B$1:$D$1757,3,FALSE)</f>
        <v>#N/A</v>
      </c>
      <c r="C612" s="455" t="e">
        <f>VLOOKUP(A612,[3]Sheet1!$B$1:$R$1757,17,FALSE)</f>
        <v>#N/A</v>
      </c>
      <c r="D612" s="458">
        <v>0</v>
      </c>
      <c r="E612" s="446">
        <v>11.87</v>
      </c>
      <c r="F612" s="447">
        <f>IF(D612&lt;60,0,ROUND(($D612*F$2)+VLOOKUP($C612,[2]CONFIG!$A$33:$C$43,3,FALSE),0))</f>
        <v>0</v>
      </c>
      <c r="G612" s="447">
        <f>IF(D612&lt;60,0,ROUND(($D612*G$2)+VLOOKUP($C612,[2]CONFIG!$A$33:$C$43,3,FALSE),0))</f>
        <v>0</v>
      </c>
      <c r="H612" s="447">
        <f>IF(D612&lt;60,0,ROUND(($D612*H$2)+VLOOKUP($C612,[2]CONFIG!$A$33:$C$43,3,FALSE),0))</f>
        <v>0</v>
      </c>
      <c r="I612" s="447">
        <f>IF(D612&lt;60,0,ROUND(($D612*I$2)+VLOOKUP($C612,[2]CONFIG!$A$33:$C$43,3,FALSE),0))</f>
        <v>0</v>
      </c>
      <c r="J612" s="456"/>
      <c r="K612" s="190" t="e">
        <f t="shared" si="38"/>
        <v>#REF!</v>
      </c>
      <c r="L612" s="190" t="e">
        <f t="shared" si="39"/>
        <v>#REF!</v>
      </c>
      <c r="M612" s="190" t="e">
        <f t="shared" si="40"/>
        <v>#REF!</v>
      </c>
      <c r="N612" s="190" t="e">
        <f t="shared" si="41"/>
        <v>#REF!</v>
      </c>
      <c r="P612" s="190" t="e">
        <f>E612+K612</f>
        <v>#REF!</v>
      </c>
      <c r="Q612" s="190" t="e">
        <f>E612+L612</f>
        <v>#REF!</v>
      </c>
    </row>
    <row r="613" spans="1:17" hidden="1" x14ac:dyDescent="0.25">
      <c r="A613" s="450" t="s">
        <v>917</v>
      </c>
      <c r="B613" s="455" t="e">
        <f>VLOOKUP(A613,[3]Sheet1!$B$1:$D$1757,3,FALSE)</f>
        <v>#N/A</v>
      </c>
      <c r="C613" s="455" t="e">
        <f>VLOOKUP(A613,[3]Sheet1!$B$1:$R$1757,17,FALSE)</f>
        <v>#N/A</v>
      </c>
      <c r="D613" s="458">
        <v>0</v>
      </c>
      <c r="E613" s="446">
        <v>7.29</v>
      </c>
      <c r="F613" s="447">
        <f>IF(D613&lt;60,0,ROUND(($D613*F$2)+VLOOKUP($C613,[2]CONFIG!$A$33:$C$43,3,FALSE),0))</f>
        <v>0</v>
      </c>
      <c r="G613" s="447">
        <f>IF(D613&lt;60,0,ROUND(($D613*G$2)+VLOOKUP($C613,[2]CONFIG!$A$33:$C$43,3,FALSE),0))</f>
        <v>0</v>
      </c>
      <c r="H613" s="447">
        <f>IF(D613&lt;60,0,ROUND(($D613*H$2)+VLOOKUP($C613,[2]CONFIG!$A$33:$C$43,3,FALSE),0))</f>
        <v>0</v>
      </c>
      <c r="I613" s="447">
        <f>IF(D613&lt;60,0,ROUND(($D613*I$2)+VLOOKUP($C613,[2]CONFIG!$A$33:$C$43,3,FALSE),0))</f>
        <v>0</v>
      </c>
      <c r="J613" s="456"/>
      <c r="K613" s="190" t="e">
        <f t="shared" si="38"/>
        <v>#REF!</v>
      </c>
      <c r="L613" s="190" t="e">
        <f t="shared" si="39"/>
        <v>#REF!</v>
      </c>
      <c r="M613" s="190" t="e">
        <f t="shared" si="40"/>
        <v>#REF!</v>
      </c>
      <c r="N613" s="190" t="e">
        <f t="shared" si="41"/>
        <v>#REF!</v>
      </c>
      <c r="P613" s="190" t="e">
        <f>E613+K613</f>
        <v>#REF!</v>
      </c>
      <c r="Q613" s="190" t="e">
        <f>E613+L613</f>
        <v>#REF!</v>
      </c>
    </row>
    <row r="614" spans="1:17" hidden="1" x14ac:dyDescent="0.25">
      <c r="A614" s="459" t="s">
        <v>918</v>
      </c>
      <c r="B614" s="455" t="e">
        <f>VLOOKUP(A614,[3]Sheet1!$B$1:$D$1757,3,FALSE)</f>
        <v>#N/A</v>
      </c>
      <c r="C614" s="455" t="e">
        <f>VLOOKUP(A614,[3]Sheet1!$B$1:$R$1757,17,FALSE)</f>
        <v>#N/A</v>
      </c>
      <c r="D614" s="458">
        <v>0</v>
      </c>
      <c r="E614" s="446">
        <v>7.35</v>
      </c>
      <c r="F614" s="447">
        <f>IF(D614&lt;60,0,ROUND(($D614*F$2)+VLOOKUP($C614,[2]CONFIG!$A$33:$C$43,3,FALSE),0))</f>
        <v>0</v>
      </c>
      <c r="G614" s="447">
        <f>IF(D614&lt;60,0,ROUND(($D614*G$2)+VLOOKUP($C614,[2]CONFIG!$A$33:$C$43,3,FALSE),0))</f>
        <v>0</v>
      </c>
      <c r="H614" s="447">
        <f>IF(D614&lt;60,0,ROUND(($D614*H$2)+VLOOKUP($C614,[2]CONFIG!$A$33:$C$43,3,FALSE),0))</f>
        <v>0</v>
      </c>
      <c r="I614" s="447">
        <f>IF(D614&lt;60,0,ROUND(($D614*I$2)+VLOOKUP($C614,[2]CONFIG!$A$33:$C$43,3,FALSE),0))</f>
        <v>0</v>
      </c>
      <c r="J614" s="456"/>
      <c r="K614" s="190" t="e">
        <f t="shared" si="38"/>
        <v>#REF!</v>
      </c>
      <c r="L614" s="190" t="e">
        <f t="shared" si="39"/>
        <v>#REF!</v>
      </c>
      <c r="M614" s="190" t="e">
        <f t="shared" si="40"/>
        <v>#REF!</v>
      </c>
      <c r="N614" s="190" t="e">
        <f t="shared" si="41"/>
        <v>#REF!</v>
      </c>
      <c r="P614" s="190">
        <v>0</v>
      </c>
      <c r="Q614" s="190">
        <v>0</v>
      </c>
    </row>
    <row r="615" spans="1:17" hidden="1" x14ac:dyDescent="0.25">
      <c r="A615" s="450" t="s">
        <v>919</v>
      </c>
      <c r="B615" s="455" t="e">
        <f>VLOOKUP(A615,[3]Sheet1!$B$1:$D$1757,3,FALSE)</f>
        <v>#N/A</v>
      </c>
      <c r="C615" s="455" t="e">
        <f>VLOOKUP(A615,[3]Sheet1!$B$1:$R$1757,17,FALSE)</f>
        <v>#N/A</v>
      </c>
      <c r="D615" s="458">
        <v>0</v>
      </c>
      <c r="E615" s="446">
        <v>26.45</v>
      </c>
      <c r="F615" s="447">
        <f>IF(D615&lt;60,0,ROUND(($D615*F$2)+VLOOKUP($C615,[2]CONFIG!$A$33:$C$43,3,FALSE),0))</f>
        <v>0</v>
      </c>
      <c r="G615" s="447">
        <f>IF(D615&lt;60,0,ROUND(($D615*G$2)+VLOOKUP($C615,[2]CONFIG!$A$33:$C$43,3,FALSE),0))</f>
        <v>0</v>
      </c>
      <c r="H615" s="447">
        <f>IF(D615&lt;60,0,ROUND(($D615*H$2)+VLOOKUP($C615,[2]CONFIG!$A$33:$C$43,3,FALSE),0))</f>
        <v>0</v>
      </c>
      <c r="I615" s="447">
        <f>IF(D615&lt;60,0,ROUND(($D615*I$2)+VLOOKUP($C615,[2]CONFIG!$A$33:$C$43,3,FALSE),0))</f>
        <v>0</v>
      </c>
      <c r="J615" s="456"/>
      <c r="K615" s="190" t="e">
        <f t="shared" si="38"/>
        <v>#REF!</v>
      </c>
      <c r="L615" s="190" t="e">
        <f t="shared" si="39"/>
        <v>#REF!</v>
      </c>
      <c r="M615" s="190" t="e">
        <f t="shared" si="40"/>
        <v>#REF!</v>
      </c>
      <c r="N615" s="190" t="e">
        <f t="shared" si="41"/>
        <v>#REF!</v>
      </c>
      <c r="P615" s="190">
        <v>0</v>
      </c>
      <c r="Q615" s="190">
        <v>0</v>
      </c>
    </row>
    <row r="616" spans="1:17" hidden="1" x14ac:dyDescent="0.25">
      <c r="A616" s="450" t="s">
        <v>920</v>
      </c>
      <c r="B616" s="455" t="e">
        <f>VLOOKUP(A616,[3]Sheet1!$B$1:$D$1757,3,FALSE)</f>
        <v>#N/A</v>
      </c>
      <c r="C616" s="455" t="e">
        <f>VLOOKUP(A616,[3]Sheet1!$B$1:$R$1757,17,FALSE)</f>
        <v>#N/A</v>
      </c>
      <c r="D616" s="458">
        <v>0</v>
      </c>
      <c r="E616" s="446">
        <v>21.82</v>
      </c>
      <c r="F616" s="447">
        <f>IF(D616&lt;60,0,ROUND(($D616*F$2)+VLOOKUP($C616,[2]CONFIG!$A$33:$C$43,3,FALSE),0))</f>
        <v>0</v>
      </c>
      <c r="G616" s="447">
        <f>IF(D616&lt;60,0,ROUND(($D616*G$2)+VLOOKUP($C616,[2]CONFIG!$A$33:$C$43,3,FALSE),0))</f>
        <v>0</v>
      </c>
      <c r="H616" s="447">
        <f>IF(D616&lt;60,0,ROUND(($D616*H$2)+VLOOKUP($C616,[2]CONFIG!$A$33:$C$43,3,FALSE),0))</f>
        <v>0</v>
      </c>
      <c r="I616" s="447">
        <f>IF(D616&lt;60,0,ROUND(($D616*I$2)+VLOOKUP($C616,[2]CONFIG!$A$33:$C$43,3,FALSE),0))</f>
        <v>0</v>
      </c>
      <c r="J616" s="456"/>
      <c r="K616" s="190" t="e">
        <f t="shared" si="38"/>
        <v>#REF!</v>
      </c>
      <c r="L616" s="190" t="e">
        <f t="shared" si="39"/>
        <v>#REF!</v>
      </c>
      <c r="M616" s="190" t="e">
        <f t="shared" si="40"/>
        <v>#REF!</v>
      </c>
      <c r="N616" s="190" t="e">
        <f t="shared" si="41"/>
        <v>#REF!</v>
      </c>
      <c r="P616" s="190">
        <v>0</v>
      </c>
      <c r="Q616" s="190">
        <v>0</v>
      </c>
    </row>
    <row r="617" spans="1:17" hidden="1" x14ac:dyDescent="0.25">
      <c r="A617" s="450" t="s">
        <v>921</v>
      </c>
      <c r="B617" s="455" t="e">
        <f>VLOOKUP(A617,[3]Sheet1!$B$1:$D$1757,3,FALSE)</f>
        <v>#N/A</v>
      </c>
      <c r="C617" s="455" t="e">
        <f>VLOOKUP(A617,[3]Sheet1!$B$1:$R$1757,17,FALSE)</f>
        <v>#N/A</v>
      </c>
      <c r="D617" s="458">
        <v>0</v>
      </c>
      <c r="E617" s="446">
        <v>19.38</v>
      </c>
      <c r="F617" s="447">
        <f>IF(D617&lt;60,0,ROUND(($D617*F$2)+VLOOKUP($C617,[2]CONFIG!$A$33:$C$43,3,FALSE),0))</f>
        <v>0</v>
      </c>
      <c r="G617" s="447">
        <f>IF(D617&lt;60,0,ROUND(($D617*G$2)+VLOOKUP($C617,[2]CONFIG!$A$33:$C$43,3,FALSE),0))</f>
        <v>0</v>
      </c>
      <c r="H617" s="447">
        <f>IF(D617&lt;60,0,ROUND(($D617*H$2)+VLOOKUP($C617,[2]CONFIG!$A$33:$C$43,3,FALSE),0))</f>
        <v>0</v>
      </c>
      <c r="I617" s="447">
        <f>IF(D617&lt;60,0,ROUND(($D617*I$2)+VLOOKUP($C617,[2]CONFIG!$A$33:$C$43,3,FALSE),0))</f>
        <v>0</v>
      </c>
      <c r="J617" s="456"/>
      <c r="K617" s="190" t="e">
        <f t="shared" si="38"/>
        <v>#REF!</v>
      </c>
      <c r="L617" s="190" t="e">
        <f t="shared" si="39"/>
        <v>#REF!</v>
      </c>
      <c r="M617" s="190" t="e">
        <f t="shared" si="40"/>
        <v>#REF!</v>
      </c>
      <c r="N617" s="190" t="e">
        <f t="shared" si="41"/>
        <v>#REF!</v>
      </c>
      <c r="P617" s="190" t="e">
        <f t="shared" ref="P617:P623" si="42">E617+K617</f>
        <v>#REF!</v>
      </c>
      <c r="Q617" s="190" t="e">
        <f t="shared" ref="Q617:Q623" si="43">E617+L617</f>
        <v>#REF!</v>
      </c>
    </row>
    <row r="618" spans="1:17" hidden="1" x14ac:dyDescent="0.25">
      <c r="A618" s="450" t="s">
        <v>922</v>
      </c>
      <c r="B618" s="455" t="e">
        <f>VLOOKUP(A618,[3]Sheet1!$B$1:$D$1757,3,FALSE)</f>
        <v>#N/A</v>
      </c>
      <c r="C618" s="455" t="e">
        <f>VLOOKUP(A618,[3]Sheet1!$B$1:$R$1757,17,FALSE)</f>
        <v>#N/A</v>
      </c>
      <c r="D618" s="458">
        <v>0</v>
      </c>
      <c r="E618" s="446">
        <v>21.37</v>
      </c>
      <c r="F618" s="447">
        <f>IF(D618&lt;60,0,ROUND(($D618*F$2)+VLOOKUP($C618,[2]CONFIG!$A$33:$C$43,3,FALSE),0))</f>
        <v>0</v>
      </c>
      <c r="G618" s="447">
        <f>IF(D618&lt;60,0,ROUND(($D618*G$2)+VLOOKUP($C618,[2]CONFIG!$A$33:$C$43,3,FALSE),0))</f>
        <v>0</v>
      </c>
      <c r="H618" s="447">
        <f>IF(D618&lt;60,0,ROUND(($D618*H$2)+VLOOKUP($C618,[2]CONFIG!$A$33:$C$43,3,FALSE),0))</f>
        <v>0</v>
      </c>
      <c r="I618" s="447">
        <f>IF(D618&lt;60,0,ROUND(($D618*I$2)+VLOOKUP($C618,[2]CONFIG!$A$33:$C$43,3,FALSE),0))</f>
        <v>0</v>
      </c>
      <c r="J618" s="456"/>
      <c r="K618" s="190" t="e">
        <f t="shared" si="38"/>
        <v>#REF!</v>
      </c>
      <c r="L618" s="190" t="e">
        <f t="shared" si="39"/>
        <v>#REF!</v>
      </c>
      <c r="M618" s="190" t="e">
        <f t="shared" si="40"/>
        <v>#REF!</v>
      </c>
      <c r="N618" s="190" t="e">
        <f t="shared" si="41"/>
        <v>#REF!</v>
      </c>
      <c r="P618" s="190" t="e">
        <f t="shared" si="42"/>
        <v>#REF!</v>
      </c>
      <c r="Q618" s="190" t="e">
        <f t="shared" si="43"/>
        <v>#REF!</v>
      </c>
    </row>
    <row r="619" spans="1:17" hidden="1" x14ac:dyDescent="0.25">
      <c r="A619" s="450" t="s">
        <v>923</v>
      </c>
      <c r="B619" s="455" t="e">
        <f>VLOOKUP(A619,[3]Sheet1!$B$1:$D$1757,3,FALSE)</f>
        <v>#N/A</v>
      </c>
      <c r="C619" s="455" t="e">
        <f>VLOOKUP(A619,[3]Sheet1!$B$1:$R$1757,17,FALSE)</f>
        <v>#N/A</v>
      </c>
      <c r="D619" s="458">
        <v>0</v>
      </c>
      <c r="E619" s="446">
        <v>38.630000000000003</v>
      </c>
      <c r="F619" s="447">
        <f>IF(D619&lt;60,0,ROUND(($D619*F$2)+VLOOKUP($C619,[2]CONFIG!$A$33:$C$43,3,FALSE),0))</f>
        <v>0</v>
      </c>
      <c r="G619" s="447">
        <f>IF(D619&lt;60,0,ROUND(($D619*G$2)+VLOOKUP($C619,[2]CONFIG!$A$33:$C$43,3,FALSE),0))</f>
        <v>0</v>
      </c>
      <c r="H619" s="447">
        <f>IF(D619&lt;60,0,ROUND(($D619*H$2)+VLOOKUP($C619,[2]CONFIG!$A$33:$C$43,3,FALSE),0))</f>
        <v>0</v>
      </c>
      <c r="I619" s="447">
        <f>IF(D619&lt;60,0,ROUND(($D619*I$2)+VLOOKUP($C619,[2]CONFIG!$A$33:$C$43,3,FALSE),0))</f>
        <v>0</v>
      </c>
      <c r="J619" s="456"/>
      <c r="K619" s="190" t="e">
        <f t="shared" si="38"/>
        <v>#REF!</v>
      </c>
      <c r="L619" s="190" t="e">
        <f t="shared" si="39"/>
        <v>#REF!</v>
      </c>
      <c r="M619" s="190" t="e">
        <f t="shared" si="40"/>
        <v>#REF!</v>
      </c>
      <c r="N619" s="190" t="e">
        <f t="shared" si="41"/>
        <v>#REF!</v>
      </c>
      <c r="P619" s="190" t="e">
        <f t="shared" si="42"/>
        <v>#REF!</v>
      </c>
      <c r="Q619" s="190" t="e">
        <f t="shared" si="43"/>
        <v>#REF!</v>
      </c>
    </row>
    <row r="620" spans="1:17" hidden="1" x14ac:dyDescent="0.25">
      <c r="A620" s="450" t="s">
        <v>924</v>
      </c>
      <c r="B620" s="455" t="e">
        <f>VLOOKUP(A620,[3]Sheet1!$B$1:$D$1757,3,FALSE)</f>
        <v>#N/A</v>
      </c>
      <c r="C620" s="455" t="e">
        <f>VLOOKUP(A620,[3]Sheet1!$B$1:$R$1757,17,FALSE)</f>
        <v>#N/A</v>
      </c>
      <c r="D620" s="458">
        <v>0</v>
      </c>
      <c r="E620" s="446">
        <v>17.72</v>
      </c>
      <c r="F620" s="447">
        <f>IF(D620&lt;60,0,ROUND(($D620*F$2)+VLOOKUP($C620,[2]CONFIG!$A$33:$C$43,3,FALSE),0))</f>
        <v>0</v>
      </c>
      <c r="G620" s="447">
        <f>IF(D620&lt;60,0,ROUND(($D620*G$2)+VLOOKUP($C620,[2]CONFIG!$A$33:$C$43,3,FALSE),0))</f>
        <v>0</v>
      </c>
      <c r="H620" s="447">
        <f>IF(D620&lt;60,0,ROUND(($D620*H$2)+VLOOKUP($C620,[2]CONFIG!$A$33:$C$43,3,FALSE),0))</f>
        <v>0</v>
      </c>
      <c r="I620" s="447">
        <f>IF(D620&lt;60,0,ROUND(($D620*I$2)+VLOOKUP($C620,[2]CONFIG!$A$33:$C$43,3,FALSE),0))</f>
        <v>0</v>
      </c>
      <c r="J620" s="456"/>
      <c r="K620" s="190" t="e">
        <f t="shared" si="38"/>
        <v>#REF!</v>
      </c>
      <c r="L620" s="190" t="e">
        <f t="shared" si="39"/>
        <v>#REF!</v>
      </c>
      <c r="M620" s="190" t="e">
        <f t="shared" si="40"/>
        <v>#REF!</v>
      </c>
      <c r="N620" s="190" t="e">
        <f t="shared" si="41"/>
        <v>#REF!</v>
      </c>
      <c r="P620" s="190" t="e">
        <f t="shared" si="42"/>
        <v>#REF!</v>
      </c>
      <c r="Q620" s="190" t="e">
        <f t="shared" si="43"/>
        <v>#REF!</v>
      </c>
    </row>
    <row r="621" spans="1:17" hidden="1" x14ac:dyDescent="0.25">
      <c r="A621" s="450" t="s">
        <v>925</v>
      </c>
      <c r="B621" s="455" t="e">
        <f>VLOOKUP(A621,[3]Sheet1!$B$1:$D$1757,3,FALSE)</f>
        <v>#N/A</v>
      </c>
      <c r="C621" s="455" t="e">
        <f>VLOOKUP(A621,[3]Sheet1!$B$1:$R$1757,17,FALSE)</f>
        <v>#N/A</v>
      </c>
      <c r="D621" s="458">
        <v>0</v>
      </c>
      <c r="E621" s="446">
        <v>15.48</v>
      </c>
      <c r="F621" s="447">
        <f>IF(D621&lt;60,0,ROUND(($D621*F$2)+VLOOKUP($C621,[2]CONFIG!$A$33:$C$43,3,FALSE),0))</f>
        <v>0</v>
      </c>
      <c r="G621" s="447">
        <f>IF(D621&lt;60,0,ROUND(($D621*G$2)+VLOOKUP($C621,[2]CONFIG!$A$33:$C$43,3,FALSE),0))</f>
        <v>0</v>
      </c>
      <c r="H621" s="447">
        <f>IF(D621&lt;60,0,ROUND(($D621*H$2)+VLOOKUP($C621,[2]CONFIG!$A$33:$C$43,3,FALSE),0))</f>
        <v>0</v>
      </c>
      <c r="I621" s="447">
        <f>IF(D621&lt;60,0,ROUND(($D621*I$2)+VLOOKUP($C621,[2]CONFIG!$A$33:$C$43,3,FALSE),0))</f>
        <v>0</v>
      </c>
      <c r="J621" s="456"/>
      <c r="K621" s="190" t="e">
        <f t="shared" si="38"/>
        <v>#REF!</v>
      </c>
      <c r="L621" s="190" t="e">
        <f t="shared" si="39"/>
        <v>#REF!</v>
      </c>
      <c r="M621" s="190" t="e">
        <f t="shared" si="40"/>
        <v>#REF!</v>
      </c>
      <c r="N621" s="190" t="e">
        <f t="shared" si="41"/>
        <v>#REF!</v>
      </c>
      <c r="P621" s="190" t="e">
        <f t="shared" si="42"/>
        <v>#REF!</v>
      </c>
      <c r="Q621" s="190" t="e">
        <f t="shared" si="43"/>
        <v>#REF!</v>
      </c>
    </row>
    <row r="622" spans="1:17" hidden="1" x14ac:dyDescent="0.25">
      <c r="A622" s="450" t="s">
        <v>926</v>
      </c>
      <c r="B622" s="455" t="e">
        <f>VLOOKUP(A622,[3]Sheet1!$B$1:$D$1757,3,FALSE)</f>
        <v>#N/A</v>
      </c>
      <c r="C622" s="455" t="e">
        <f>VLOOKUP(A622,[3]Sheet1!$B$1:$R$1757,17,FALSE)</f>
        <v>#N/A</v>
      </c>
      <c r="D622" s="458">
        <v>0</v>
      </c>
      <c r="E622" s="446">
        <v>14.99</v>
      </c>
      <c r="F622" s="447">
        <f>IF(D622&lt;60,0,ROUND(($D622*F$2)+VLOOKUP($C622,[2]CONFIG!$A$33:$C$43,3,FALSE),0))</f>
        <v>0</v>
      </c>
      <c r="G622" s="447">
        <f>IF(D622&lt;60,0,ROUND(($D622*G$2)+VLOOKUP($C622,[2]CONFIG!$A$33:$C$43,3,FALSE),0))</f>
        <v>0</v>
      </c>
      <c r="H622" s="447">
        <f>IF(D622&lt;60,0,ROUND(($D622*H$2)+VLOOKUP($C622,[2]CONFIG!$A$33:$C$43,3,FALSE),0))</f>
        <v>0</v>
      </c>
      <c r="I622" s="447">
        <f>IF(D622&lt;60,0,ROUND(($D622*I$2)+VLOOKUP($C622,[2]CONFIG!$A$33:$C$43,3,FALSE),0))</f>
        <v>0</v>
      </c>
      <c r="J622" s="456"/>
      <c r="K622" s="190" t="e">
        <f t="shared" si="38"/>
        <v>#REF!</v>
      </c>
      <c r="L622" s="190" t="e">
        <f t="shared" si="39"/>
        <v>#REF!</v>
      </c>
      <c r="M622" s="190" t="e">
        <f t="shared" si="40"/>
        <v>#REF!</v>
      </c>
      <c r="N622" s="190" t="e">
        <f t="shared" si="41"/>
        <v>#REF!</v>
      </c>
      <c r="P622" s="190" t="e">
        <f t="shared" si="42"/>
        <v>#REF!</v>
      </c>
      <c r="Q622" s="190" t="e">
        <f t="shared" si="43"/>
        <v>#REF!</v>
      </c>
    </row>
    <row r="623" spans="1:17" hidden="1" x14ac:dyDescent="0.25">
      <c r="A623" s="450" t="s">
        <v>927</v>
      </c>
      <c r="B623" s="455" t="e">
        <f>VLOOKUP(A623,[3]Sheet1!$B$1:$D$1757,3,FALSE)</f>
        <v>#N/A</v>
      </c>
      <c r="C623" s="455" t="e">
        <f>VLOOKUP(A623,[3]Sheet1!$B$1:$R$1757,17,FALSE)</f>
        <v>#N/A</v>
      </c>
      <c r="D623" s="458">
        <v>0</v>
      </c>
      <c r="E623" s="446">
        <v>13.13</v>
      </c>
      <c r="F623" s="447">
        <f>IF(D623&lt;60,0,ROUND(($D623*F$2)+VLOOKUP($C623,[2]CONFIG!$A$33:$C$43,3,FALSE),0))</f>
        <v>0</v>
      </c>
      <c r="G623" s="447">
        <f>IF(D623&lt;60,0,ROUND(($D623*G$2)+VLOOKUP($C623,[2]CONFIG!$A$33:$C$43,3,FALSE),0))</f>
        <v>0</v>
      </c>
      <c r="H623" s="447">
        <f>IF(D623&lt;60,0,ROUND(($D623*H$2)+VLOOKUP($C623,[2]CONFIG!$A$33:$C$43,3,FALSE),0))</f>
        <v>0</v>
      </c>
      <c r="I623" s="447">
        <f>IF(D623&lt;60,0,ROUND(($D623*I$2)+VLOOKUP($C623,[2]CONFIG!$A$33:$C$43,3,FALSE),0))</f>
        <v>0</v>
      </c>
      <c r="J623" s="456"/>
      <c r="K623" s="190" t="e">
        <f t="shared" si="38"/>
        <v>#REF!</v>
      </c>
      <c r="L623" s="190" t="e">
        <f t="shared" si="39"/>
        <v>#REF!</v>
      </c>
      <c r="M623" s="190" t="e">
        <f t="shared" si="40"/>
        <v>#REF!</v>
      </c>
      <c r="N623" s="190" t="e">
        <f t="shared" si="41"/>
        <v>#REF!</v>
      </c>
      <c r="P623" s="190" t="e">
        <f t="shared" si="42"/>
        <v>#REF!</v>
      </c>
      <c r="Q623" s="190" t="e">
        <f t="shared" si="43"/>
        <v>#REF!</v>
      </c>
    </row>
    <row r="624" spans="1:17" hidden="1" x14ac:dyDescent="0.25">
      <c r="A624" s="450" t="s">
        <v>928</v>
      </c>
      <c r="B624" s="455" t="e">
        <f>VLOOKUP(A624,[3]Sheet1!$B$1:$D$1757,3,FALSE)</f>
        <v>#N/A</v>
      </c>
      <c r="C624" s="455" t="e">
        <f>VLOOKUP(A624,[3]Sheet1!$B$1:$R$1757,17,FALSE)</f>
        <v>#N/A</v>
      </c>
      <c r="D624" s="458">
        <v>0</v>
      </c>
      <c r="E624" s="446">
        <v>10.130000000000001</v>
      </c>
      <c r="F624" s="447">
        <f>IF(D624&lt;60,0,ROUND(($D624*F$2)+VLOOKUP($C624,[2]CONFIG!$A$33:$C$43,3,FALSE),0))</f>
        <v>0</v>
      </c>
      <c r="G624" s="447">
        <f>IF(D624&lt;60,0,ROUND(($D624*G$2)+VLOOKUP($C624,[2]CONFIG!$A$33:$C$43,3,FALSE),0))</f>
        <v>0</v>
      </c>
      <c r="H624" s="447">
        <f>IF(D624&lt;60,0,ROUND(($D624*H$2)+VLOOKUP($C624,[2]CONFIG!$A$33:$C$43,3,FALSE),0))</f>
        <v>0</v>
      </c>
      <c r="I624" s="447">
        <f>IF(D624&lt;60,0,ROUND(($D624*I$2)+VLOOKUP($C624,[2]CONFIG!$A$33:$C$43,3,FALSE),0))</f>
        <v>0</v>
      </c>
      <c r="J624" s="456"/>
      <c r="K624" s="190" t="e">
        <f t="shared" si="38"/>
        <v>#REF!</v>
      </c>
      <c r="L624" s="190" t="e">
        <f t="shared" si="39"/>
        <v>#REF!</v>
      </c>
      <c r="M624" s="190" t="e">
        <f t="shared" si="40"/>
        <v>#REF!</v>
      </c>
      <c r="N624" s="190" t="e">
        <f t="shared" si="41"/>
        <v>#REF!</v>
      </c>
      <c r="P624" s="190">
        <v>0</v>
      </c>
      <c r="Q624" s="190">
        <v>0</v>
      </c>
    </row>
    <row r="625" spans="1:17" hidden="1" x14ac:dyDescent="0.25">
      <c r="A625" s="450" t="s">
        <v>929</v>
      </c>
      <c r="B625" s="455" t="e">
        <f>VLOOKUP(A625,[3]Sheet1!$B$1:$D$1757,3,FALSE)</f>
        <v>#N/A</v>
      </c>
      <c r="C625" s="455" t="e">
        <f>VLOOKUP(A625,[3]Sheet1!$B$1:$R$1757,17,FALSE)</f>
        <v>#N/A</v>
      </c>
      <c r="D625" s="458">
        <v>0</v>
      </c>
      <c r="E625" s="446">
        <v>12.47</v>
      </c>
      <c r="F625" s="447">
        <f>IF(D625&lt;60,0,ROUND(($D625*F$2)+VLOOKUP($C625,[2]CONFIG!$A$33:$C$43,3,FALSE),0))</f>
        <v>0</v>
      </c>
      <c r="G625" s="447">
        <f>IF(D625&lt;60,0,ROUND(($D625*G$2)+VLOOKUP($C625,[2]CONFIG!$A$33:$C$43,3,FALSE),0))</f>
        <v>0</v>
      </c>
      <c r="H625" s="447">
        <f>IF(D625&lt;60,0,ROUND(($D625*H$2)+VLOOKUP($C625,[2]CONFIG!$A$33:$C$43,3,FALSE),0))</f>
        <v>0</v>
      </c>
      <c r="I625" s="447">
        <f>IF(D625&lt;60,0,ROUND(($D625*I$2)+VLOOKUP($C625,[2]CONFIG!$A$33:$C$43,3,FALSE),0))</f>
        <v>0</v>
      </c>
      <c r="J625" s="456"/>
      <c r="K625" s="190" t="e">
        <f t="shared" si="38"/>
        <v>#REF!</v>
      </c>
      <c r="L625" s="190" t="e">
        <f t="shared" si="39"/>
        <v>#REF!</v>
      </c>
      <c r="M625" s="190" t="e">
        <f t="shared" si="40"/>
        <v>#REF!</v>
      </c>
      <c r="N625" s="190" t="e">
        <f t="shared" si="41"/>
        <v>#REF!</v>
      </c>
      <c r="P625" s="190">
        <v>0</v>
      </c>
      <c r="Q625" s="190">
        <v>0</v>
      </c>
    </row>
    <row r="626" spans="1:17" hidden="1" x14ac:dyDescent="0.25">
      <c r="A626" s="450" t="s">
        <v>930</v>
      </c>
      <c r="B626" s="455" t="e">
        <f>VLOOKUP(A626,[3]Sheet1!$B$1:$D$1757,3,FALSE)</f>
        <v>#N/A</v>
      </c>
      <c r="C626" s="455" t="e">
        <f>VLOOKUP(A626,[3]Sheet1!$B$1:$R$1757,17,FALSE)</f>
        <v>#N/A</v>
      </c>
      <c r="D626" s="458">
        <v>0</v>
      </c>
      <c r="E626" s="446">
        <v>15.75</v>
      </c>
      <c r="F626" s="447">
        <f>IF(D626&lt;60,0,ROUND(($D626*F$2)+VLOOKUP($C626,[2]CONFIG!$A$33:$C$43,3,FALSE),0))</f>
        <v>0</v>
      </c>
      <c r="G626" s="447">
        <f>IF(D626&lt;60,0,ROUND(($D626*G$2)+VLOOKUP($C626,[2]CONFIG!$A$33:$C$43,3,FALSE),0))</f>
        <v>0</v>
      </c>
      <c r="H626" s="447">
        <f>IF(D626&lt;60,0,ROUND(($D626*H$2)+VLOOKUP($C626,[2]CONFIG!$A$33:$C$43,3,FALSE),0))</f>
        <v>0</v>
      </c>
      <c r="I626" s="447">
        <f>IF(D626&lt;60,0,ROUND(($D626*I$2)+VLOOKUP($C626,[2]CONFIG!$A$33:$C$43,3,FALSE),0))</f>
        <v>0</v>
      </c>
      <c r="J626" s="456"/>
      <c r="K626" s="190" t="e">
        <f t="shared" si="38"/>
        <v>#REF!</v>
      </c>
      <c r="L626" s="190" t="e">
        <f t="shared" si="39"/>
        <v>#REF!</v>
      </c>
      <c r="M626" s="190" t="e">
        <f t="shared" si="40"/>
        <v>#REF!</v>
      </c>
      <c r="N626" s="190" t="e">
        <f t="shared" si="41"/>
        <v>#REF!</v>
      </c>
      <c r="P626" s="190" t="e">
        <f t="shared" ref="P626:P640" si="44">E626+K626</f>
        <v>#REF!</v>
      </c>
      <c r="Q626" s="190" t="e">
        <f t="shared" ref="Q626:Q640" si="45">E626+L626</f>
        <v>#REF!</v>
      </c>
    </row>
    <row r="627" spans="1:17" hidden="1" x14ac:dyDescent="0.25">
      <c r="A627" s="459" t="s">
        <v>931</v>
      </c>
      <c r="B627" s="459" t="s">
        <v>931</v>
      </c>
      <c r="C627" s="455" t="s">
        <v>932</v>
      </c>
      <c r="E627" s="446">
        <v>15.4</v>
      </c>
      <c r="F627" s="447">
        <f>IF(D627&lt;60,0,ROUND(($D627*F$2)+VLOOKUP($C627,[2]CONFIG!$A$33:$C$43,3,FALSE),0))</f>
        <v>0</v>
      </c>
      <c r="G627" s="447">
        <f>IF(D627&lt;60,0,ROUND(($D627*G$2)+VLOOKUP($C627,[2]CONFIG!$A$33:$C$43,3,FALSE),0))</f>
        <v>0</v>
      </c>
      <c r="H627" s="447">
        <f>IF(D627&lt;60,0,ROUND(($D627*H$2)+VLOOKUP($C627,[2]CONFIG!$A$33:$C$43,3,FALSE),0))</f>
        <v>0</v>
      </c>
      <c r="I627" s="447">
        <f>IF(D627&lt;60,0,ROUND(($D627*I$2)+VLOOKUP($C627,[2]CONFIG!$A$33:$C$43,3,FALSE),0))</f>
        <v>0</v>
      </c>
      <c r="K627" s="190" t="e">
        <f t="shared" si="38"/>
        <v>#REF!</v>
      </c>
      <c r="L627" s="190" t="e">
        <f t="shared" si="39"/>
        <v>#REF!</v>
      </c>
      <c r="M627" s="190" t="e">
        <f t="shared" si="40"/>
        <v>#REF!</v>
      </c>
      <c r="N627" s="190" t="e">
        <f t="shared" si="41"/>
        <v>#REF!</v>
      </c>
      <c r="P627" s="190" t="e">
        <f t="shared" si="44"/>
        <v>#REF!</v>
      </c>
      <c r="Q627" s="190" t="e">
        <f t="shared" si="45"/>
        <v>#REF!</v>
      </c>
    </row>
    <row r="628" spans="1:17" hidden="1" x14ac:dyDescent="0.25">
      <c r="A628" s="459" t="s">
        <v>933</v>
      </c>
      <c r="B628" s="459" t="s">
        <v>933</v>
      </c>
      <c r="C628" s="455" t="s">
        <v>932</v>
      </c>
      <c r="E628" s="446">
        <v>15.4</v>
      </c>
      <c r="F628" s="447">
        <f>IF(D628&lt;60,0,ROUND(($D628*F$2)+VLOOKUP($C628,[2]CONFIG!$A$33:$C$43,3,FALSE),0))</f>
        <v>0</v>
      </c>
      <c r="G628" s="447">
        <f>IF(D628&lt;60,0,ROUND(($D628*G$2)+VLOOKUP($C628,[2]CONFIG!$A$33:$C$43,3,FALSE),0))</f>
        <v>0</v>
      </c>
      <c r="H628" s="447">
        <f>IF(D628&lt;60,0,ROUND(($D628*H$2)+VLOOKUP($C628,[2]CONFIG!$A$33:$C$43,3,FALSE),0))</f>
        <v>0</v>
      </c>
      <c r="I628" s="447">
        <f>IF(D628&lt;60,0,ROUND(($D628*I$2)+VLOOKUP($C628,[2]CONFIG!$A$33:$C$43,3,FALSE),0))</f>
        <v>0</v>
      </c>
      <c r="K628" s="190" t="e">
        <f t="shared" si="38"/>
        <v>#REF!</v>
      </c>
      <c r="L628" s="190" t="e">
        <f t="shared" si="39"/>
        <v>#REF!</v>
      </c>
      <c r="M628" s="190" t="e">
        <f t="shared" si="40"/>
        <v>#REF!</v>
      </c>
      <c r="N628" s="190" t="e">
        <f t="shared" si="41"/>
        <v>#REF!</v>
      </c>
      <c r="P628" s="190" t="e">
        <f t="shared" si="44"/>
        <v>#REF!</v>
      </c>
      <c r="Q628" s="190" t="e">
        <f t="shared" si="45"/>
        <v>#REF!</v>
      </c>
    </row>
    <row r="629" spans="1:17" hidden="1" x14ac:dyDescent="0.25">
      <c r="A629" s="445" t="s">
        <v>934</v>
      </c>
      <c r="B629" s="445" t="s">
        <v>934</v>
      </c>
      <c r="C629" s="455" t="s">
        <v>932</v>
      </c>
      <c r="E629" s="446">
        <v>15.4</v>
      </c>
      <c r="F629" s="447">
        <f>IF(D629&lt;60,0,ROUND(($D629*F$2)+VLOOKUP($C629,[2]CONFIG!$A$33:$C$43,3,FALSE),0))</f>
        <v>0</v>
      </c>
      <c r="G629" s="447">
        <f>IF(D629&lt;60,0,ROUND(($D629*G$2)+VLOOKUP($C629,[2]CONFIG!$A$33:$C$43,3,FALSE),0))</f>
        <v>0</v>
      </c>
      <c r="H629" s="447">
        <f>IF(D629&lt;60,0,ROUND(($D629*H$2)+VLOOKUP($C629,[2]CONFIG!$A$33:$C$43,3,FALSE),0))</f>
        <v>0</v>
      </c>
      <c r="I629" s="447">
        <f>IF(D629&lt;60,0,ROUND(($D629*I$2)+VLOOKUP($C629,[2]CONFIG!$A$33:$C$43,3,FALSE),0))</f>
        <v>0</v>
      </c>
      <c r="K629" s="190" t="e">
        <f t="shared" si="38"/>
        <v>#REF!</v>
      </c>
      <c r="L629" s="190" t="e">
        <f t="shared" si="39"/>
        <v>#REF!</v>
      </c>
      <c r="M629" s="190" t="e">
        <f t="shared" si="40"/>
        <v>#REF!</v>
      </c>
      <c r="N629" s="190" t="e">
        <f t="shared" si="41"/>
        <v>#REF!</v>
      </c>
      <c r="P629" s="190" t="e">
        <f t="shared" si="44"/>
        <v>#REF!</v>
      </c>
      <c r="Q629" s="190" t="e">
        <f t="shared" si="45"/>
        <v>#REF!</v>
      </c>
    </row>
    <row r="630" spans="1:17" hidden="1" x14ac:dyDescent="0.25">
      <c r="A630" s="445" t="s">
        <v>935</v>
      </c>
      <c r="B630" s="445" t="s">
        <v>935</v>
      </c>
      <c r="C630" s="455" t="s">
        <v>932</v>
      </c>
      <c r="E630" s="446">
        <v>15.4</v>
      </c>
      <c r="F630" s="447">
        <f>IF(D630&lt;60,0,ROUND(($D630*F$2)+VLOOKUP($C630,[2]CONFIG!$A$33:$C$43,3,FALSE),0))</f>
        <v>0</v>
      </c>
      <c r="G630" s="447">
        <f>IF(D630&lt;60,0,ROUND(($D630*G$2)+VLOOKUP($C630,[2]CONFIG!$A$33:$C$43,3,FALSE),0))</f>
        <v>0</v>
      </c>
      <c r="H630" s="447">
        <f>IF(D630&lt;60,0,ROUND(($D630*H$2)+VLOOKUP($C630,[2]CONFIG!$A$33:$C$43,3,FALSE),0))</f>
        <v>0</v>
      </c>
      <c r="I630" s="447">
        <f>IF(D630&lt;60,0,ROUND(($D630*I$2)+VLOOKUP($C630,[2]CONFIG!$A$33:$C$43,3,FALSE),0))</f>
        <v>0</v>
      </c>
      <c r="K630" s="190" t="e">
        <f t="shared" si="38"/>
        <v>#REF!</v>
      </c>
      <c r="L630" s="190" t="e">
        <f t="shared" si="39"/>
        <v>#REF!</v>
      </c>
      <c r="M630" s="190" t="e">
        <f t="shared" si="40"/>
        <v>#REF!</v>
      </c>
      <c r="N630" s="190" t="e">
        <f t="shared" si="41"/>
        <v>#REF!</v>
      </c>
      <c r="P630" s="190" t="e">
        <f t="shared" si="44"/>
        <v>#REF!</v>
      </c>
      <c r="Q630" s="190" t="e">
        <f t="shared" si="45"/>
        <v>#REF!</v>
      </c>
    </row>
    <row r="631" spans="1:17" hidden="1" x14ac:dyDescent="0.25">
      <c r="A631" s="445" t="s">
        <v>936</v>
      </c>
      <c r="B631" s="445" t="s">
        <v>936</v>
      </c>
      <c r="C631" s="455" t="s">
        <v>932</v>
      </c>
      <c r="E631" s="446">
        <v>15.4</v>
      </c>
      <c r="F631" s="447">
        <f>IF(D631&lt;60,0,ROUND(($D631*F$2)+VLOOKUP($C631,[2]CONFIG!$A$33:$C$43,3,FALSE),0))</f>
        <v>0</v>
      </c>
      <c r="G631" s="447">
        <f>IF(D631&lt;60,0,ROUND(($D631*G$2)+VLOOKUP($C631,[2]CONFIG!$A$33:$C$43,3,FALSE),0))</f>
        <v>0</v>
      </c>
      <c r="H631" s="447">
        <f>IF(D631&lt;60,0,ROUND(($D631*H$2)+VLOOKUP($C631,[2]CONFIG!$A$33:$C$43,3,FALSE),0))</f>
        <v>0</v>
      </c>
      <c r="I631" s="447">
        <f>IF(D631&lt;60,0,ROUND(($D631*I$2)+VLOOKUP($C631,[2]CONFIG!$A$33:$C$43,3,FALSE),0))</f>
        <v>0</v>
      </c>
      <c r="K631" s="190" t="e">
        <f t="shared" si="38"/>
        <v>#REF!</v>
      </c>
      <c r="L631" s="190" t="e">
        <f t="shared" si="39"/>
        <v>#REF!</v>
      </c>
      <c r="M631" s="190" t="e">
        <f t="shared" si="40"/>
        <v>#REF!</v>
      </c>
      <c r="N631" s="190" t="e">
        <f t="shared" si="41"/>
        <v>#REF!</v>
      </c>
      <c r="P631" s="190" t="e">
        <f t="shared" si="44"/>
        <v>#REF!</v>
      </c>
      <c r="Q631" s="190" t="e">
        <f t="shared" si="45"/>
        <v>#REF!</v>
      </c>
    </row>
    <row r="632" spans="1:17" hidden="1" x14ac:dyDescent="0.25">
      <c r="A632" s="445" t="s">
        <v>937</v>
      </c>
      <c r="B632" s="445" t="s">
        <v>937</v>
      </c>
      <c r="C632" s="455" t="s">
        <v>932</v>
      </c>
      <c r="D632" s="456"/>
      <c r="E632" s="446">
        <v>15.4</v>
      </c>
      <c r="F632" s="447">
        <f>IF(D632&lt;60,0,ROUND(($D632*F$2)+VLOOKUP($C632,[2]CONFIG!$A$33:$C$43,3,FALSE),0))</f>
        <v>0</v>
      </c>
      <c r="G632" s="447">
        <f>IF(D632&lt;60,0,ROUND(($D632*G$2)+VLOOKUP($C632,[2]CONFIG!$A$33:$C$43,3,FALSE),0))</f>
        <v>0</v>
      </c>
      <c r="H632" s="447">
        <f>IF(D632&lt;60,0,ROUND(($D632*H$2)+VLOOKUP($C632,[2]CONFIG!$A$33:$C$43,3,FALSE),0))</f>
        <v>0</v>
      </c>
      <c r="I632" s="447">
        <f>IF(D632&lt;60,0,ROUND(($D632*I$2)+VLOOKUP($C632,[2]CONFIG!$A$33:$C$43,3,FALSE),0))</f>
        <v>0</v>
      </c>
      <c r="K632" s="190" t="e">
        <f t="shared" si="38"/>
        <v>#REF!</v>
      </c>
      <c r="L632" s="190" t="e">
        <f t="shared" si="39"/>
        <v>#REF!</v>
      </c>
      <c r="M632" s="190" t="e">
        <f t="shared" si="40"/>
        <v>#REF!</v>
      </c>
      <c r="N632" s="190" t="e">
        <f t="shared" si="41"/>
        <v>#REF!</v>
      </c>
      <c r="P632" s="190" t="e">
        <f t="shared" si="44"/>
        <v>#REF!</v>
      </c>
      <c r="Q632" s="190" t="e">
        <f t="shared" si="45"/>
        <v>#REF!</v>
      </c>
    </row>
    <row r="633" spans="1:17" hidden="1" x14ac:dyDescent="0.25">
      <c r="A633" s="445" t="s">
        <v>938</v>
      </c>
      <c r="C633" s="455" t="s">
        <v>932</v>
      </c>
      <c r="D633" s="462"/>
      <c r="E633" s="446">
        <v>13.56</v>
      </c>
      <c r="F633" s="447">
        <f>IF(D633&lt;60,0,ROUND(($D633*F$2)+VLOOKUP($C633,[2]CONFIG!$A$33:$C$43,3,FALSE),0))</f>
        <v>0</v>
      </c>
      <c r="G633" s="447">
        <f>IF(D633&lt;60,0,ROUND(($D633*G$2)+VLOOKUP($C633,[2]CONFIG!$A$33:$C$43,3,FALSE),0))</f>
        <v>0</v>
      </c>
      <c r="H633" s="447">
        <f>IF(D633&lt;60,0,ROUND(($D633*H$2)+VLOOKUP($C633,[2]CONFIG!$A$33:$C$43,3,FALSE),0))</f>
        <v>0</v>
      </c>
      <c r="I633" s="447">
        <f>IF(D633&lt;60,0,ROUND(($D633*I$2)+VLOOKUP($C633,[2]CONFIG!$A$33:$C$43,3,FALSE),0))</f>
        <v>0</v>
      </c>
      <c r="J633" s="456"/>
      <c r="K633" s="190">
        <v>5.2</v>
      </c>
      <c r="L633" s="190">
        <v>5.2</v>
      </c>
      <c r="M633" s="190">
        <v>5.2</v>
      </c>
      <c r="N633" s="190">
        <v>5.2</v>
      </c>
      <c r="P633" s="190">
        <f t="shared" si="44"/>
        <v>18.760000000000002</v>
      </c>
      <c r="Q633" s="190">
        <f t="shared" si="45"/>
        <v>18.760000000000002</v>
      </c>
    </row>
    <row r="634" spans="1:17" hidden="1" x14ac:dyDescent="0.25">
      <c r="A634" s="445" t="s">
        <v>939</v>
      </c>
      <c r="C634" s="455" t="s">
        <v>932</v>
      </c>
      <c r="D634" s="463"/>
      <c r="E634" s="446">
        <v>13.56</v>
      </c>
      <c r="F634" s="447">
        <f>IF(D634&lt;60,0,ROUND(($D634*F$2)+VLOOKUP($C634,[2]CONFIG!$A$33:$C$43,3,FALSE),0))</f>
        <v>0</v>
      </c>
      <c r="G634" s="447">
        <f>IF(D634&lt;60,0,ROUND(($D634*G$2)+VLOOKUP($C634,[2]CONFIG!$A$33:$C$43,3,FALSE),0))</f>
        <v>0</v>
      </c>
      <c r="H634" s="447">
        <f>IF(D634&lt;60,0,ROUND(($D634*H$2)+VLOOKUP($C634,[2]CONFIG!$A$33:$C$43,3,FALSE),0))</f>
        <v>0</v>
      </c>
      <c r="I634" s="447">
        <f>IF(D634&lt;60,0,ROUND(($D634*I$2)+VLOOKUP($C634,[2]CONFIG!$A$33:$C$43,3,FALSE),0))</f>
        <v>0</v>
      </c>
      <c r="J634" s="456"/>
      <c r="K634" s="190">
        <v>5.2</v>
      </c>
      <c r="L634" s="190">
        <v>5.2</v>
      </c>
      <c r="M634" s="190">
        <v>5.2</v>
      </c>
      <c r="N634" s="190">
        <v>5.2</v>
      </c>
      <c r="P634" s="190">
        <f t="shared" si="44"/>
        <v>18.760000000000002</v>
      </c>
      <c r="Q634" s="190">
        <f t="shared" si="45"/>
        <v>18.760000000000002</v>
      </c>
    </row>
    <row r="635" spans="1:17" hidden="1" x14ac:dyDescent="0.25">
      <c r="A635" s="445" t="s">
        <v>940</v>
      </c>
      <c r="C635" s="455" t="s">
        <v>932</v>
      </c>
      <c r="E635" s="446">
        <v>13.56</v>
      </c>
      <c r="F635" s="447">
        <f>IF(D635&lt;60,0,ROUND(($D635*F$2)+VLOOKUP($C635,[2]CONFIG!$A$33:$C$43,3,FALSE),0))</f>
        <v>0</v>
      </c>
      <c r="G635" s="447">
        <f>IF(D635&lt;60,0,ROUND(($D635*G$2)+VLOOKUP($C635,[2]CONFIG!$A$33:$C$43,3,FALSE),0))</f>
        <v>0</v>
      </c>
      <c r="H635" s="447">
        <f>IF(D635&lt;60,0,ROUND(($D635*H$2)+VLOOKUP($C635,[2]CONFIG!$A$33:$C$43,3,FALSE),0))</f>
        <v>0</v>
      </c>
      <c r="I635" s="447">
        <f>IF(D635&lt;60,0,ROUND(($D635*I$2)+VLOOKUP($C635,[2]CONFIG!$A$33:$C$43,3,FALSE),0))</f>
        <v>0</v>
      </c>
      <c r="J635" s="456"/>
      <c r="K635" s="190">
        <v>5.2</v>
      </c>
      <c r="L635" s="190">
        <v>5.2</v>
      </c>
      <c r="M635" s="190">
        <v>5.2</v>
      </c>
      <c r="N635" s="190">
        <v>5.2</v>
      </c>
      <c r="P635" s="190">
        <f t="shared" si="44"/>
        <v>18.760000000000002</v>
      </c>
      <c r="Q635" s="190">
        <f t="shared" si="45"/>
        <v>18.760000000000002</v>
      </c>
    </row>
    <row r="636" spans="1:17" hidden="1" x14ac:dyDescent="0.25">
      <c r="A636" s="445" t="s">
        <v>941</v>
      </c>
      <c r="C636" s="455" t="s">
        <v>932</v>
      </c>
      <c r="D636" s="462"/>
      <c r="E636" s="446">
        <v>13.33</v>
      </c>
      <c r="F636" s="447">
        <f>IF(D636&lt;60,0,ROUND(($D636*F$2)+VLOOKUP($C636,[2]CONFIG!$A$33:$C$43,3,FALSE),0))</f>
        <v>0</v>
      </c>
      <c r="G636" s="447">
        <f>IF(D636&lt;60,0,ROUND(($D636*G$2)+VLOOKUP($C636,[2]CONFIG!$A$33:$C$43,3,FALSE),0))</f>
        <v>0</v>
      </c>
      <c r="H636" s="447">
        <f>IF(D636&lt;60,0,ROUND(($D636*H$2)+VLOOKUP($C636,[2]CONFIG!$A$33:$C$43,3,FALSE),0))</f>
        <v>0</v>
      </c>
      <c r="I636" s="447">
        <f>IF(D636&lt;60,0,ROUND(($D636*I$2)+VLOOKUP($C636,[2]CONFIG!$A$33:$C$43,3,FALSE),0))</f>
        <v>0</v>
      </c>
      <c r="J636" s="456"/>
      <c r="K636" s="190">
        <v>5.16</v>
      </c>
      <c r="L636" s="190">
        <v>5.16</v>
      </c>
      <c r="M636" s="190">
        <v>5.16</v>
      </c>
      <c r="N636" s="190">
        <v>5.16</v>
      </c>
      <c r="P636" s="190">
        <f t="shared" si="44"/>
        <v>18.490000000000002</v>
      </c>
      <c r="Q636" s="190">
        <f t="shared" si="45"/>
        <v>18.490000000000002</v>
      </c>
    </row>
    <row r="637" spans="1:17" hidden="1" x14ac:dyDescent="0.25">
      <c r="A637" s="445" t="s">
        <v>942</v>
      </c>
      <c r="C637" s="455" t="s">
        <v>932</v>
      </c>
      <c r="E637" s="446">
        <v>13.33</v>
      </c>
      <c r="F637" s="447">
        <f>IF(D637&lt;60,0,ROUND(($D637*F$2)+VLOOKUP($C637,[2]CONFIG!$A$33:$C$43,3,FALSE),0))</f>
        <v>0</v>
      </c>
      <c r="G637" s="447">
        <f>IF(D637&lt;60,0,ROUND(($D637*G$2)+VLOOKUP($C637,[2]CONFIG!$A$33:$C$43,3,FALSE),0))</f>
        <v>0</v>
      </c>
      <c r="H637" s="447">
        <f>IF(D637&lt;60,0,ROUND(($D637*H$2)+VLOOKUP($C637,[2]CONFIG!$A$33:$C$43,3,FALSE),0))</f>
        <v>0</v>
      </c>
      <c r="I637" s="447">
        <f>IF(D637&lt;60,0,ROUND(($D637*I$2)+VLOOKUP($C637,[2]CONFIG!$A$33:$C$43,3,FALSE),0))</f>
        <v>0</v>
      </c>
      <c r="J637" s="456"/>
      <c r="K637" s="190">
        <v>5.16</v>
      </c>
      <c r="L637" s="190">
        <v>5.16</v>
      </c>
      <c r="M637" s="190">
        <v>5.16</v>
      </c>
      <c r="N637" s="190">
        <v>5.16</v>
      </c>
      <c r="P637" s="190">
        <f t="shared" si="44"/>
        <v>18.490000000000002</v>
      </c>
      <c r="Q637" s="190">
        <f t="shared" si="45"/>
        <v>18.490000000000002</v>
      </c>
    </row>
    <row r="638" spans="1:17" hidden="1" x14ac:dyDescent="0.25">
      <c r="A638" s="445" t="s">
        <v>943</v>
      </c>
      <c r="C638" s="455" t="s">
        <v>932</v>
      </c>
      <c r="E638" s="446">
        <v>13.33</v>
      </c>
      <c r="F638" s="447">
        <f>IF(D638&lt;60,0,ROUND(($D638*F$2)+VLOOKUP($C638,[2]CONFIG!$A$33:$C$43,3,FALSE),0))</f>
        <v>0</v>
      </c>
      <c r="G638" s="447">
        <f>IF(D638&lt;60,0,ROUND(($D638*G$2)+VLOOKUP($C638,[2]CONFIG!$A$33:$C$43,3,FALSE),0))</f>
        <v>0</v>
      </c>
      <c r="H638" s="447">
        <f>IF(D638&lt;60,0,ROUND(($D638*H$2)+VLOOKUP($C638,[2]CONFIG!$A$33:$C$43,3,FALSE),0))</f>
        <v>0</v>
      </c>
      <c r="I638" s="447">
        <f>IF(D638&lt;60,0,ROUND(($D638*I$2)+VLOOKUP($C638,[2]CONFIG!$A$33:$C$43,3,FALSE),0))</f>
        <v>0</v>
      </c>
      <c r="J638" s="456"/>
      <c r="K638" s="190">
        <v>5.16</v>
      </c>
      <c r="L638" s="190">
        <v>5.16</v>
      </c>
      <c r="M638" s="190">
        <v>5.16</v>
      </c>
      <c r="N638" s="190">
        <v>5.16</v>
      </c>
      <c r="P638" s="190">
        <f t="shared" si="44"/>
        <v>18.490000000000002</v>
      </c>
      <c r="Q638" s="190">
        <f t="shared" si="45"/>
        <v>18.490000000000002</v>
      </c>
    </row>
    <row r="639" spans="1:17" hidden="1" x14ac:dyDescent="0.25">
      <c r="A639" s="445" t="s">
        <v>944</v>
      </c>
      <c r="C639" s="455" t="s">
        <v>932</v>
      </c>
      <c r="E639" s="446">
        <v>13.33</v>
      </c>
      <c r="F639" s="447">
        <f>IF(D639&lt;60,0,ROUND(($D639*F$2)+VLOOKUP($C639,[2]CONFIG!$A$33:$C$43,3,FALSE),0))</f>
        <v>0</v>
      </c>
      <c r="G639" s="447">
        <f>IF(D639&lt;60,0,ROUND(($D639*G$2)+VLOOKUP($C639,[2]CONFIG!$A$33:$C$43,3,FALSE),0))</f>
        <v>0</v>
      </c>
      <c r="H639" s="447">
        <f>IF(D639&lt;60,0,ROUND(($D639*H$2)+VLOOKUP($C639,[2]CONFIG!$A$33:$C$43,3,FALSE),0))</f>
        <v>0</v>
      </c>
      <c r="I639" s="447">
        <f>IF(D639&lt;60,0,ROUND(($D639*I$2)+VLOOKUP($C639,[2]CONFIG!$A$33:$C$43,3,FALSE),0))</f>
        <v>0</v>
      </c>
      <c r="J639" s="456"/>
      <c r="K639" s="190">
        <v>5.16</v>
      </c>
      <c r="L639" s="190">
        <v>5.16</v>
      </c>
      <c r="M639" s="190">
        <v>5.16</v>
      </c>
      <c r="N639" s="190">
        <v>5.16</v>
      </c>
      <c r="P639" s="190">
        <f t="shared" si="44"/>
        <v>18.490000000000002</v>
      </c>
      <c r="Q639" s="190">
        <f t="shared" si="45"/>
        <v>18.490000000000002</v>
      </c>
    </row>
    <row r="640" spans="1:17" hidden="1" x14ac:dyDescent="0.25">
      <c r="A640" s="445" t="s">
        <v>945</v>
      </c>
      <c r="B640" s="445" t="s">
        <v>946</v>
      </c>
      <c r="C640" s="445" t="s">
        <v>932</v>
      </c>
      <c r="D640" s="447"/>
      <c r="E640" s="446">
        <v>10.18</v>
      </c>
      <c r="F640" s="447">
        <f>IF(D640&lt;60,0,ROUND(($D640*F$2)+VLOOKUP($C640,[2]CONFIG!$A$33:$C$43,3,FALSE),0))</f>
        <v>0</v>
      </c>
      <c r="G640" s="447">
        <f>IF(D640&lt;60,0,ROUND(($D640*G$2)+VLOOKUP($C640,[2]CONFIG!$A$33:$C$43,3,FALSE),0))</f>
        <v>0</v>
      </c>
      <c r="H640" s="447">
        <f>IF(D640&lt;60,0,ROUND(($D640*H$2)+VLOOKUP($C640,[2]CONFIG!$A$33:$C$43,3,FALSE),0))</f>
        <v>0</v>
      </c>
      <c r="I640" s="447">
        <f>IF(D640&lt;60,0,ROUND(($D640*I$2)+VLOOKUP($C640,[2]CONFIG!$A$33:$C$43,3,FALSE),0))</f>
        <v>0</v>
      </c>
      <c r="K640" s="190" t="e">
        <f>(ROUND($E640*$K$2,2))</f>
        <v>#REF!</v>
      </c>
      <c r="L640" s="190" t="e">
        <f>(ROUND($E640*$L$2,2))</f>
        <v>#REF!</v>
      </c>
      <c r="M640" s="190" t="e">
        <f>(ROUND($E640*$M$2,2))</f>
        <v>#REF!</v>
      </c>
      <c r="N640" s="190" t="e">
        <f>(ROUND($E640*$N$2,2))</f>
        <v>#REF!</v>
      </c>
      <c r="P640" s="190" t="e">
        <f t="shared" si="44"/>
        <v>#REF!</v>
      </c>
      <c r="Q640" s="190" t="e">
        <f t="shared" si="45"/>
        <v>#REF!</v>
      </c>
    </row>
    <row r="641" spans="1:6" hidden="1" x14ac:dyDescent="0.25">
      <c r="A641" s="445" t="s">
        <v>947</v>
      </c>
      <c r="B641" s="445" t="s">
        <v>946</v>
      </c>
      <c r="E641" s="446">
        <v>10.33</v>
      </c>
    </row>
    <row r="644" spans="1:6" x14ac:dyDescent="0.25">
      <c r="D644" s="456"/>
      <c r="F644" s="456"/>
    </row>
  </sheetData>
  <autoFilter ref="A3:N641">
    <filterColumn colId="1">
      <customFilters>
        <customFilter val="*PRINCIPAL*"/>
      </customFilters>
    </filterColumn>
  </autoFilter>
  <pageMargins left="0.2" right="0.2" top="0.25" bottom="0.25" header="0.3" footer="0.3"/>
  <colBreaks count="1" manualBreakCount="1">
    <brk id="14" min="2" max="643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Start Here - Data Entry </vt:lpstr>
      <vt:lpstr>Step 2 - Review Revenue</vt:lpstr>
      <vt:lpstr>Step 3 - Staffing Tool</vt:lpstr>
      <vt:lpstr>Step 4 - Non-Salary</vt:lpstr>
      <vt:lpstr>Step 5 - Summary Review</vt:lpstr>
      <vt:lpstr>Calculations - HIDE</vt:lpstr>
      <vt:lpstr>AVERAGE SALARY LOOKUP</vt:lpstr>
      <vt:lpstr>Sheet1</vt:lpstr>
      <vt:lpstr>'AVERAGE SALARY LOOKUP'!Print_Area</vt:lpstr>
      <vt:lpstr>'Start Here - Data Entry '!Print_Area</vt:lpstr>
      <vt:lpstr>'Step 2 - Review Revenue'!Print_Area</vt:lpstr>
      <vt:lpstr>'Step 3 - Staffing Tool'!Print_Area</vt:lpstr>
      <vt:lpstr>'Step 4 - Non-Salary'!Print_Area</vt:lpstr>
      <vt:lpstr>'Step 5 - Summary Review'!Print_Area</vt:lpstr>
      <vt:lpstr>'Step 3 - Staffing Tool'!Print_Titles</vt:lpstr>
      <vt:lpstr>'Step 4 - Non-Salary'!Print_Titles</vt:lpstr>
      <vt:lpstr>'Step 5 - Summary Review'!Print_Titles</vt:lpstr>
    </vt:vector>
  </TitlesOfParts>
  <Company>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Rosensweet, Kelly</cp:lastModifiedBy>
  <cp:lastPrinted>2012-10-22T20:42:48Z</cp:lastPrinted>
  <dcterms:created xsi:type="dcterms:W3CDTF">2011-04-05T13:38:59Z</dcterms:created>
  <dcterms:modified xsi:type="dcterms:W3CDTF">2014-05-27T15:48:02Z</dcterms:modified>
</cp:coreProperties>
</file>