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AYMENT PROCESSING\Distribution Worksheets\IDEA Distributions\"/>
    </mc:Choice>
  </mc:AlternateContent>
  <bookViews>
    <workbookView xWindow="120" yWindow="210" windowWidth="23895" windowHeight="11700"/>
  </bookViews>
  <sheets>
    <sheet name="IDEA PRESCHOOL FY15-16" sheetId="1" r:id="rId1"/>
    <sheet name="Recon" sheetId="2" r:id="rId2"/>
  </sheets>
  <calcPr calcId="152511"/>
</workbook>
</file>

<file path=xl/calcChain.xml><?xml version="1.0" encoding="utf-8"?>
<calcChain xmlns="http://schemas.openxmlformats.org/spreadsheetml/2006/main">
  <c r="AI62" i="1" l="1"/>
  <c r="W59" i="1" l="1"/>
  <c r="Y59" i="1" l="1"/>
  <c r="AH62" i="1" l="1"/>
  <c r="T22" i="1" l="1"/>
  <c r="AG37" i="1" l="1"/>
  <c r="AG62" i="1"/>
  <c r="D60" i="1" l="1"/>
  <c r="D61" i="2" l="1"/>
  <c r="AF62" i="1" l="1"/>
  <c r="AE62" i="1" l="1"/>
  <c r="AD62" i="1" l="1"/>
  <c r="AC62" i="1" l="1"/>
  <c r="AB62" i="1" l="1"/>
  <c r="AA62" i="1" l="1"/>
  <c r="Z62" i="1" l="1"/>
  <c r="Y62" i="1" l="1"/>
  <c r="X62" i="1" l="1"/>
  <c r="W53" i="1" l="1"/>
  <c r="W62" i="1" s="1"/>
  <c r="D3" i="1"/>
  <c r="E3" i="2" s="1"/>
  <c r="F3" i="2" s="1"/>
  <c r="D4" i="1"/>
  <c r="E4" i="2" s="1"/>
  <c r="F4" i="2" s="1"/>
  <c r="D7" i="1"/>
  <c r="E7" i="2" s="1"/>
  <c r="F7" i="2" s="1"/>
  <c r="D8" i="1"/>
  <c r="E8" i="2" s="1"/>
  <c r="F8" i="2" s="1"/>
  <c r="D9" i="1"/>
  <c r="E9" i="2" s="1"/>
  <c r="F9" i="2" s="1"/>
  <c r="D10" i="1"/>
  <c r="E10" i="2" s="1"/>
  <c r="F10" i="2" s="1"/>
  <c r="D12" i="1"/>
  <c r="E12" i="2" s="1"/>
  <c r="F12" i="2" s="1"/>
  <c r="D14" i="1"/>
  <c r="E14" i="2" s="1"/>
  <c r="F14" i="2" s="1"/>
  <c r="D17" i="1"/>
  <c r="E17" i="2" s="1"/>
  <c r="F17" i="2" s="1"/>
  <c r="D18" i="1"/>
  <c r="E18" i="2" s="1"/>
  <c r="F18" i="2" s="1"/>
  <c r="D20" i="1"/>
  <c r="E20" i="2" s="1"/>
  <c r="F20" i="2" s="1"/>
  <c r="D21" i="1"/>
  <c r="E21" i="2" s="1"/>
  <c r="F21" i="2" s="1"/>
  <c r="D23" i="1"/>
  <c r="E23" i="2" s="1"/>
  <c r="F23" i="2" s="1"/>
  <c r="D24" i="1"/>
  <c r="E24" i="2" s="1"/>
  <c r="F24" i="2" s="1"/>
  <c r="D26" i="1"/>
  <c r="E26" i="2" s="1"/>
  <c r="F26" i="2" s="1"/>
  <c r="D27" i="1"/>
  <c r="E27" i="2" s="1"/>
  <c r="F27" i="2" s="1"/>
  <c r="D28" i="1"/>
  <c r="E28" i="2" s="1"/>
  <c r="F28" i="2" s="1"/>
  <c r="D29" i="1"/>
  <c r="E29" i="2" s="1"/>
  <c r="F29" i="2" s="1"/>
  <c r="D32" i="1"/>
  <c r="E32" i="2" s="1"/>
  <c r="F32" i="2" s="1"/>
  <c r="D33" i="1"/>
  <c r="E33" i="2" s="1"/>
  <c r="F33" i="2" s="1"/>
  <c r="D34" i="1"/>
  <c r="E34" i="2" s="1"/>
  <c r="F34" i="2" s="1"/>
  <c r="D36" i="1"/>
  <c r="E36" i="2" s="1"/>
  <c r="F36" i="2" s="1"/>
  <c r="D37" i="1"/>
  <c r="E37" i="2" s="1"/>
  <c r="F37" i="2" s="1"/>
  <c r="D39" i="1"/>
  <c r="E39" i="2" s="1"/>
  <c r="F39" i="2" s="1"/>
  <c r="D40" i="1"/>
  <c r="E40" i="2" s="1"/>
  <c r="F40" i="2" s="1"/>
  <c r="D41" i="1"/>
  <c r="E41" i="2" s="1"/>
  <c r="F41" i="2" s="1"/>
  <c r="D42" i="1"/>
  <c r="E42" i="2" s="1"/>
  <c r="F42" i="2" s="1"/>
  <c r="D43" i="1"/>
  <c r="E43" i="2" s="1"/>
  <c r="F43" i="2" s="1"/>
  <c r="D44" i="1"/>
  <c r="E44" i="2" s="1"/>
  <c r="F44" i="2" s="1"/>
  <c r="D45" i="1"/>
  <c r="E45" i="2" s="1"/>
  <c r="F45" i="2" s="1"/>
  <c r="D46" i="1"/>
  <c r="E46" i="2" s="1"/>
  <c r="F46" i="2" s="1"/>
  <c r="D47" i="1"/>
  <c r="E47" i="2" s="1"/>
  <c r="F47" i="2" s="1"/>
  <c r="D48" i="1"/>
  <c r="E48" i="2" s="1"/>
  <c r="F48" i="2" s="1"/>
  <c r="D50" i="1"/>
  <c r="E50" i="2" s="1"/>
  <c r="F50" i="2" s="1"/>
  <c r="D51" i="1"/>
  <c r="E51" i="2" s="1"/>
  <c r="F51" i="2" s="1"/>
  <c r="D52" i="1"/>
  <c r="E52" i="2" s="1"/>
  <c r="F52" i="2" s="1"/>
  <c r="D54" i="1"/>
  <c r="E54" i="2" s="1"/>
  <c r="F54" i="2" s="1"/>
  <c r="D55" i="1"/>
  <c r="E55" i="2" s="1"/>
  <c r="F55" i="2" s="1"/>
  <c r="D56" i="1"/>
  <c r="E56" i="2" s="1"/>
  <c r="F56" i="2" s="1"/>
  <c r="D57" i="1"/>
  <c r="E57" i="2" s="1"/>
  <c r="F57" i="2" s="1"/>
  <c r="D58" i="1"/>
  <c r="E58" i="2" s="1"/>
  <c r="F58" i="2" s="1"/>
  <c r="D59" i="1"/>
  <c r="E59" i="2" s="1"/>
  <c r="F59" i="2" s="1"/>
  <c r="E60" i="1" l="1"/>
  <c r="E60" i="2"/>
  <c r="F60" i="2" s="1"/>
  <c r="D53" i="1"/>
  <c r="E53" i="2" s="1"/>
  <c r="F53" i="2" s="1"/>
  <c r="T13" i="1"/>
  <c r="V62" i="1" l="1"/>
  <c r="U38" i="1" l="1"/>
  <c r="D38" i="1" s="1"/>
  <c r="E38" i="2" s="1"/>
  <c r="F38" i="2" s="1"/>
  <c r="U35" i="1"/>
  <c r="U31" i="1"/>
  <c r="D31" i="1" s="1"/>
  <c r="E31" i="2" s="1"/>
  <c r="F31" i="2" s="1"/>
  <c r="U19" i="1"/>
  <c r="D19" i="1" s="1"/>
  <c r="E19" i="2" s="1"/>
  <c r="F19" i="2" s="1"/>
  <c r="U16" i="1"/>
  <c r="D16" i="1" s="1"/>
  <c r="E16" i="2" s="1"/>
  <c r="F16" i="2" s="1"/>
  <c r="U5" i="1"/>
  <c r="D5" i="1" s="1"/>
  <c r="E5" i="2" s="1"/>
  <c r="F5" i="2" s="1"/>
  <c r="U62" i="1" l="1"/>
  <c r="D35" i="1"/>
  <c r="E35" i="2" s="1"/>
  <c r="F35" i="2" s="1"/>
  <c r="D22" i="1"/>
  <c r="E22" i="2" s="1"/>
  <c r="F22" i="2" l="1"/>
  <c r="T11" i="1"/>
  <c r="D11" i="1" s="1"/>
  <c r="E11" i="2" s="1"/>
  <c r="F11" i="2" s="1"/>
  <c r="T6" i="1"/>
  <c r="R15" i="1" l="1"/>
  <c r="R62" i="1" l="1"/>
  <c r="Q6" i="1" l="1"/>
  <c r="D6" i="1" s="1"/>
  <c r="E6" i="2" s="1"/>
  <c r="F6" i="2" s="1"/>
  <c r="M13" i="1" l="1"/>
  <c r="D13" i="1" s="1"/>
  <c r="E13" i="2" s="1"/>
  <c r="F13" i="2" s="1"/>
  <c r="Q25" i="1" l="1"/>
  <c r="D25" i="1" s="1"/>
  <c r="E25" i="2" s="1"/>
  <c r="F25" i="2" s="1"/>
  <c r="P49" i="1" l="1"/>
  <c r="D49" i="1" s="1"/>
  <c r="E49" i="2" s="1"/>
  <c r="F49" i="2" s="1"/>
  <c r="P30" i="1"/>
  <c r="D30" i="1" s="1"/>
  <c r="E30" i="2" s="1"/>
  <c r="F30" i="2" s="1"/>
  <c r="P15" i="1"/>
  <c r="D15" i="1" s="1"/>
  <c r="E15" i="2" s="1"/>
  <c r="F15" i="2" s="1"/>
  <c r="P2" i="1"/>
  <c r="D2" i="1" s="1"/>
  <c r="E2" i="2" s="1"/>
  <c r="F2" i="2" l="1"/>
  <c r="E61" i="2"/>
  <c r="F61" i="2" s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" i="1"/>
  <c r="D62" i="1" l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S62" i="1"/>
  <c r="T62" i="1"/>
  <c r="C62" i="1"/>
</calcChain>
</file>

<file path=xl/comments1.xml><?xml version="1.0" encoding="utf-8"?>
<comments xmlns="http://schemas.openxmlformats.org/spreadsheetml/2006/main">
  <authors>
    <author>Tim Kahle</author>
    <author>Gines, Kristen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Adjustment due to overdraw on FY14-15 funds.  Moved expenditures from 14-15 carryover to 15-16.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Adjustment due to overdraw on FY14-15 funds.  Moved expenditures from 14-15 carryover to 15-16.</t>
        </r>
      </text>
    </comment>
    <comment ref="T13" authorId="1" shapeId="0">
      <text>
        <r>
          <rPr>
            <b/>
            <sz val="9"/>
            <color indexed="81"/>
            <rFont val="Tahoma"/>
            <family val="2"/>
          </rPr>
          <t>Gines, Kristen:
ADJUSTMENT OF $613 MADE. S/B FY16-17</t>
        </r>
      </text>
    </comment>
  </commentList>
</comments>
</file>

<file path=xl/sharedStrings.xml><?xml version="1.0" encoding="utf-8"?>
<sst xmlns="http://schemas.openxmlformats.org/spreadsheetml/2006/main" count="419" uniqueCount="192">
  <si>
    <t>AU #</t>
  </si>
  <si>
    <t>AU Name</t>
  </si>
  <si>
    <t>Allocation</t>
  </si>
  <si>
    <t>Payments to Date</t>
  </si>
  <si>
    <t>Balance of Allocation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</si>
  <si>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</si>
  <si>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</si>
  <si>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</si>
  <si>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</si>
  <si>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</si>
  <si>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</si>
  <si>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</si>
  <si>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</si>
  <si>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</si>
  <si>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</si>
  <si>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</si>
  <si>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</si>
  <si>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</si>
  <si>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</si>
  <si>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</si>
  <si>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01010</t>
  </si>
  <si>
    <t>Adams 1, Mapleton</t>
  </si>
  <si>
    <t>01020</t>
  </si>
  <si>
    <t>Adams 12 Five Star Schools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</si>
  <si>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</si>
  <si>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</si>
  <si>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</si>
  <si>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</si>
  <si>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</si>
  <si>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</si>
  <si>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</si>
  <si>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</si>
  <si>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</si>
  <si>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</si>
  <si>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</si>
  <si>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</si>
  <si>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</si>
  <si>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</si>
  <si>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</si>
  <si>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Adams/Arapahoe 28J, Aurora</t>
  </si>
  <si>
    <t>07010</t>
  </si>
  <si>
    <t>Boulder RE-1J</t>
  </si>
  <si>
    <t>07020</t>
  </si>
  <si>
    <t>Boulder RE-2, Boulder</t>
  </si>
  <si>
    <t>15010</t>
  </si>
  <si>
    <t>Delta 50J, Delta</t>
  </si>
  <si>
    <t>16010</t>
  </si>
  <si>
    <t>Denver 1, Denver</t>
  </si>
  <si>
    <t>18010</t>
  </si>
  <si>
    <t>Douglas RE-1, Castle Rock</t>
  </si>
  <si>
    <t>19010</t>
  </si>
  <si>
    <t>Eagle 50</t>
  </si>
  <si>
    <t>19205</t>
  </si>
  <si>
    <t>Elbert C-1, Elizabeth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</si>
  <si>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</si>
  <si>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</si>
  <si>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</si>
  <si>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</si>
  <si>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</si>
  <si>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</si>
  <si>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</si>
  <si>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</si>
  <si>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</si>
  <si>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</si>
  <si>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</si>
  <si>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</si>
  <si>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</si>
  <si>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</si>
  <si>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</si>
  <si>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</si>
  <si>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</si>
  <si>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Lupton/Keenesburg, Fort Lupton</t>
  </si>
  <si>
    <t>22010</t>
  </si>
  <si>
    <t>Fremont RE-1, Canon City</t>
  </si>
  <si>
    <t>26011</t>
  </si>
  <si>
    <t>Gunnison RE-1J, Gunnison</t>
  </si>
  <si>
    <t>30011</t>
  </si>
  <si>
    <t>Jefferson District R-1, Golden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</si>
  <si>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</si>
  <si>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</si>
  <si>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</si>
  <si>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</si>
  <si>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</si>
  <si>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</si>
  <si>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</si>
  <si>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</si>
  <si>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</si>
  <si>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</si>
  <si>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</si>
  <si>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RE-1, Craig</t>
  </si>
  <si>
    <t>43010</t>
  </si>
  <si>
    <t>Montrose RE-1J, Montrose</t>
  </si>
  <si>
    <t>44020</t>
  </si>
  <si>
    <t>Morgan Re-3, Fort Morgan</t>
  </si>
  <si>
    <t>51010</t>
  </si>
  <si>
    <t>Pueblo 60, Urban</t>
  </si>
  <si>
    <t>51020</t>
  </si>
  <si>
    <t>Pueblo 70, Rural</t>
  </si>
  <si>
    <t>62040</t>
  </si>
  <si>
    <t>Weld RE-4, Windsor</t>
  </si>
  <si>
    <t>62050</t>
  </si>
  <si>
    <t>Johnstown-Milliken Re5J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</si>
  <si>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</si>
  <si>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</si>
  <si>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</si>
  <si>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</si>
  <si>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</si>
  <si>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</si>
  <si>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</si>
  <si>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</si>
  <si>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64103</t>
  </si>
  <si>
    <t>Northeast BOCES</t>
  </si>
  <si>
    <t>64123</t>
  </si>
  <si>
    <t>Northwest BOCES, Steamboat Springs</t>
  </si>
  <si>
    <t>64133</t>
  </si>
  <si>
    <t>Pikes Peak BOCS, Colorado Springs</t>
  </si>
  <si>
    <t>64143</t>
  </si>
  <si>
    <t>San Juan BOCS</t>
  </si>
  <si>
    <t>64153</t>
  </si>
  <si>
    <t>San Luis Valley BOCS</t>
  </si>
  <si>
    <t>64160</t>
  </si>
  <si>
    <t>Santa Fe Trail BOCES</t>
  </si>
  <si>
    <t>64163</t>
  </si>
  <si>
    <t>South Central BOCS, Pueblo</t>
  </si>
  <si>
    <t>64193</t>
  </si>
  <si>
    <t>Southeastern BOCES, Lamar</t>
  </si>
  <si>
    <t>64200</t>
  </si>
  <si>
    <t>Uncompahgre BOCS</t>
  </si>
  <si>
    <t>64203</t>
  </si>
  <si>
    <t>Centennial BOCES</t>
  </si>
  <si>
    <t>64205</t>
  </si>
  <si>
    <t>Ute Pass BOCES</t>
  </si>
  <si>
    <t>64213</t>
  </si>
  <si>
    <t>Rio Blanco BOCES, Rangely</t>
  </si>
  <si>
    <t>66050</t>
  </si>
  <si>
    <t>Colorado School for the Deaf and the Blind</t>
  </si>
  <si>
    <t>80010</t>
  </si>
  <si>
    <t>Charter School Institute</t>
  </si>
  <si>
    <t>Totals</t>
  </si>
  <si>
    <t>Oct-16</t>
  </si>
  <si>
    <t>Nov-16</t>
  </si>
  <si>
    <t>Dec-16</t>
  </si>
  <si>
    <t>Jan-17</t>
  </si>
  <si>
    <t/>
  </si>
  <si>
    <t>Feb-17</t>
  </si>
  <si>
    <t xml:space="preserve"> </t>
  </si>
  <si>
    <t>Mar-17</t>
  </si>
  <si>
    <t>Apr-17</t>
  </si>
  <si>
    <t>May-17</t>
  </si>
  <si>
    <t>Jun-17</t>
  </si>
  <si>
    <t>Jul-17</t>
  </si>
  <si>
    <t>Aug-17</t>
  </si>
  <si>
    <t>Sep-17</t>
  </si>
  <si>
    <t>FY</t>
  </si>
  <si>
    <t>GBL</t>
  </si>
  <si>
    <t>DistNo</t>
  </si>
  <si>
    <t>SumOfPayment</t>
  </si>
  <si>
    <t>FY1516</t>
  </si>
  <si>
    <t>396D</t>
  </si>
  <si>
    <t>Oct-17</t>
  </si>
  <si>
    <t>Nov-17</t>
  </si>
  <si>
    <t>Nov-18</t>
  </si>
  <si>
    <t>Nov-19</t>
  </si>
  <si>
    <t>Nov-20</t>
  </si>
  <si>
    <t>Nov-21</t>
  </si>
  <si>
    <t>Nov-22</t>
  </si>
  <si>
    <t>Nov-23</t>
  </si>
  <si>
    <t>Nov-24</t>
  </si>
  <si>
    <t>Nov-25</t>
  </si>
  <si>
    <t>Nov-26</t>
  </si>
  <si>
    <t>Nov-27</t>
  </si>
  <si>
    <t>Nov-28</t>
  </si>
  <si>
    <t>Nov-29</t>
  </si>
  <si>
    <t>Nov-30</t>
  </si>
  <si>
    <t>Nov-31</t>
  </si>
  <si>
    <t>Nov-32</t>
  </si>
  <si>
    <t>Nov-33</t>
  </si>
  <si>
    <t>Nov-34</t>
  </si>
  <si>
    <t>Nov-35</t>
  </si>
  <si>
    <t>Nov-36</t>
  </si>
  <si>
    <t>Nov-37</t>
  </si>
  <si>
    <t>Nov-38</t>
  </si>
  <si>
    <t>Nov-39</t>
  </si>
  <si>
    <t>Nov-40</t>
  </si>
  <si>
    <t>Nov-41</t>
  </si>
  <si>
    <t>Nov-42</t>
  </si>
  <si>
    <t>Nov-43</t>
  </si>
  <si>
    <t>Nov-44</t>
  </si>
  <si>
    <t>Nov-45</t>
  </si>
  <si>
    <t>Nov-46</t>
  </si>
  <si>
    <t>Nov-47</t>
  </si>
  <si>
    <t>Dec-17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</si>
</sst>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\(\$#,##0.00\)"/>
    <numFmt numFmtId="165" formatCode="&quot;$&quot;#,##0.00"/>
    <numFmt numFmtId="166" formatCode="_(&quot;$&quot;* #,##0.00_);_(&quot;$&quot;* \(\ #,##0.00\ \);_(&quot;$&quot;* &quot;-&quot;??_);_(\ @_ \)"/>
    <numFmt numFmtId="167" formatCode="_(* #,##0.00_);_(* \(\ #,##0.00\ \);_(* &quot;-&quot;??_);_(\ @_ \)"/>
    <numFmt numFmtId="168" formatCode="_(* #,##0_);_(* \(#,##0\);_(* &quot;-&quot;??_);_(@_)"/>
  </numFmts>
  <fonts count="5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icrosoft Sans Serif"/>
      <family val="2"/>
    </font>
    <font>
      <u/>
      <sz val="10"/>
      <color theme="10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5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6" tint="0.39997558519241921"/>
        <b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 style="thin">
        <color rgb="FFD0D7E5"/>
      </right>
      <top/>
      <bottom/>
      <diagonal/>
    </border>
    <border>
      <left style="thin">
        <color rgb="FFD0D7E5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83">
    <xf numFmtId="0" fontId="0" fillId="0" borderId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2" applyNumberFormat="0" applyAlignment="0" applyProtection="0"/>
    <xf numFmtId="0" fontId="15" fillId="10" borderId="13" applyNumberFormat="0" applyAlignment="0" applyProtection="0"/>
    <xf numFmtId="0" fontId="16" fillId="10" borderId="12" applyNumberFormat="0" applyAlignment="0" applyProtection="0"/>
    <xf numFmtId="0" fontId="18" fillId="11" borderId="15" applyNumberFormat="0" applyAlignment="0" applyProtection="0"/>
    <xf numFmtId="0" fontId="6" fillId="12" borderId="16" applyNumberFormat="0" applyFont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1" fillId="36" borderId="0" applyNumberFormat="0" applyBorder="0" applyAlignment="0" applyProtection="0"/>
    <xf numFmtId="0" fontId="6" fillId="3" borderId="0"/>
    <xf numFmtId="0" fontId="7" fillId="3" borderId="0" applyNumberFormat="0" applyFill="0" applyBorder="0" applyAlignment="0" applyProtection="0"/>
    <xf numFmtId="0" fontId="8" fillId="3" borderId="9" applyNumberFormat="0" applyFill="0" applyAlignment="0" applyProtection="0"/>
    <xf numFmtId="0" fontId="9" fillId="3" borderId="10" applyNumberFormat="0" applyFill="0" applyAlignment="0" applyProtection="0"/>
    <xf numFmtId="0" fontId="10" fillId="3" borderId="11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14" applyNumberFormat="0" applyFill="0" applyAlignment="0" applyProtection="0"/>
    <xf numFmtId="0" fontId="19" fillId="3" borderId="0" applyNumberFormat="0" applyFill="0" applyBorder="0" applyAlignment="0" applyProtection="0"/>
    <xf numFmtId="0" fontId="20" fillId="3" borderId="0" applyNumberFormat="0" applyFill="0" applyBorder="0" applyAlignment="0" applyProtection="0"/>
    <xf numFmtId="0" fontId="4" fillId="3" borderId="17" applyNumberFormat="0" applyFill="0" applyAlignment="0" applyProtection="0"/>
    <xf numFmtId="0" fontId="22" fillId="3" borderId="0"/>
    <xf numFmtId="0" fontId="22" fillId="3" borderId="0"/>
    <xf numFmtId="0" fontId="23" fillId="3" borderId="0"/>
    <xf numFmtId="0" fontId="24" fillId="3" borderId="0"/>
    <xf numFmtId="43" fontId="22" fillId="3" borderId="0" applyFont="0" applyFill="0" applyBorder="0" applyAlignment="0" applyProtection="0"/>
    <xf numFmtId="43" fontId="22" fillId="3" borderId="0" applyFont="0" applyFill="0" applyBorder="0" applyAlignment="0" applyProtection="0"/>
    <xf numFmtId="43" fontId="22" fillId="3" borderId="0" applyFont="0" applyFill="0" applyBorder="0" applyAlignment="0" applyProtection="0"/>
    <xf numFmtId="43" fontId="22" fillId="3" borderId="0" applyFont="0" applyFill="0" applyBorder="0" applyAlignment="0" applyProtection="0"/>
    <xf numFmtId="43" fontId="22" fillId="3" borderId="0" applyFont="0" applyFill="0" applyBorder="0" applyAlignment="0" applyProtection="0"/>
    <xf numFmtId="43" fontId="22" fillId="3" borderId="0" applyFont="0" applyFill="0" applyBorder="0" applyAlignment="0" applyProtection="0"/>
    <xf numFmtId="43" fontId="22" fillId="3" borderId="0" applyFont="0" applyFill="0" applyBorder="0" applyAlignment="0" applyProtection="0"/>
    <xf numFmtId="43" fontId="25" fillId="3" borderId="0" applyFont="0" applyFill="0" applyBorder="0" applyAlignment="0" applyProtection="0"/>
    <xf numFmtId="43" fontId="25" fillId="3" borderId="0" applyFont="0" applyFill="0" applyBorder="0" applyAlignment="0" applyProtection="0"/>
    <xf numFmtId="0" fontId="24" fillId="3" borderId="0"/>
    <xf numFmtId="0" fontId="24" fillId="3" borderId="0"/>
    <xf numFmtId="0" fontId="26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3" fillId="3" borderId="0"/>
    <xf numFmtId="0" fontId="23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22" fillId="3" borderId="0"/>
    <xf numFmtId="0" fontId="6" fillId="3" borderId="0"/>
    <xf numFmtId="0" fontId="22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22" fillId="3" borderId="0"/>
    <xf numFmtId="0" fontId="22" fillId="3" borderId="0"/>
    <xf numFmtId="0" fontId="22" fillId="3" borderId="0"/>
    <xf numFmtId="3" fontId="22" fillId="3" borderId="0" applyFont="0" applyFill="0" applyBorder="0" applyAlignment="0" applyProtection="0"/>
    <xf numFmtId="0" fontId="22" fillId="3" borderId="0">
      <alignment vertical="top"/>
    </xf>
    <xf numFmtId="4" fontId="22" fillId="3" borderId="0" applyFont="0" applyFill="0" applyBorder="0" applyAlignment="0" applyProtection="0"/>
    <xf numFmtId="9" fontId="22" fillId="3" borderId="0" applyFont="0" applyFill="0" applyBorder="0" applyAlignment="0" applyProtection="0"/>
    <xf numFmtId="44" fontId="22" fillId="3" borderId="0" applyFont="0" applyFill="0" applyBorder="0" applyAlignment="0" applyProtection="0"/>
    <xf numFmtId="0" fontId="22" fillId="3" borderId="0"/>
    <xf numFmtId="44" fontId="6" fillId="3" borderId="0" applyFont="0" applyFill="0" applyBorder="0" applyAlignment="0" applyProtection="0"/>
    <xf numFmtId="0" fontId="27" fillId="3" borderId="0"/>
    <xf numFmtId="5" fontId="28" fillId="3" borderId="0"/>
    <xf numFmtId="0" fontId="27" fillId="3" borderId="0"/>
    <xf numFmtId="0" fontId="6" fillId="3" borderId="0"/>
    <xf numFmtId="5" fontId="28" fillId="3" borderId="0"/>
    <xf numFmtId="0" fontId="23" fillId="3" borderId="0"/>
    <xf numFmtId="0" fontId="27" fillId="37" borderId="0"/>
    <xf numFmtId="0" fontId="22" fillId="3" borderId="0"/>
    <xf numFmtId="0" fontId="23" fillId="3" borderId="0"/>
    <xf numFmtId="0" fontId="29" fillId="37" borderId="0"/>
    <xf numFmtId="0" fontId="29" fillId="37" borderId="0"/>
    <xf numFmtId="0" fontId="6" fillId="3" borderId="0"/>
    <xf numFmtId="0" fontId="29" fillId="37" borderId="0"/>
    <xf numFmtId="44" fontId="31" fillId="3" borderId="0" applyFont="0" applyFill="0" applyBorder="0" applyAlignment="0" applyProtection="0"/>
    <xf numFmtId="44" fontId="31" fillId="3" borderId="0" applyFont="0" applyFill="0" applyBorder="0" applyAlignment="0" applyProtection="0"/>
    <xf numFmtId="0" fontId="30" fillId="3" borderId="0" applyNumberFormat="0" applyFill="0" applyBorder="0" applyAlignment="0" applyProtection="0">
      <alignment vertical="top"/>
      <protection locked="0"/>
    </xf>
    <xf numFmtId="0" fontId="30" fillId="3" borderId="0" applyNumberFormat="0" applyFill="0" applyBorder="0" applyAlignment="0" applyProtection="0">
      <alignment vertical="top"/>
      <protection locked="0"/>
    </xf>
    <xf numFmtId="0" fontId="31" fillId="3" borderId="0"/>
    <xf numFmtId="0" fontId="6" fillId="3" borderId="0"/>
    <xf numFmtId="0" fontId="6" fillId="3" borderId="0"/>
    <xf numFmtId="0" fontId="31" fillId="3" borderId="0"/>
    <xf numFmtId="0" fontId="22" fillId="3" borderId="0"/>
    <xf numFmtId="0" fontId="6" fillId="3" borderId="0"/>
    <xf numFmtId="9" fontId="22" fillId="3" borderId="0" applyFont="0" applyFill="0" applyBorder="0" applyAlignment="0" applyProtection="0"/>
    <xf numFmtId="9" fontId="22" fillId="3" borderId="0" applyFont="0" applyFill="0" applyBorder="0" applyAlignment="0" applyProtection="0"/>
    <xf numFmtId="43" fontId="24" fillId="3" borderId="0" applyFont="0" applyFill="0" applyBorder="0" applyAlignment="0" applyProtection="0"/>
    <xf numFmtId="0" fontId="24" fillId="3" borderId="0"/>
    <xf numFmtId="9" fontId="24" fillId="3" borderId="0" applyFont="0" applyFill="0" applyBorder="0" applyAlignment="0" applyProtection="0"/>
    <xf numFmtId="43" fontId="22" fillId="3" borderId="0" applyFont="0" applyFill="0" applyBorder="0" applyAlignment="0" applyProtection="0"/>
    <xf numFmtId="43" fontId="22" fillId="3" borderId="0" applyFont="0" applyFill="0" applyBorder="0" applyAlignment="0" applyProtection="0"/>
    <xf numFmtId="0" fontId="6" fillId="3" borderId="0"/>
    <xf numFmtId="0" fontId="27" fillId="3" borderId="0"/>
    <xf numFmtId="0" fontId="27" fillId="3" borderId="0"/>
    <xf numFmtId="44" fontId="27" fillId="3" borderId="0" applyFont="0" applyFill="0" applyBorder="0" applyAlignment="0" applyProtection="0"/>
    <xf numFmtId="0" fontId="27" fillId="3" borderId="0"/>
    <xf numFmtId="0" fontId="6" fillId="3" borderId="0"/>
    <xf numFmtId="43" fontId="24" fillId="3" borderId="0" applyFont="0" applyFill="0" applyBorder="0" applyAlignment="0" applyProtection="0"/>
    <xf numFmtId="0" fontId="27" fillId="3" borderId="0"/>
    <xf numFmtId="9" fontId="24" fillId="3" borderId="0" applyFon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1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5" borderId="0" applyNumberFormat="0" applyBorder="0" applyAlignment="0" applyProtection="0"/>
    <xf numFmtId="0" fontId="32" fillId="49" borderId="0" applyNumberFormat="0" applyBorder="0" applyAlignment="0" applyProtection="0"/>
    <xf numFmtId="0" fontId="33" fillId="50" borderId="0" applyNumberFormat="0" applyBorder="0" applyAlignment="0" applyProtection="0"/>
    <xf numFmtId="0" fontId="34" fillId="37" borderId="18" applyNumberFormat="0" applyAlignment="0" applyProtection="0"/>
    <xf numFmtId="0" fontId="35" fillId="51" borderId="19" applyNumberFormat="0" applyAlignment="0" applyProtection="0"/>
    <xf numFmtId="44" fontId="25" fillId="3" borderId="0" applyFont="0" applyFill="0" applyBorder="0" applyAlignment="0" applyProtection="0"/>
    <xf numFmtId="0" fontId="36" fillId="3" borderId="0" applyNumberFormat="0" applyFill="0" applyBorder="0" applyAlignment="0" applyProtection="0"/>
    <xf numFmtId="0" fontId="37" fillId="52" borderId="0" applyNumberFormat="0" applyBorder="0" applyAlignment="0" applyProtection="0"/>
    <xf numFmtId="0" fontId="38" fillId="3" borderId="20" applyNumberFormat="0" applyFill="0" applyAlignment="0" applyProtection="0"/>
    <xf numFmtId="0" fontId="39" fillId="3" borderId="21" applyNumberFormat="0" applyFill="0" applyAlignment="0" applyProtection="0"/>
    <xf numFmtId="0" fontId="40" fillId="3" borderId="22" applyNumberFormat="0" applyFill="0" applyAlignment="0" applyProtection="0"/>
    <xf numFmtId="0" fontId="40" fillId="3" borderId="0" applyNumberFormat="0" applyFill="0" applyBorder="0" applyAlignment="0" applyProtection="0"/>
    <xf numFmtId="0" fontId="41" fillId="38" borderId="18" applyNumberFormat="0" applyAlignment="0" applyProtection="0"/>
    <xf numFmtId="0" fontId="42" fillId="3" borderId="23" applyNumberFormat="0" applyFill="0" applyAlignment="0" applyProtection="0"/>
    <xf numFmtId="0" fontId="43" fillId="43" borderId="0" applyNumberFormat="0" applyBorder="0" applyAlignment="0" applyProtection="0"/>
    <xf numFmtId="0" fontId="22" fillId="3" borderId="0"/>
    <xf numFmtId="0" fontId="25" fillId="39" borderId="24" applyNumberFormat="0" applyFont="0" applyAlignment="0" applyProtection="0"/>
    <xf numFmtId="0" fontId="44" fillId="37" borderId="25" applyNumberFormat="0" applyAlignment="0" applyProtection="0"/>
    <xf numFmtId="0" fontId="45" fillId="3" borderId="0" applyNumberFormat="0" applyFill="0" applyBorder="0" applyAlignment="0" applyProtection="0"/>
    <xf numFmtId="0" fontId="46" fillId="3" borderId="26" applyNumberFormat="0" applyFill="0" applyAlignment="0" applyProtection="0"/>
    <xf numFmtId="0" fontId="47" fillId="3" borderId="0" applyNumberFormat="0" applyFill="0" applyBorder="0" applyAlignment="0" applyProtection="0"/>
    <xf numFmtId="0" fontId="6" fillId="3" borderId="0"/>
    <xf numFmtId="0" fontId="24" fillId="3" borderId="0"/>
    <xf numFmtId="0" fontId="24" fillId="3" borderId="0"/>
    <xf numFmtId="0" fontId="24" fillId="3" borderId="0"/>
    <xf numFmtId="43" fontId="24" fillId="3" borderId="0" applyFont="0" applyFill="0" applyBorder="0" applyAlignment="0" applyProtection="0"/>
    <xf numFmtId="9" fontId="24" fillId="3" borderId="0" applyFont="0" applyFill="0" applyBorder="0" applyAlignment="0" applyProtection="0"/>
    <xf numFmtId="43" fontId="22" fillId="3" borderId="0" applyFont="0" applyFill="0" applyBorder="0" applyAlignment="0" applyProtection="0"/>
    <xf numFmtId="0" fontId="27" fillId="3" borderId="0"/>
    <xf numFmtId="0" fontId="24" fillId="3" borderId="0"/>
    <xf numFmtId="43" fontId="22" fillId="3" borderId="0" applyFont="0" applyFill="0" applyBorder="0" applyAlignment="0" applyProtection="0"/>
    <xf numFmtId="43" fontId="22" fillId="3" borderId="0" applyFont="0" applyFill="0" applyBorder="0" applyAlignment="0" applyProtection="0"/>
    <xf numFmtId="43" fontId="22" fillId="3" borderId="0" applyFont="0" applyFill="0" applyBorder="0" applyAlignment="0" applyProtection="0"/>
    <xf numFmtId="0" fontId="22" fillId="3" borderId="0"/>
    <xf numFmtId="44" fontId="22" fillId="3" borderId="0" applyFont="0" applyFill="0" applyBorder="0" applyAlignment="0" applyProtection="0"/>
    <xf numFmtId="0" fontId="27" fillId="3" borderId="0"/>
    <xf numFmtId="43" fontId="22" fillId="3" borderId="0" applyFont="0" applyFill="0" applyBorder="0" applyAlignment="0" applyProtection="0"/>
    <xf numFmtId="9" fontId="24" fillId="3" borderId="0" applyFont="0" applyFill="0" applyBorder="0" applyAlignment="0" applyProtection="0"/>
    <xf numFmtId="0" fontId="27" fillId="3" borderId="0"/>
    <xf numFmtId="0" fontId="24" fillId="3" borderId="0"/>
    <xf numFmtId="0" fontId="48" fillId="3" borderId="0"/>
    <xf numFmtId="167" fontId="48" fillId="3" borderId="0" applyFont="0" applyFill="0" applyBorder="0" applyAlignment="0" applyProtection="0"/>
    <xf numFmtId="3" fontId="22" fillId="3" borderId="0" applyFont="0" applyFill="0" applyBorder="0" applyAlignment="0" applyProtection="0"/>
    <xf numFmtId="166" fontId="48" fillId="3" borderId="0" applyFont="0" applyFill="0" applyBorder="0" applyAlignment="0" applyProtection="0"/>
    <xf numFmtId="44" fontId="22" fillId="3" borderId="0" applyFont="0" applyFill="0" applyBorder="0" applyAlignment="0" applyProtection="0"/>
    <xf numFmtId="0" fontId="22" fillId="3" borderId="0"/>
    <xf numFmtId="0" fontId="48" fillId="3" borderId="0"/>
    <xf numFmtId="5" fontId="28" fillId="3" borderId="0"/>
    <xf numFmtId="0" fontId="48" fillId="3" borderId="0"/>
    <xf numFmtId="0" fontId="22" fillId="3" borderId="0" applyFill="0"/>
    <xf numFmtId="0" fontId="23" fillId="3" borderId="0"/>
    <xf numFmtId="5" fontId="28" fillId="3" borderId="0"/>
    <xf numFmtId="0" fontId="6" fillId="3" borderId="0"/>
    <xf numFmtId="0" fontId="27" fillId="37" borderId="0"/>
    <xf numFmtId="0" fontId="24" fillId="3" borderId="0"/>
    <xf numFmtId="0" fontId="27" fillId="3" borderId="0"/>
    <xf numFmtId="0" fontId="22" fillId="3" borderId="0"/>
    <xf numFmtId="43" fontId="22" fillId="3" borderId="0" applyFont="0" applyFill="0" applyBorder="0" applyAlignment="0" applyProtection="0"/>
    <xf numFmtId="0" fontId="48" fillId="3" borderId="0"/>
    <xf numFmtId="0" fontId="48" fillId="3" borderId="0"/>
    <xf numFmtId="0" fontId="22" fillId="3" borderId="0"/>
    <xf numFmtId="44" fontId="22" fillId="3" borderId="0" applyFont="0" applyFill="0" applyBorder="0" applyAlignment="0" applyProtection="0"/>
    <xf numFmtId="43" fontId="22" fillId="3" borderId="0" applyFont="0" applyFill="0" applyBorder="0" applyAlignment="0" applyProtection="0"/>
    <xf numFmtId="43" fontId="22" fillId="3" borderId="0" applyFont="0" applyFill="0" applyBorder="0" applyAlignment="0" applyProtection="0"/>
    <xf numFmtId="9" fontId="22" fillId="3" borderId="0" applyFont="0" applyFill="0" applyBorder="0" applyAlignment="0" applyProtection="0"/>
    <xf numFmtId="9" fontId="22" fillId="3" borderId="0" applyFont="0" applyFill="0" applyBorder="0" applyAlignment="0" applyProtection="0"/>
    <xf numFmtId="0" fontId="49" fillId="3" borderId="0" applyNumberFormat="0" applyFill="0" applyBorder="0" applyAlignment="0" applyProtection="0"/>
    <xf numFmtId="0" fontId="22" fillId="3" borderId="0"/>
    <xf numFmtId="9" fontId="22" fillId="3" borderId="0" applyFont="0" applyFill="0" applyBorder="0" applyAlignment="0" applyProtection="0"/>
    <xf numFmtId="0" fontId="6" fillId="3" borderId="0"/>
    <xf numFmtId="44" fontId="31" fillId="3" borderId="0" applyFont="0" applyFill="0" applyBorder="0" applyAlignment="0" applyProtection="0"/>
    <xf numFmtId="44" fontId="31" fillId="3" borderId="0" applyFont="0" applyFill="0" applyBorder="0" applyAlignment="0" applyProtection="0"/>
    <xf numFmtId="0" fontId="31" fillId="3" borderId="0"/>
    <xf numFmtId="0" fontId="31" fillId="3" borderId="0"/>
    <xf numFmtId="9" fontId="22" fillId="3" borderId="0" applyFont="0" applyFill="0" applyBorder="0" applyAlignment="0" applyProtection="0"/>
    <xf numFmtId="0" fontId="6" fillId="3" borderId="0"/>
    <xf numFmtId="0" fontId="30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22" fillId="3" borderId="0"/>
    <xf numFmtId="44" fontId="6" fillId="3" borderId="0" applyFont="0" applyFill="0" applyBorder="0" applyAlignment="0" applyProtection="0"/>
    <xf numFmtId="44" fontId="22" fillId="3" borderId="0" applyFont="0" applyFill="0" applyBorder="0" applyAlignment="0" applyProtection="0"/>
    <xf numFmtId="9" fontId="22" fillId="3" borderId="0" applyFont="0" applyFill="0" applyBorder="0" applyAlignment="0" applyProtection="0"/>
    <xf numFmtId="9" fontId="22" fillId="3" borderId="0" applyFont="0" applyFill="0" applyBorder="0" applyAlignment="0" applyProtection="0"/>
    <xf numFmtId="44" fontId="22" fillId="3" borderId="0" applyFont="0" applyFill="0" applyBorder="0" applyAlignment="0" applyProtection="0"/>
    <xf numFmtId="43" fontId="22" fillId="3" borderId="0" applyFont="0" applyFill="0" applyBorder="0" applyAlignment="0" applyProtection="0"/>
    <xf numFmtId="0" fontId="48" fillId="3" borderId="0"/>
    <xf numFmtId="0" fontId="22" fillId="3" borderId="0"/>
    <xf numFmtId="0" fontId="48" fillId="3" borderId="0"/>
    <xf numFmtId="0" fontId="22" fillId="3" borderId="0"/>
    <xf numFmtId="0" fontId="22" fillId="3" borderId="0"/>
    <xf numFmtId="9" fontId="22" fillId="3" borderId="0" applyFont="0" applyFill="0" applyBorder="0" applyAlignment="0" applyProtection="0"/>
    <xf numFmtId="44" fontId="22" fillId="3" borderId="0" applyFont="0" applyFill="0" applyBorder="0" applyAlignment="0" applyProtection="0"/>
    <xf numFmtId="0" fontId="22" fillId="3" borderId="0"/>
    <xf numFmtId="43" fontId="6" fillId="0" borderId="0" applyFont="0" applyFill="0" applyBorder="0" applyAlignment="0" applyProtection="0"/>
    <xf numFmtId="0" fontId="51" fillId="3" borderId="0"/>
  </cellStyleXfs>
  <cellXfs count="27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164" fontId="3" fillId="3" borderId="3" xfId="0" applyNumberFormat="1" applyFont="1" applyFill="1" applyBorder="1" applyAlignment="1" applyProtection="1">
      <alignment horizontal="right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164" fontId="4" fillId="5" borderId="4" xfId="0" applyNumberFormat="1" applyFont="1" applyFill="1" applyBorder="1"/>
    <xf numFmtId="164" fontId="2" fillId="3" borderId="5" xfId="0" applyNumberFormat="1" applyFont="1" applyFill="1" applyBorder="1" applyAlignment="1" applyProtection="1">
      <alignment horizontal="right" vertical="center" wrapText="1"/>
    </xf>
    <xf numFmtId="164" fontId="2" fillId="3" borderId="0" xfId="0" applyNumberFormat="1" applyFont="1" applyFill="1" applyBorder="1" applyAlignment="1" applyProtection="1">
      <alignment horizontal="right" vertical="center" wrapText="1"/>
    </xf>
    <xf numFmtId="164" fontId="2" fillId="3" borderId="6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1" fillId="4" borderId="1" xfId="0" quotePrefix="1" applyFont="1" applyFill="1" applyBorder="1" applyAlignment="1" applyProtection="1">
      <alignment horizontal="center" vertical="center"/>
    </xf>
    <xf numFmtId="0" fontId="1" fillId="4" borderId="8" xfId="0" quotePrefix="1" applyFont="1" applyFill="1" applyBorder="1" applyAlignment="1" applyProtection="1">
      <alignment horizontal="center" vertical="center"/>
    </xf>
    <xf numFmtId="165" fontId="1" fillId="4" borderId="8" xfId="0" quotePrefix="1" applyNumberFormat="1" applyFont="1" applyFill="1" applyBorder="1" applyAlignment="1" applyProtection="1">
      <alignment horizontal="center" vertical="center"/>
    </xf>
    <xf numFmtId="165" fontId="0" fillId="0" borderId="0" xfId="0" applyNumberFormat="1"/>
    <xf numFmtId="7" fontId="0" fillId="0" borderId="0" xfId="0" applyNumberFormat="1"/>
    <xf numFmtId="7" fontId="1" fillId="4" borderId="8" xfId="0" quotePrefix="1" applyNumberFormat="1" applyFont="1" applyFill="1" applyBorder="1" applyAlignment="1" applyProtection="1">
      <alignment horizontal="center" vertical="center"/>
    </xf>
    <xf numFmtId="7" fontId="4" fillId="5" borderId="4" xfId="0" applyNumberFormat="1" applyFont="1" applyFill="1" applyBorder="1"/>
    <xf numFmtId="0" fontId="50" fillId="53" borderId="27" xfId="282" applyFont="1" applyFill="1" applyBorder="1" applyAlignment="1">
      <alignment horizontal="center"/>
    </xf>
    <xf numFmtId="0" fontId="50" fillId="3" borderId="24" xfId="282" applyFont="1" applyFill="1" applyBorder="1" applyAlignment="1">
      <alignment wrapText="1"/>
    </xf>
    <xf numFmtId="0" fontId="50" fillId="3" borderId="24" xfId="282" applyFont="1" applyFill="1" applyBorder="1" applyAlignment="1">
      <alignment horizontal="right" wrapText="1"/>
    </xf>
    <xf numFmtId="168" fontId="50" fillId="53" borderId="27" xfId="281" applyNumberFormat="1" applyFont="1" applyFill="1" applyBorder="1" applyAlignment="1">
      <alignment horizontal="center"/>
    </xf>
    <xf numFmtId="168" fontId="50" fillId="3" borderId="24" xfId="281" applyNumberFormat="1" applyFont="1" applyFill="1" applyBorder="1" applyAlignment="1">
      <alignment horizontal="right" wrapText="1"/>
    </xf>
    <xf numFmtId="168" fontId="0" fillId="0" borderId="0" xfId="281" applyNumberFormat="1" applyFont="1"/>
    <xf numFmtId="168" fontId="0" fillId="0" borderId="0" xfId="0" applyNumberFormat="1"/>
  </cellXfs>
  <cellStyles count="283">
    <cellStyle name="20% - Accent1" xfId="10" builtinId="30" customBuiltin="1"/>
    <cellStyle name="20% - Accent1 2" xfId="166"/>
    <cellStyle name="20% - Accent2" xfId="14" builtinId="34" customBuiltin="1"/>
    <cellStyle name="20% - Accent2 2" xfId="167"/>
    <cellStyle name="20% - Accent3" xfId="18" builtinId="38" customBuiltin="1"/>
    <cellStyle name="20% - Accent3 2" xfId="168"/>
    <cellStyle name="20% - Accent4" xfId="22" builtinId="42" customBuiltin="1"/>
    <cellStyle name="20% - Accent4 2" xfId="169"/>
    <cellStyle name="20% - Accent5" xfId="26" builtinId="46" customBuiltin="1"/>
    <cellStyle name="20% - Accent5 2" xfId="170"/>
    <cellStyle name="20% - Accent6" xfId="30" builtinId="50" customBuiltin="1"/>
    <cellStyle name="20% - Accent6 2" xfId="171"/>
    <cellStyle name="40% - Accent1" xfId="11" builtinId="31" customBuiltin="1"/>
    <cellStyle name="40% - Accent1 2" xfId="172"/>
    <cellStyle name="40% - Accent2" xfId="15" builtinId="35" customBuiltin="1"/>
    <cellStyle name="40% - Accent2 2" xfId="173"/>
    <cellStyle name="40% - Accent3" xfId="19" builtinId="39" customBuiltin="1"/>
    <cellStyle name="40% - Accent3 2" xfId="174"/>
    <cellStyle name="40% - Accent4" xfId="23" builtinId="43" customBuiltin="1"/>
    <cellStyle name="40% - Accent4 2" xfId="175"/>
    <cellStyle name="40% - Accent5" xfId="27" builtinId="47" customBuiltin="1"/>
    <cellStyle name="40% - Accent5 2" xfId="176"/>
    <cellStyle name="40% - Accent6" xfId="31" builtinId="51" customBuiltin="1"/>
    <cellStyle name="40% - Accent6 2" xfId="177"/>
    <cellStyle name="60% - Accent1" xfId="12" builtinId="32" customBuiltin="1"/>
    <cellStyle name="60% - Accent1 2" xfId="178"/>
    <cellStyle name="60% - Accent2" xfId="16" builtinId="36" customBuiltin="1"/>
    <cellStyle name="60% - Accent2 2" xfId="179"/>
    <cellStyle name="60% - Accent3" xfId="20" builtinId="40" customBuiltin="1"/>
    <cellStyle name="60% - Accent3 2" xfId="180"/>
    <cellStyle name="60% - Accent4" xfId="24" builtinId="44" customBuiltin="1"/>
    <cellStyle name="60% - Accent4 2" xfId="181"/>
    <cellStyle name="60% - Accent5" xfId="28" builtinId="48" customBuiltin="1"/>
    <cellStyle name="60% - Accent5 2" xfId="182"/>
    <cellStyle name="60% - Accent6" xfId="32" builtinId="52" customBuiltin="1"/>
    <cellStyle name="60% - Accent6 2" xfId="183"/>
    <cellStyle name="Accent1" xfId="9" builtinId="29" customBuiltin="1"/>
    <cellStyle name="Accent1 2" xfId="184"/>
    <cellStyle name="Accent2" xfId="13" builtinId="33" customBuiltin="1"/>
    <cellStyle name="Accent2 2" xfId="185"/>
    <cellStyle name="Accent3" xfId="17" builtinId="37" customBuiltin="1"/>
    <cellStyle name="Accent3 2" xfId="186"/>
    <cellStyle name="Accent4" xfId="21" builtinId="41" customBuiltin="1"/>
    <cellStyle name="Accent4 2" xfId="187"/>
    <cellStyle name="Accent5" xfId="25" builtinId="45" customBuiltin="1"/>
    <cellStyle name="Accent5 2" xfId="188"/>
    <cellStyle name="Accent6" xfId="29" builtinId="49" customBuiltin="1"/>
    <cellStyle name="Accent6 2" xfId="189"/>
    <cellStyle name="Bad" xfId="2" builtinId="27" customBuiltin="1"/>
    <cellStyle name="Bad 2" xfId="190"/>
    <cellStyle name="Calculation" xfId="6" builtinId="22" customBuiltin="1"/>
    <cellStyle name="Calculation 2" xfId="191"/>
    <cellStyle name="Check Cell" xfId="7" builtinId="23" customBuiltin="1"/>
    <cellStyle name="Check Cell 2" xfId="192"/>
    <cellStyle name="Comma" xfId="281" builtinId="3"/>
    <cellStyle name="Comma 12" xfId="47"/>
    <cellStyle name="Comma 12 2" xfId="48"/>
    <cellStyle name="Comma 12 2 2" xfId="49"/>
    <cellStyle name="Comma 12 3" xfId="50"/>
    <cellStyle name="Comma 2" xfId="51"/>
    <cellStyle name="Comma 2 2" xfId="52"/>
    <cellStyle name="Comma 2 2 2" xfId="125"/>
    <cellStyle name="Comma 2 2 2 2" xfId="219"/>
    <cellStyle name="Comma 2 3" xfId="122"/>
    <cellStyle name="Comma 2 3 2" xfId="220"/>
    <cellStyle name="Comma 2 3 3" xfId="156"/>
    <cellStyle name="Comma 2 4" xfId="155"/>
    <cellStyle name="Comma 2 4 2" xfId="215"/>
    <cellStyle name="Comma 2 4 3" xfId="218"/>
    <cellStyle name="Comma 2 4 4" xfId="213"/>
    <cellStyle name="Comma 2 5" xfId="163"/>
    <cellStyle name="Comma 2 6" xfId="152"/>
    <cellStyle name="Comma 3" xfId="53"/>
    <cellStyle name="Comma 3 2" xfId="224"/>
    <cellStyle name="Comma 4" xfId="229"/>
    <cellStyle name="Comma 4 2" xfId="250"/>
    <cellStyle name="Comma 5" xfId="245"/>
    <cellStyle name="Comma 5 2" xfId="272"/>
    <cellStyle name="Comma 6" xfId="54"/>
    <cellStyle name="Comma 6 2" xfId="55"/>
    <cellStyle name="Comma 8" xfId="251"/>
    <cellStyle name="Comma0" xfId="120"/>
    <cellStyle name="Comma0 2" xfId="230"/>
    <cellStyle name="Currency 2" xfId="124"/>
    <cellStyle name="Currency 2 2" xfId="126"/>
    <cellStyle name="Currency 2 2 2" xfId="258"/>
    <cellStyle name="Currency 2 2 3" xfId="222"/>
    <cellStyle name="Currency 2 3" xfId="140"/>
    <cellStyle name="Currency 2 3 2" xfId="267"/>
    <cellStyle name="Currency 3" xfId="141"/>
    <cellStyle name="Currency 3 2" xfId="232"/>
    <cellStyle name="Currency 3 3" xfId="259"/>
    <cellStyle name="Currency 3 4" xfId="160"/>
    <cellStyle name="Currency 4" xfId="231"/>
    <cellStyle name="Currency 4 2" xfId="268"/>
    <cellStyle name="Currency 4 2 2" xfId="279"/>
    <cellStyle name="Currency 4 3" xfId="271"/>
    <cellStyle name="Currency 6" xfId="249"/>
    <cellStyle name="Currency 8" xfId="193"/>
    <cellStyle name="Explanatory Text 2" xfId="194"/>
    <cellStyle name="Explanatory Text 3" xfId="41"/>
    <cellStyle name="Good" xfId="1" builtinId="26" customBuiltin="1"/>
    <cellStyle name="Good 2" xfId="195"/>
    <cellStyle name="Heading 1 2" xfId="196"/>
    <cellStyle name="Heading 1 3" xfId="35"/>
    <cellStyle name="Heading 2 2" xfId="197"/>
    <cellStyle name="Heading 2 3" xfId="36"/>
    <cellStyle name="Heading 3 2" xfId="198"/>
    <cellStyle name="Heading 3 3" xfId="37"/>
    <cellStyle name="Heading 4 2" xfId="199"/>
    <cellStyle name="Heading 4 3" xfId="38"/>
    <cellStyle name="Hyperlink 2" xfId="142"/>
    <cellStyle name="Hyperlink 2 2" xfId="264"/>
    <cellStyle name="Hyperlink 2 3" xfId="254"/>
    <cellStyle name="Hyperlink 3" xfId="143"/>
    <cellStyle name="Input" xfId="4" builtinId="20" customBuiltin="1"/>
    <cellStyle name="Input 2" xfId="200"/>
    <cellStyle name="Linked Cell 2" xfId="201"/>
    <cellStyle name="Linked Cell 3" xfId="39"/>
    <cellStyle name="Neutral" xfId="3" builtinId="28" customBuiltin="1"/>
    <cellStyle name="Neutral 2" xfId="202"/>
    <cellStyle name="Normal" xfId="0" builtinId="0"/>
    <cellStyle name="Normal 10" xfId="56"/>
    <cellStyle name="Normal 10 2" xfId="46"/>
    <cellStyle name="Normal 10 2 2" xfId="57"/>
    <cellStyle name="Normal 10 3" xfId="233"/>
    <cellStyle name="Normal 11" xfId="58"/>
    <cellStyle name="Normal 11 2" xfId="273"/>
    <cellStyle name="Normal 11 3" xfId="234"/>
    <cellStyle name="Normal 12" xfId="59"/>
    <cellStyle name="Normal 12 2" xfId="60"/>
    <cellStyle name="Normal 12 3" xfId="228"/>
    <cellStyle name="Normal 13" xfId="244"/>
    <cellStyle name="Normal 13 2" xfId="274"/>
    <cellStyle name="Normal 14" xfId="33"/>
    <cellStyle name="Normal 2" xfId="43"/>
    <cellStyle name="Normal 2 2" xfId="61"/>
    <cellStyle name="Normal 2 2 2" xfId="62"/>
    <cellStyle name="Normal 2 2 2 2" xfId="63"/>
    <cellStyle name="Normal 2 2 2 3" xfId="209"/>
    <cellStyle name="Normal 2 2 3" xfId="64"/>
    <cellStyle name="Normal 2 2 4" xfId="127"/>
    <cellStyle name="Normal 2 2 5" xfId="138"/>
    <cellStyle name="Normal 2 2 5 2" xfId="247"/>
    <cellStyle name="Normal 2 3" xfId="65"/>
    <cellStyle name="Normal 2 3 2" xfId="66"/>
    <cellStyle name="Normal 2 3 2 2" xfId="235"/>
    <cellStyle name="Normal 2 3 3" xfId="128"/>
    <cellStyle name="Normal 2 3 4" xfId="157"/>
    <cellStyle name="Normal 2 4" xfId="67"/>
    <cellStyle name="Normal 2 4 2" xfId="68"/>
    <cellStyle name="Normal 2 4 3" xfId="129"/>
    <cellStyle name="Normal 2 4 3 2" xfId="221"/>
    <cellStyle name="Normal 2 4 4" xfId="212"/>
    <cellStyle name="Normal 2 4 5" xfId="236"/>
    <cellStyle name="Normal 2 4 5 2" xfId="275"/>
    <cellStyle name="Normal 2 5" xfId="69"/>
    <cellStyle name="Normal 2 5 2" xfId="161"/>
    <cellStyle name="Normal 2 6" xfId="136"/>
    <cellStyle name="Normal 2 6 2" xfId="217"/>
    <cellStyle name="Normal 2 7" xfId="246"/>
    <cellStyle name="Normal 2 8" xfId="153"/>
    <cellStyle name="Normal 2 9" xfId="280"/>
    <cellStyle name="Normal 2_Sheet1" xfId="237"/>
    <cellStyle name="Normal 3" xfId="44"/>
    <cellStyle name="Normal 3 10" xfId="139"/>
    <cellStyle name="Normal 3 11" xfId="144"/>
    <cellStyle name="Normal 3 12" xfId="158"/>
    <cellStyle name="Normal 3 2" xfId="70"/>
    <cellStyle name="Normal 3 2 2" xfId="71"/>
    <cellStyle name="Normal 3 2 2 2" xfId="72"/>
    <cellStyle name="Normal 3 2 3" xfId="73"/>
    <cellStyle name="Normal 3 2 3 2" xfId="239"/>
    <cellStyle name="Normal 3 2 4" xfId="131"/>
    <cellStyle name="Normal 3 2 4 2" xfId="265"/>
    <cellStyle name="Normal 3 2 5" xfId="145"/>
    <cellStyle name="Normal 3 3" xfId="74"/>
    <cellStyle name="Normal 3 3 2" xfId="75"/>
    <cellStyle name="Normal 3 3 2 2" xfId="76"/>
    <cellStyle name="Normal 3 3 3" xfId="77"/>
    <cellStyle name="Normal 3 3 3 2" xfId="263"/>
    <cellStyle name="Normal 3 3 4" xfId="132"/>
    <cellStyle name="Normal 3 3 5" xfId="146"/>
    <cellStyle name="Normal 3 4" xfId="78"/>
    <cellStyle name="Normal 3 4 2" xfId="79"/>
    <cellStyle name="Normal 3 4 2 2" xfId="80"/>
    <cellStyle name="Normal 3 4 2 3" xfId="260"/>
    <cellStyle name="Normal 3 4 3" xfId="81"/>
    <cellStyle name="Normal 3 4 4" xfId="162"/>
    <cellStyle name="Normal 3 5" xfId="82"/>
    <cellStyle name="Normal 3 5 2" xfId="83"/>
    <cellStyle name="Normal 3 5 2 2" xfId="84"/>
    <cellStyle name="Normal 3 5 3" xfId="85"/>
    <cellStyle name="Normal 3 5 4" xfId="216"/>
    <cellStyle name="Normal 3 6" xfId="86"/>
    <cellStyle name="Normal 3 6 2" xfId="87"/>
    <cellStyle name="Normal 3 6 3" xfId="211"/>
    <cellStyle name="Normal 3 7" xfId="88"/>
    <cellStyle name="Normal 3 7 2" xfId="238"/>
    <cellStyle name="Normal 3 8" xfId="121"/>
    <cellStyle name="Normal 3 9" xfId="130"/>
    <cellStyle name="Normal 4" xfId="45"/>
    <cellStyle name="Normal 4 10" xfId="159"/>
    <cellStyle name="Normal 4 2" xfId="89"/>
    <cellStyle name="Normal 4 2 2" xfId="90"/>
    <cellStyle name="Normal 4 2 2 2" xfId="91"/>
    <cellStyle name="Normal 4 2 2 3" xfId="226"/>
    <cellStyle name="Normal 4 2 3" xfId="92"/>
    <cellStyle name="Normal 4 2 3 2" xfId="241"/>
    <cellStyle name="Normal 4 2 4" xfId="133"/>
    <cellStyle name="Normal 4 2 4 2" xfId="266"/>
    <cellStyle name="Normal 4 2 5" xfId="164"/>
    <cellStyle name="Normal 4 3" xfId="93"/>
    <cellStyle name="Normal 4 3 2" xfId="94"/>
    <cellStyle name="Normal 4 3 2 2" xfId="95"/>
    <cellStyle name="Normal 4 3 2 3" xfId="261"/>
    <cellStyle name="Normal 4 3 3" xfId="96"/>
    <cellStyle name="Normal 4 3 4" xfId="223"/>
    <cellStyle name="Normal 4 4" xfId="97"/>
    <cellStyle name="Normal 4 4 2" xfId="98"/>
    <cellStyle name="Normal 4 4 2 2" xfId="99"/>
    <cellStyle name="Normal 4 4 3" xfId="100"/>
    <cellStyle name="Normal 4 4 4" xfId="210"/>
    <cellStyle name="Normal 4 5" xfId="101"/>
    <cellStyle name="Normal 4 5 2" xfId="102"/>
    <cellStyle name="Normal 4 5 2 2" xfId="103"/>
    <cellStyle name="Normal 4 5 3" xfId="104"/>
    <cellStyle name="Normal 4 5 4" xfId="240"/>
    <cellStyle name="Normal 4 6" xfId="105"/>
    <cellStyle name="Normal 4 6 2" xfId="106"/>
    <cellStyle name="Normal 4 7" xfId="107"/>
    <cellStyle name="Normal 4 8" xfId="137"/>
    <cellStyle name="Normal 4 9" xfId="147"/>
    <cellStyle name="Normal 5" xfId="108"/>
    <cellStyle name="Normal 5 2" xfId="135"/>
    <cellStyle name="Normal 5 2 2" xfId="148"/>
    <cellStyle name="Normal 5 3" xfId="134"/>
    <cellStyle name="Normal 5 3 2" xfId="277"/>
    <cellStyle name="Normal 6" xfId="109"/>
    <cellStyle name="Normal 6 2" xfId="110"/>
    <cellStyle name="Normal 6 2 2" xfId="111"/>
    <cellStyle name="Normal 6 2 2 2" xfId="257"/>
    <cellStyle name="Normal 6 2 3" xfId="242"/>
    <cellStyle name="Normal 6 3" xfId="112"/>
    <cellStyle name="Normal 6 4" xfId="149"/>
    <cellStyle name="Normal 6 5" xfId="203"/>
    <cellStyle name="Normal 7" xfId="113"/>
    <cellStyle name="Normal 7 2" xfId="114"/>
    <cellStyle name="Normal 7 2 2" xfId="115"/>
    <cellStyle name="Normal 7 2 3" xfId="248"/>
    <cellStyle name="Normal 7 3" xfId="116"/>
    <cellStyle name="Normal 7 3 2" xfId="276"/>
    <cellStyle name="Normal 7 3 3" xfId="255"/>
    <cellStyle name="Normal 7 4" xfId="243"/>
    <cellStyle name="Normal 8" xfId="117"/>
    <cellStyle name="Normal 8 2" xfId="227"/>
    <cellStyle name="Normal 9" xfId="118"/>
    <cellStyle name="Normal 9 2" xfId="119"/>
    <cellStyle name="Normal_Recon" xfId="282"/>
    <cellStyle name="Note" xfId="8" builtinId="10" customBuiltin="1"/>
    <cellStyle name="Note 2" xfId="204"/>
    <cellStyle name="Output" xfId="5" builtinId="21" customBuiltin="1"/>
    <cellStyle name="Output 2" xfId="205"/>
    <cellStyle name="Percent 2" xfId="123"/>
    <cellStyle name="Percent 2 2" xfId="150"/>
    <cellStyle name="Percent 2 2 2" xfId="225"/>
    <cellStyle name="Percent 2 2 3" xfId="262"/>
    <cellStyle name="Percent 2 2 3 2" xfId="278"/>
    <cellStyle name="Percent 2 2 4" xfId="270"/>
    <cellStyle name="Percent 2 2 5" xfId="165"/>
    <cellStyle name="Percent 2 3" xfId="252"/>
    <cellStyle name="Percent 2 4" xfId="154"/>
    <cellStyle name="Percent 3" xfId="151"/>
    <cellStyle name="Percent 3 2" xfId="253"/>
    <cellStyle name="Percent 3 3" xfId="214"/>
    <cellStyle name="Percent 4" xfId="256"/>
    <cellStyle name="Percent 4 2" xfId="269"/>
    <cellStyle name="Title 2" xfId="206"/>
    <cellStyle name="Title 3" xfId="34"/>
    <cellStyle name="Total 2" xfId="207"/>
    <cellStyle name="Total 3" xfId="42"/>
    <cellStyle name="Warning Text 2" xfId="208"/>
    <cellStyle name="Warning Text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I62"/>
  <sheetViews>
    <sheetView tabSelected="1" workbookViewId="0">
      <pane xSplit="5" ySplit="1" topLeftCell="V47" activePane="bottomRight" state="frozen"/>
      <selection pane="topRight" activeCell="F1" sqref="F1"/>
      <selection pane="bottomLeft" activeCell="A2" sqref="A2"/>
      <selection pane="bottomRight" activeCell="AH66" sqref="AH66"/>
    </sheetView>
  </sheetViews>
  <sheetFormatPr defaultRowHeight="15" x14ac:dyDescent="0.25"/>
  <cols>
    <col min="1" max="1" width="14.140625" style="5" customWidth="1"/>
    <col min="2" max="2" width="24.28515625" customWidth="1"/>
    <col min="3" max="3" width="23.28515625" customWidth="1"/>
    <col min="4" max="4" width="19.42578125" customWidth="1"/>
    <col min="5" max="5" width="18.85546875" bestFit="1" customWidth="1"/>
    <col min="6" max="22" width="14.140625" customWidth="1"/>
    <col min="23" max="23" width="12.140625" style="9" customWidth="1"/>
    <col min="24" max="24" width="11.85546875" customWidth="1"/>
    <col min="25" max="25" width="10" bestFit="1" customWidth="1"/>
    <col min="26" max="26" width="11.140625" style="9" customWidth="1"/>
    <col min="27" max="27" width="11.7109375" customWidth="1"/>
    <col min="28" max="28" width="10.140625" style="16" bestFit="1" customWidth="1"/>
    <col min="29" max="29" width="10.140625" bestFit="1" customWidth="1"/>
    <col min="30" max="30" width="10.5703125" style="17" bestFit="1" customWidth="1"/>
    <col min="31" max="31" width="11.28515625" customWidth="1"/>
    <col min="32" max="32" width="11" customWidth="1"/>
    <col min="33" max="33" width="11.7109375" customWidth="1"/>
    <col min="34" max="34" width="11.5703125" customWidth="1"/>
  </cols>
  <sheetData>
    <row r="1" spans="1:3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13" t="s">
        <v>139</v>
      </c>
      <c r="V1" s="13" t="s">
        <v>140</v>
      </c>
      <c r="W1" s="13" t="s">
        <v>141</v>
      </c>
      <c r="X1" s="14" t="s">
        <v>142</v>
      </c>
      <c r="Y1" s="14" t="s">
        <v>144</v>
      </c>
      <c r="Z1" s="14" t="s">
        <v>146</v>
      </c>
      <c r="AA1" s="14" t="s">
        <v>147</v>
      </c>
      <c r="AB1" s="15" t="s">
        <v>148</v>
      </c>
      <c r="AC1" s="15" t="s">
        <v>149</v>
      </c>
      <c r="AD1" s="18" t="s">
        <v>150</v>
      </c>
      <c r="AE1" s="18" t="s">
        <v>151</v>
      </c>
      <c r="AF1" s="18" t="s">
        <v>152</v>
      </c>
      <c r="AG1" s="18" t="s">
        <v>159</v>
      </c>
      <c r="AH1" s="18" t="s">
        <v>160</v>
      </c>
      <c r="AI1" s="18" t="s">
        <v>191</v>
      </c>
    </row>
    <row r="2" spans="1:35" x14ac:dyDescent="0.25">
      <c r="A2" s="4" t="s">
        <v>20</v>
      </c>
      <c r="B2" s="1" t="s">
        <v>21</v>
      </c>
      <c r="C2" s="2">
        <v>39810</v>
      </c>
      <c r="D2" s="2">
        <f>SUM(F2:AZ2)</f>
        <v>39810</v>
      </c>
      <c r="E2" s="2">
        <f>C2-D2</f>
        <v>0</v>
      </c>
      <c r="I2" s="2">
        <v>4131</v>
      </c>
      <c r="K2" s="2">
        <v>8262</v>
      </c>
      <c r="L2" s="2">
        <v>4131</v>
      </c>
      <c r="N2" s="2">
        <v>8314</v>
      </c>
      <c r="O2" s="2">
        <v>4157</v>
      </c>
      <c r="P2" s="9">
        <f>4157</f>
        <v>4157</v>
      </c>
      <c r="Q2" s="9"/>
      <c r="R2" s="9">
        <v>4157</v>
      </c>
      <c r="S2" s="9"/>
      <c r="T2" s="9">
        <v>2501</v>
      </c>
      <c r="U2" s="9"/>
      <c r="V2" s="9"/>
      <c r="X2" s="9" t="s">
        <v>143</v>
      </c>
      <c r="AC2" s="16"/>
      <c r="AH2" s="18" t="s">
        <v>161</v>
      </c>
    </row>
    <row r="3" spans="1:35" ht="30" x14ac:dyDescent="0.25">
      <c r="A3" s="4" t="s">
        <v>22</v>
      </c>
      <c r="B3" s="1" t="s">
        <v>23</v>
      </c>
      <c r="C3" s="2">
        <v>126475</v>
      </c>
      <c r="D3" s="2">
        <f t="shared" ref="D3:D59" si="0">SUM(F3:AZ3)</f>
        <v>126475</v>
      </c>
      <c r="E3" s="2">
        <f t="shared" ref="E3:E59" si="1">C3-D3</f>
        <v>0</v>
      </c>
      <c r="M3" s="2">
        <v>10052</v>
      </c>
      <c r="N3" s="2">
        <v>31763</v>
      </c>
      <c r="O3" s="2">
        <v>16705</v>
      </c>
      <c r="P3" s="10">
        <v>16755</v>
      </c>
      <c r="Q3" s="9">
        <v>31232</v>
      </c>
      <c r="R3" s="9"/>
      <c r="S3" s="9"/>
      <c r="T3" s="9">
        <v>13862</v>
      </c>
      <c r="U3" s="9"/>
      <c r="V3" s="9">
        <v>6106</v>
      </c>
      <c r="X3" s="9" t="s">
        <v>143</v>
      </c>
      <c r="AC3" s="16"/>
      <c r="AH3" s="18" t="s">
        <v>162</v>
      </c>
    </row>
    <row r="4" spans="1:35" x14ac:dyDescent="0.25">
      <c r="A4" s="4" t="s">
        <v>24</v>
      </c>
      <c r="B4" s="1" t="s">
        <v>25</v>
      </c>
      <c r="C4" s="2">
        <v>49520</v>
      </c>
      <c r="D4" s="2">
        <f t="shared" si="0"/>
        <v>49520</v>
      </c>
      <c r="E4" s="2">
        <f t="shared" si="1"/>
        <v>0</v>
      </c>
      <c r="L4" s="2">
        <v>6147</v>
      </c>
      <c r="M4" s="2">
        <v>4512</v>
      </c>
      <c r="O4" s="2">
        <v>12411</v>
      </c>
      <c r="P4" s="11">
        <v>3125</v>
      </c>
      <c r="Q4" s="9"/>
      <c r="R4" s="9">
        <v>14197</v>
      </c>
      <c r="S4" s="9"/>
      <c r="T4" s="9">
        <v>1400</v>
      </c>
      <c r="U4" s="9"/>
      <c r="V4" s="9"/>
      <c r="W4" s="9">
        <v>7728</v>
      </c>
      <c r="X4" s="9" t="s">
        <v>143</v>
      </c>
      <c r="AC4" s="16"/>
      <c r="AH4" s="18" t="s">
        <v>163</v>
      </c>
    </row>
    <row r="5" spans="1:35" x14ac:dyDescent="0.25">
      <c r="A5" s="4" t="s">
        <v>26</v>
      </c>
      <c r="B5" s="1" t="s">
        <v>27</v>
      </c>
      <c r="C5" s="2">
        <v>31918</v>
      </c>
      <c r="D5" s="2">
        <f t="shared" si="0"/>
        <v>27087</v>
      </c>
      <c r="E5" s="2">
        <f t="shared" si="1"/>
        <v>4831</v>
      </c>
      <c r="M5" s="2">
        <v>9019</v>
      </c>
      <c r="O5" s="2">
        <v>5569</v>
      </c>
      <c r="Q5" s="9">
        <v>2513</v>
      </c>
      <c r="R5" s="9"/>
      <c r="S5" s="9"/>
      <c r="T5" s="9"/>
      <c r="U5" s="9">
        <f>1250+843</f>
        <v>2093</v>
      </c>
      <c r="V5" s="9"/>
      <c r="X5" s="9" t="s">
        <v>143</v>
      </c>
      <c r="Y5" s="9">
        <v>3745</v>
      </c>
      <c r="AB5" s="16">
        <v>1452</v>
      </c>
      <c r="AC5" s="16">
        <v>1329</v>
      </c>
      <c r="AD5" s="17">
        <v>1367</v>
      </c>
      <c r="AH5" s="18" t="s">
        <v>164</v>
      </c>
    </row>
    <row r="6" spans="1:35" x14ac:dyDescent="0.25">
      <c r="A6" s="4" t="s">
        <v>28</v>
      </c>
      <c r="B6" s="1" t="s">
        <v>29</v>
      </c>
      <c r="C6" s="2">
        <v>54860</v>
      </c>
      <c r="D6" s="2">
        <f t="shared" si="0"/>
        <v>54860</v>
      </c>
      <c r="E6" s="2">
        <f t="shared" si="1"/>
        <v>0</v>
      </c>
      <c r="Q6" s="9">
        <f>3009+3283</f>
        <v>6292</v>
      </c>
      <c r="R6" s="9">
        <v>2405</v>
      </c>
      <c r="S6" s="9"/>
      <c r="T6" s="9">
        <f>3267+2436</f>
        <v>5703</v>
      </c>
      <c r="U6" s="9">
        <v>5755</v>
      </c>
      <c r="V6" s="9">
        <v>6054</v>
      </c>
      <c r="W6" s="9">
        <v>10676</v>
      </c>
      <c r="X6" s="9">
        <v>5318</v>
      </c>
      <c r="Y6" s="9">
        <v>3964</v>
      </c>
      <c r="Z6" s="9">
        <v>7072</v>
      </c>
      <c r="AA6" s="9">
        <v>1621</v>
      </c>
      <c r="AC6" s="16"/>
      <c r="AH6" s="18" t="s">
        <v>165</v>
      </c>
    </row>
    <row r="7" spans="1:35" x14ac:dyDescent="0.25">
      <c r="A7" s="4" t="s">
        <v>30</v>
      </c>
      <c r="B7" s="1" t="s">
        <v>31</v>
      </c>
      <c r="C7" s="2">
        <v>32528</v>
      </c>
      <c r="D7" s="2">
        <f t="shared" si="0"/>
        <v>32528</v>
      </c>
      <c r="E7" s="2">
        <f t="shared" si="1"/>
        <v>0</v>
      </c>
      <c r="L7" s="2">
        <v>9003</v>
      </c>
      <c r="M7" s="2">
        <v>1883</v>
      </c>
      <c r="N7" s="2">
        <v>1883</v>
      </c>
      <c r="O7" s="2">
        <v>1883</v>
      </c>
      <c r="P7" s="11">
        <v>2251</v>
      </c>
      <c r="Q7" s="9">
        <v>2245</v>
      </c>
      <c r="R7" s="9">
        <v>2250</v>
      </c>
      <c r="S7" s="9">
        <v>3453</v>
      </c>
      <c r="T7" s="9">
        <v>1903</v>
      </c>
      <c r="U7" s="9">
        <v>1903</v>
      </c>
      <c r="V7" s="9">
        <v>1903</v>
      </c>
      <c r="X7" s="9">
        <v>1968</v>
      </c>
      <c r="AC7" s="16"/>
      <c r="AH7" s="18" t="s">
        <v>166</v>
      </c>
    </row>
    <row r="8" spans="1:35" x14ac:dyDescent="0.25">
      <c r="A8" s="4" t="s">
        <v>32</v>
      </c>
      <c r="B8" s="1" t="s">
        <v>33</v>
      </c>
      <c r="C8" s="2">
        <v>12623</v>
      </c>
      <c r="D8" s="2">
        <f t="shared" si="0"/>
        <v>12623</v>
      </c>
      <c r="E8" s="2">
        <f t="shared" si="1"/>
        <v>0</v>
      </c>
      <c r="K8" s="2">
        <v>3130</v>
      </c>
      <c r="L8" s="2">
        <v>2503</v>
      </c>
      <c r="M8" s="10">
        <v>1574</v>
      </c>
      <c r="N8" s="2">
        <v>2100</v>
      </c>
      <c r="O8" s="2">
        <v>1334</v>
      </c>
      <c r="Q8" s="9"/>
      <c r="R8" s="9">
        <v>1982</v>
      </c>
      <c r="S8" s="9"/>
      <c r="T8" s="9"/>
      <c r="U8" s="9"/>
      <c r="V8" s="9"/>
      <c r="X8" s="9" t="s">
        <v>143</v>
      </c>
      <c r="AC8" s="16"/>
      <c r="AH8" s="18" t="s">
        <v>167</v>
      </c>
    </row>
    <row r="9" spans="1:35" x14ac:dyDescent="0.25">
      <c r="A9" s="4" t="s">
        <v>34</v>
      </c>
      <c r="B9" s="1" t="s">
        <v>35</v>
      </c>
      <c r="C9" s="2">
        <v>141763</v>
      </c>
      <c r="D9" s="2">
        <f t="shared" si="0"/>
        <v>141763</v>
      </c>
      <c r="E9" s="2">
        <f t="shared" si="1"/>
        <v>0</v>
      </c>
      <c r="L9" s="2">
        <v>5866</v>
      </c>
      <c r="M9" s="2">
        <v>12423</v>
      </c>
      <c r="N9" s="2">
        <v>12423</v>
      </c>
      <c r="O9" s="2">
        <v>35673</v>
      </c>
      <c r="Q9" s="9">
        <v>1595</v>
      </c>
      <c r="R9" s="9"/>
      <c r="S9" s="9">
        <v>37795</v>
      </c>
      <c r="T9" s="9"/>
      <c r="U9" s="9"/>
      <c r="V9" s="9">
        <v>32624</v>
      </c>
      <c r="W9" s="9">
        <v>3364</v>
      </c>
      <c r="X9" s="9" t="s">
        <v>143</v>
      </c>
      <c r="AC9" s="16"/>
      <c r="AH9" s="18" t="s">
        <v>168</v>
      </c>
    </row>
    <row r="10" spans="1:35" x14ac:dyDescent="0.25">
      <c r="A10" s="4" t="s">
        <v>36</v>
      </c>
      <c r="B10" s="1" t="s">
        <v>37</v>
      </c>
      <c r="C10" s="2">
        <v>63599</v>
      </c>
      <c r="D10" s="2">
        <f t="shared" si="0"/>
        <v>63599</v>
      </c>
      <c r="E10" s="2">
        <f t="shared" si="1"/>
        <v>0</v>
      </c>
      <c r="K10" s="2">
        <v>21640</v>
      </c>
      <c r="M10" s="2">
        <v>11437</v>
      </c>
      <c r="Q10" s="9"/>
      <c r="R10" s="9"/>
      <c r="S10" s="9"/>
      <c r="T10" s="9">
        <v>10856</v>
      </c>
      <c r="U10" s="9">
        <v>5445</v>
      </c>
      <c r="V10" s="9"/>
      <c r="W10" s="9">
        <v>10890</v>
      </c>
      <c r="X10" s="9" t="s">
        <v>143</v>
      </c>
      <c r="Y10" s="9">
        <v>3331</v>
      </c>
      <c r="AC10" s="16"/>
      <c r="AF10" s="16"/>
      <c r="AH10" s="18" t="s">
        <v>169</v>
      </c>
    </row>
    <row r="11" spans="1:35" ht="30" x14ac:dyDescent="0.25">
      <c r="A11" s="4" t="s">
        <v>38</v>
      </c>
      <c r="B11" s="1" t="s">
        <v>39</v>
      </c>
      <c r="C11" s="2">
        <v>190797</v>
      </c>
      <c r="D11" s="2">
        <f t="shared" si="0"/>
        <v>190797</v>
      </c>
      <c r="E11" s="2">
        <f t="shared" si="1"/>
        <v>0</v>
      </c>
      <c r="K11" s="2">
        <v>8367</v>
      </c>
      <c r="L11" s="2">
        <v>15766</v>
      </c>
      <c r="M11" s="2">
        <v>19364</v>
      </c>
      <c r="N11" s="2">
        <v>16895</v>
      </c>
      <c r="O11" s="2">
        <v>36525</v>
      </c>
      <c r="P11" s="9">
        <v>18172</v>
      </c>
      <c r="Q11" s="9">
        <v>21819</v>
      </c>
      <c r="R11" s="9">
        <v>21707</v>
      </c>
      <c r="S11" s="9"/>
      <c r="T11" s="9">
        <f>18447+8375</f>
        <v>26822</v>
      </c>
      <c r="U11" s="9">
        <v>5360</v>
      </c>
      <c r="V11" s="9"/>
      <c r="X11" s="9" t="s">
        <v>143</v>
      </c>
      <c r="AC11" s="16"/>
      <c r="AH11" s="18" t="s">
        <v>170</v>
      </c>
    </row>
    <row r="12" spans="1:35" x14ac:dyDescent="0.25">
      <c r="A12" s="4" t="s">
        <v>40</v>
      </c>
      <c r="B12" s="1" t="s">
        <v>41</v>
      </c>
      <c r="C12" s="2">
        <v>57773</v>
      </c>
      <c r="D12" s="2">
        <f t="shared" si="0"/>
        <v>57773</v>
      </c>
      <c r="E12" s="2">
        <f t="shared" si="1"/>
        <v>0</v>
      </c>
      <c r="Q12" s="9">
        <v>5106</v>
      </c>
      <c r="R12" s="9"/>
      <c r="S12" s="9"/>
      <c r="T12" s="9"/>
      <c r="U12" s="9">
        <v>17639</v>
      </c>
      <c r="V12" s="9">
        <v>13348</v>
      </c>
      <c r="X12" s="9" t="s">
        <v>143</v>
      </c>
      <c r="AB12" s="16">
        <v>21680</v>
      </c>
      <c r="AC12" s="16"/>
      <c r="AH12" s="18" t="s">
        <v>171</v>
      </c>
    </row>
    <row r="13" spans="1:35" x14ac:dyDescent="0.25">
      <c r="A13" s="4" t="s">
        <v>42</v>
      </c>
      <c r="B13" s="1" t="s">
        <v>43</v>
      </c>
      <c r="C13" s="2">
        <v>112634</v>
      </c>
      <c r="D13" s="2">
        <f t="shared" si="0"/>
        <v>112634</v>
      </c>
      <c r="E13" s="2">
        <f t="shared" si="1"/>
        <v>0</v>
      </c>
      <c r="J13" s="2">
        <v>13017</v>
      </c>
      <c r="K13" s="2">
        <v>11241</v>
      </c>
      <c r="L13" s="2">
        <v>10808</v>
      </c>
      <c r="M13" s="2">
        <f>11927+6685</f>
        <v>18612</v>
      </c>
      <c r="N13" s="2">
        <v>12236</v>
      </c>
      <c r="O13" s="2">
        <v>12112</v>
      </c>
      <c r="P13" s="9">
        <v>12546</v>
      </c>
      <c r="Q13" s="9">
        <v>12480</v>
      </c>
      <c r="R13" s="9">
        <v>5999</v>
      </c>
      <c r="S13" s="9"/>
      <c r="T13" s="9">
        <f>613+3583-613</f>
        <v>3583</v>
      </c>
      <c r="U13" s="9"/>
      <c r="V13" s="9"/>
      <c r="X13" s="9" t="s">
        <v>143</v>
      </c>
      <c r="AC13" s="16"/>
      <c r="AH13" s="18" t="s">
        <v>172</v>
      </c>
    </row>
    <row r="14" spans="1:35" x14ac:dyDescent="0.25">
      <c r="A14" s="4" t="s">
        <v>44</v>
      </c>
      <c r="B14" s="1" t="s">
        <v>45</v>
      </c>
      <c r="C14" s="2">
        <v>43694</v>
      </c>
      <c r="D14" s="2">
        <f t="shared" si="0"/>
        <v>43694</v>
      </c>
      <c r="E14" s="2">
        <f t="shared" si="1"/>
        <v>0</v>
      </c>
      <c r="Q14" s="9"/>
      <c r="R14" s="9"/>
      <c r="S14" s="9"/>
      <c r="T14" s="9"/>
      <c r="U14" s="9">
        <v>6026</v>
      </c>
      <c r="V14" s="9">
        <v>8026</v>
      </c>
      <c r="W14" s="9">
        <v>4044</v>
      </c>
      <c r="X14" s="9" t="s">
        <v>143</v>
      </c>
      <c r="Y14" s="9">
        <v>11439</v>
      </c>
      <c r="Z14" s="9">
        <v>3991</v>
      </c>
      <c r="AC14" s="16"/>
      <c r="AG14" s="16">
        <v>10168</v>
      </c>
      <c r="AH14" s="18" t="s">
        <v>173</v>
      </c>
    </row>
    <row r="15" spans="1:35" x14ac:dyDescent="0.25">
      <c r="A15" s="4" t="s">
        <v>46</v>
      </c>
      <c r="B15" s="1" t="s">
        <v>47</v>
      </c>
      <c r="C15" s="2">
        <v>370917</v>
      </c>
      <c r="D15" s="2">
        <f t="shared" si="0"/>
        <v>370917</v>
      </c>
      <c r="E15" s="2">
        <f t="shared" si="1"/>
        <v>0</v>
      </c>
      <c r="N15" s="2">
        <v>177111</v>
      </c>
      <c r="P15" s="9">
        <f>41514+43649</f>
        <v>85163</v>
      </c>
      <c r="Q15" s="9"/>
      <c r="R15" s="9">
        <f>45784+7281</f>
        <v>53065</v>
      </c>
      <c r="S15" s="9"/>
      <c r="T15" s="9"/>
      <c r="U15" s="9"/>
      <c r="V15" s="9"/>
      <c r="X15" s="9">
        <v>55578</v>
      </c>
      <c r="Y15" s="9"/>
      <c r="AC15" s="16"/>
      <c r="AH15" s="18" t="s">
        <v>174</v>
      </c>
    </row>
    <row r="16" spans="1:35" x14ac:dyDescent="0.25">
      <c r="A16" s="4" t="s">
        <v>48</v>
      </c>
      <c r="B16" s="1" t="s">
        <v>49</v>
      </c>
      <c r="C16" s="2">
        <v>100982</v>
      </c>
      <c r="D16" s="2">
        <f t="shared" si="0"/>
        <v>100982</v>
      </c>
      <c r="E16" s="2">
        <f t="shared" si="1"/>
        <v>0</v>
      </c>
      <c r="K16" s="2">
        <v>17876</v>
      </c>
      <c r="L16" s="2">
        <v>9065</v>
      </c>
      <c r="M16" s="2">
        <v>9117</v>
      </c>
      <c r="N16" s="2">
        <v>9115</v>
      </c>
      <c r="O16" s="2">
        <v>9116</v>
      </c>
      <c r="P16" s="9">
        <v>9116</v>
      </c>
      <c r="Q16" s="9">
        <v>9128</v>
      </c>
      <c r="R16" s="9"/>
      <c r="S16" s="9"/>
      <c r="T16" s="9">
        <v>14771</v>
      </c>
      <c r="U16" s="9">
        <f>2418+11260</f>
        <v>13678</v>
      </c>
      <c r="V16" s="9"/>
      <c r="X16" s="9" t="s">
        <v>143</v>
      </c>
      <c r="Y16" s="9"/>
      <c r="AC16" s="16"/>
      <c r="AH16" s="18" t="s">
        <v>175</v>
      </c>
    </row>
    <row r="17" spans="1:34" x14ac:dyDescent="0.25">
      <c r="A17" s="4" t="s">
        <v>50</v>
      </c>
      <c r="B17" s="1" t="s">
        <v>51</v>
      </c>
      <c r="C17" s="2">
        <v>25033</v>
      </c>
      <c r="D17" s="2">
        <f t="shared" si="0"/>
        <v>25033</v>
      </c>
      <c r="E17" s="2">
        <f t="shared" si="1"/>
        <v>0</v>
      </c>
      <c r="Q17" s="9">
        <v>25033</v>
      </c>
      <c r="R17" s="9"/>
      <c r="S17" s="9"/>
      <c r="T17" s="9"/>
      <c r="U17" s="9"/>
      <c r="V17" s="9"/>
      <c r="X17" s="9" t="s">
        <v>143</v>
      </c>
      <c r="Y17" s="9"/>
      <c r="AC17" s="16"/>
      <c r="AH17" s="18" t="s">
        <v>176</v>
      </c>
    </row>
    <row r="18" spans="1:34" x14ac:dyDescent="0.25">
      <c r="A18" s="4" t="s">
        <v>52</v>
      </c>
      <c r="B18" s="1" t="s">
        <v>53</v>
      </c>
      <c r="C18" s="2">
        <v>17812</v>
      </c>
      <c r="D18" s="2">
        <f t="shared" si="0"/>
        <v>17812</v>
      </c>
      <c r="E18" s="2">
        <f t="shared" si="1"/>
        <v>0</v>
      </c>
      <c r="M18" s="2">
        <v>13266</v>
      </c>
      <c r="O18" s="2">
        <v>4546</v>
      </c>
      <c r="Q18" s="9"/>
      <c r="R18" s="9"/>
      <c r="S18" s="9"/>
      <c r="T18" s="9"/>
      <c r="U18" s="9"/>
      <c r="V18" s="9"/>
      <c r="X18" s="9" t="s">
        <v>143</v>
      </c>
      <c r="Y18" s="9"/>
      <c r="AC18" s="16"/>
      <c r="AH18" s="18" t="s">
        <v>177</v>
      </c>
    </row>
    <row r="19" spans="1:34" x14ac:dyDescent="0.25">
      <c r="A19" s="4" t="s">
        <v>54</v>
      </c>
      <c r="B19" s="1" t="s">
        <v>55</v>
      </c>
      <c r="C19" s="2">
        <v>83504</v>
      </c>
      <c r="D19" s="2">
        <f t="shared" si="0"/>
        <v>83504</v>
      </c>
      <c r="E19" s="2">
        <f t="shared" si="1"/>
        <v>0</v>
      </c>
      <c r="J19" s="2">
        <v>11390</v>
      </c>
      <c r="K19" s="2">
        <v>9028</v>
      </c>
      <c r="L19" s="2">
        <v>9010</v>
      </c>
      <c r="M19" s="2">
        <v>9059</v>
      </c>
      <c r="N19" s="2">
        <v>9067</v>
      </c>
      <c r="O19" s="2">
        <v>9091</v>
      </c>
      <c r="Q19" s="9"/>
      <c r="R19" s="9"/>
      <c r="S19" s="9"/>
      <c r="T19" s="9"/>
      <c r="U19" s="9">
        <f>12964+10284</f>
        <v>23248</v>
      </c>
      <c r="V19" s="9">
        <v>3611</v>
      </c>
      <c r="X19" s="9" t="s">
        <v>143</v>
      </c>
      <c r="Y19" s="9"/>
      <c r="AC19" s="16"/>
      <c r="AE19" s="16"/>
      <c r="AH19" s="18" t="s">
        <v>178</v>
      </c>
    </row>
    <row r="20" spans="1:34" x14ac:dyDescent="0.25">
      <c r="A20" s="4" t="s">
        <v>56</v>
      </c>
      <c r="B20" s="1" t="s">
        <v>57</v>
      </c>
      <c r="C20" s="2">
        <v>72338</v>
      </c>
      <c r="D20" s="2">
        <f t="shared" si="0"/>
        <v>72338</v>
      </c>
      <c r="E20" s="2">
        <f t="shared" si="1"/>
        <v>0</v>
      </c>
      <c r="Q20" s="9"/>
      <c r="R20" s="9"/>
      <c r="S20" s="9">
        <v>58054</v>
      </c>
      <c r="T20" s="9"/>
      <c r="U20" s="9"/>
      <c r="V20" s="9"/>
      <c r="X20" s="9" t="s">
        <v>143</v>
      </c>
      <c r="Y20" s="9"/>
      <c r="AC20" s="16"/>
      <c r="AE20" s="16">
        <v>14284</v>
      </c>
      <c r="AH20" s="18" t="s">
        <v>179</v>
      </c>
    </row>
    <row r="21" spans="1:34" x14ac:dyDescent="0.25">
      <c r="A21" s="4" t="s">
        <v>58</v>
      </c>
      <c r="B21" s="1" t="s">
        <v>59</v>
      </c>
      <c r="C21" s="2">
        <v>55346</v>
      </c>
      <c r="D21" s="2">
        <f t="shared" si="0"/>
        <v>55346</v>
      </c>
      <c r="E21" s="2">
        <f t="shared" si="1"/>
        <v>0</v>
      </c>
      <c r="K21" s="2">
        <v>21107</v>
      </c>
      <c r="L21" s="2">
        <v>5001</v>
      </c>
      <c r="N21" s="2">
        <v>5069</v>
      </c>
      <c r="O21" s="2">
        <v>14746</v>
      </c>
      <c r="P21" s="9">
        <v>5035</v>
      </c>
      <c r="Q21" s="9">
        <v>4388</v>
      </c>
      <c r="R21" s="9"/>
      <c r="S21" s="9"/>
      <c r="T21" s="9"/>
      <c r="U21" s="9"/>
      <c r="V21" s="9"/>
      <c r="X21" s="9" t="s">
        <v>143</v>
      </c>
      <c r="Y21" s="9"/>
      <c r="AC21" s="16"/>
      <c r="AE21" s="16"/>
      <c r="AH21" s="18" t="s">
        <v>180</v>
      </c>
    </row>
    <row r="22" spans="1:34" ht="30" x14ac:dyDescent="0.25">
      <c r="A22" s="4" t="s">
        <v>60</v>
      </c>
      <c r="B22" s="1" t="s">
        <v>61</v>
      </c>
      <c r="C22" s="2">
        <v>146133</v>
      </c>
      <c r="D22" s="2">
        <f t="shared" si="0"/>
        <v>146133</v>
      </c>
      <c r="E22" s="2">
        <f t="shared" si="1"/>
        <v>0</v>
      </c>
      <c r="H22">
        <v>16575</v>
      </c>
      <c r="I22" s="2">
        <v>13434</v>
      </c>
      <c r="J22" s="2">
        <v>13439</v>
      </c>
      <c r="K22" s="2">
        <v>13435</v>
      </c>
      <c r="L22" s="2">
        <v>13433</v>
      </c>
      <c r="M22" s="2">
        <v>13509</v>
      </c>
      <c r="N22" s="2">
        <v>13854</v>
      </c>
      <c r="O22" s="2">
        <v>13855</v>
      </c>
      <c r="P22" s="9">
        <v>13854</v>
      </c>
      <c r="Q22" s="9"/>
      <c r="R22" s="9"/>
      <c r="S22" s="9"/>
      <c r="T22" s="9">
        <f>20745</f>
        <v>20745</v>
      </c>
      <c r="U22" s="9">
        <v>-789</v>
      </c>
      <c r="V22" s="9">
        <v>789</v>
      </c>
      <c r="X22" s="9" t="s">
        <v>143</v>
      </c>
      <c r="Y22" s="9"/>
      <c r="AC22" s="16"/>
      <c r="AG22" s="16"/>
      <c r="AH22" s="18" t="s">
        <v>181</v>
      </c>
    </row>
    <row r="23" spans="1:34" ht="30" x14ac:dyDescent="0.25">
      <c r="A23" s="4" t="s">
        <v>62</v>
      </c>
      <c r="B23" s="1" t="s">
        <v>63</v>
      </c>
      <c r="C23" s="2">
        <v>8686</v>
      </c>
      <c r="D23" s="2">
        <f t="shared" si="0"/>
        <v>8686</v>
      </c>
      <c r="E23" s="2">
        <f t="shared" si="1"/>
        <v>0</v>
      </c>
      <c r="Q23" s="9">
        <v>6488</v>
      </c>
      <c r="R23" s="9"/>
      <c r="S23" s="9"/>
      <c r="T23" s="9"/>
      <c r="U23" s="9"/>
      <c r="V23" s="9"/>
      <c r="X23" s="9" t="s">
        <v>143</v>
      </c>
      <c r="Y23" s="9"/>
      <c r="AC23" s="16">
        <v>2198</v>
      </c>
      <c r="AH23" s="18" t="s">
        <v>182</v>
      </c>
    </row>
    <row r="24" spans="1:34" x14ac:dyDescent="0.25">
      <c r="A24" s="4" t="s">
        <v>64</v>
      </c>
      <c r="B24" s="1" t="s">
        <v>65</v>
      </c>
      <c r="C24" s="2">
        <v>54860</v>
      </c>
      <c r="D24" s="2">
        <f t="shared" si="0"/>
        <v>54860</v>
      </c>
      <c r="E24" s="2">
        <f t="shared" si="1"/>
        <v>0</v>
      </c>
      <c r="O24" s="2">
        <v>4710</v>
      </c>
      <c r="P24" s="12">
        <v>5220</v>
      </c>
      <c r="Q24" s="9">
        <v>5219</v>
      </c>
      <c r="R24" s="9">
        <v>4996</v>
      </c>
      <c r="S24" s="9">
        <v>5053</v>
      </c>
      <c r="T24" s="9">
        <v>5050</v>
      </c>
      <c r="U24" s="9">
        <v>5781</v>
      </c>
      <c r="V24" s="9">
        <v>2857</v>
      </c>
      <c r="W24" s="9">
        <v>2809</v>
      </c>
      <c r="X24" s="9">
        <v>2892</v>
      </c>
      <c r="Y24" s="9">
        <v>2873</v>
      </c>
      <c r="Z24" s="9">
        <v>3263</v>
      </c>
      <c r="AA24" s="9">
        <v>3532</v>
      </c>
      <c r="AB24" s="16">
        <v>605</v>
      </c>
      <c r="AC24" s="16"/>
      <c r="AH24" s="18" t="s">
        <v>183</v>
      </c>
    </row>
    <row r="25" spans="1:34" x14ac:dyDescent="0.25">
      <c r="A25" s="4" t="s">
        <v>66</v>
      </c>
      <c r="B25" s="1" t="s">
        <v>67</v>
      </c>
      <c r="C25" s="2">
        <v>15969</v>
      </c>
      <c r="D25" s="2">
        <f t="shared" si="0"/>
        <v>15969</v>
      </c>
      <c r="E25" s="2">
        <f t="shared" si="1"/>
        <v>0</v>
      </c>
      <c r="K25" s="2">
        <v>2118</v>
      </c>
      <c r="M25" s="2">
        <v>2958</v>
      </c>
      <c r="N25" s="2">
        <v>1498</v>
      </c>
      <c r="O25" s="2">
        <v>1446</v>
      </c>
      <c r="Q25" s="9">
        <f>1446+1446</f>
        <v>2892</v>
      </c>
      <c r="R25" s="9">
        <v>1446</v>
      </c>
      <c r="S25" s="9"/>
      <c r="T25" s="9"/>
      <c r="U25" s="9"/>
      <c r="V25" s="9"/>
      <c r="W25" s="9">
        <v>3611</v>
      </c>
      <c r="X25" s="9" t="s">
        <v>143</v>
      </c>
      <c r="Y25" s="9"/>
      <c r="AC25" s="16"/>
      <c r="AH25" s="18" t="s">
        <v>184</v>
      </c>
    </row>
    <row r="26" spans="1:34" x14ac:dyDescent="0.25">
      <c r="A26" s="4" t="s">
        <v>68</v>
      </c>
      <c r="B26" s="1" t="s">
        <v>69</v>
      </c>
      <c r="C26" s="2">
        <v>26702</v>
      </c>
      <c r="D26" s="2">
        <f t="shared" si="0"/>
        <v>26702</v>
      </c>
      <c r="E26" s="2">
        <f t="shared" si="1"/>
        <v>0</v>
      </c>
      <c r="J26" s="2">
        <v>2597</v>
      </c>
      <c r="K26" s="2">
        <v>2596</v>
      </c>
      <c r="L26" s="2">
        <v>2514</v>
      </c>
      <c r="M26" s="2">
        <v>2647</v>
      </c>
      <c r="N26" s="2">
        <v>5227</v>
      </c>
      <c r="P26" s="12">
        <v>2612</v>
      </c>
      <c r="Q26" s="9">
        <v>4996</v>
      </c>
      <c r="R26" s="9">
        <v>3238</v>
      </c>
      <c r="S26" s="9"/>
      <c r="T26" s="9"/>
      <c r="U26" s="9">
        <v>275</v>
      </c>
      <c r="V26" s="9"/>
      <c r="X26" s="9" t="s">
        <v>143</v>
      </c>
      <c r="Y26" s="9"/>
      <c r="AC26" s="16"/>
      <c r="AH26" s="18" t="s">
        <v>185</v>
      </c>
    </row>
    <row r="27" spans="1:34" ht="30" x14ac:dyDescent="0.25">
      <c r="A27" s="4" t="s">
        <v>70</v>
      </c>
      <c r="B27" s="1" t="s">
        <v>71</v>
      </c>
      <c r="C27" s="2">
        <v>21847</v>
      </c>
      <c r="D27" s="2">
        <f t="shared" si="0"/>
        <v>21847</v>
      </c>
      <c r="E27" s="2">
        <f t="shared" si="1"/>
        <v>0</v>
      </c>
      <c r="K27" s="2">
        <v>762</v>
      </c>
      <c r="N27" s="2">
        <v>12606</v>
      </c>
      <c r="O27" s="2">
        <v>2528</v>
      </c>
      <c r="Q27" s="9">
        <v>3839</v>
      </c>
      <c r="R27" s="9"/>
      <c r="S27" s="9"/>
      <c r="T27" s="9"/>
      <c r="U27" s="9"/>
      <c r="V27" s="9">
        <v>2112</v>
      </c>
      <c r="X27" s="9" t="s">
        <v>143</v>
      </c>
      <c r="Y27" s="9"/>
      <c r="AC27" s="16"/>
      <c r="AH27" s="18" t="s">
        <v>186</v>
      </c>
    </row>
    <row r="28" spans="1:34" x14ac:dyDescent="0.25">
      <c r="A28" s="4" t="s">
        <v>72</v>
      </c>
      <c r="B28" s="1" t="s">
        <v>73</v>
      </c>
      <c r="C28" s="2">
        <v>43694</v>
      </c>
      <c r="D28" s="2">
        <f t="shared" si="0"/>
        <v>43694</v>
      </c>
      <c r="E28" s="2">
        <f t="shared" si="1"/>
        <v>0</v>
      </c>
      <c r="L28" s="2">
        <v>13379</v>
      </c>
      <c r="Q28" s="9">
        <v>20805</v>
      </c>
      <c r="R28" s="9">
        <v>3156</v>
      </c>
      <c r="S28" s="9"/>
      <c r="T28" s="9">
        <v>6348</v>
      </c>
      <c r="U28" s="9"/>
      <c r="V28" s="9"/>
      <c r="W28" s="9">
        <v>6</v>
      </c>
      <c r="X28" s="9" t="s">
        <v>143</v>
      </c>
      <c r="Y28" s="9"/>
      <c r="AC28" s="16"/>
      <c r="AH28" s="18" t="s">
        <v>187</v>
      </c>
    </row>
    <row r="29" spans="1:34" x14ac:dyDescent="0.25">
      <c r="A29" s="4" t="s">
        <v>74</v>
      </c>
      <c r="B29" s="1" t="s">
        <v>75</v>
      </c>
      <c r="C29" s="2">
        <v>3399</v>
      </c>
      <c r="D29" s="2">
        <f t="shared" si="0"/>
        <v>3399</v>
      </c>
      <c r="E29" s="2">
        <f t="shared" si="1"/>
        <v>0</v>
      </c>
      <c r="Q29" s="9"/>
      <c r="R29" s="9"/>
      <c r="S29" s="9">
        <v>3399</v>
      </c>
      <c r="T29" s="9"/>
      <c r="U29" s="9"/>
      <c r="V29" s="9"/>
      <c r="X29" s="9" t="s">
        <v>143</v>
      </c>
      <c r="Y29" s="9"/>
      <c r="AC29" s="16"/>
      <c r="AH29" s="18" t="s">
        <v>188</v>
      </c>
    </row>
    <row r="30" spans="1:34" ht="30" x14ac:dyDescent="0.25">
      <c r="A30" s="4" t="s">
        <v>76</v>
      </c>
      <c r="B30" s="1" t="s">
        <v>77</v>
      </c>
      <c r="C30" s="2">
        <v>325764</v>
      </c>
      <c r="D30" s="2">
        <f t="shared" si="0"/>
        <v>325764</v>
      </c>
      <c r="E30" s="2">
        <f t="shared" si="1"/>
        <v>0</v>
      </c>
      <c r="L30" s="2">
        <v>13376</v>
      </c>
      <c r="M30" s="2">
        <v>28692</v>
      </c>
      <c r="O30" s="2">
        <v>30624</v>
      </c>
      <c r="P30" s="11">
        <f>28897+26638</f>
        <v>55535</v>
      </c>
      <c r="Q30" s="9">
        <v>26862</v>
      </c>
      <c r="R30" s="9"/>
      <c r="S30" s="9"/>
      <c r="T30" s="9">
        <v>84395</v>
      </c>
      <c r="U30" s="9">
        <v>23397</v>
      </c>
      <c r="V30" s="9">
        <v>17697</v>
      </c>
      <c r="W30" s="9">
        <v>27785</v>
      </c>
      <c r="X30" s="9">
        <v>17401</v>
      </c>
      <c r="Y30" s="9"/>
      <c r="AC30" s="16"/>
      <c r="AH30" s="18" t="s">
        <v>189</v>
      </c>
    </row>
    <row r="31" spans="1:34" x14ac:dyDescent="0.25">
      <c r="A31" s="4" t="s">
        <v>78</v>
      </c>
      <c r="B31" s="1" t="s">
        <v>79</v>
      </c>
      <c r="C31" s="2">
        <v>82670</v>
      </c>
      <c r="D31" s="2">
        <f t="shared" si="0"/>
        <v>82670</v>
      </c>
      <c r="E31" s="2">
        <f t="shared" si="1"/>
        <v>0</v>
      </c>
      <c r="Q31" s="9"/>
      <c r="R31" s="9"/>
      <c r="S31" s="9"/>
      <c r="T31" s="9"/>
      <c r="U31" s="9">
        <f>26077+3690</f>
        <v>29767</v>
      </c>
      <c r="V31" s="9"/>
      <c r="X31" s="9">
        <v>39116</v>
      </c>
      <c r="Y31" s="9"/>
      <c r="AA31" s="9">
        <v>13787</v>
      </c>
      <c r="AC31" s="16"/>
      <c r="AH31" s="18" t="s">
        <v>190</v>
      </c>
    </row>
    <row r="32" spans="1:34" x14ac:dyDescent="0.25">
      <c r="A32" s="4" t="s">
        <v>80</v>
      </c>
      <c r="B32" s="1" t="s">
        <v>81</v>
      </c>
      <c r="C32" s="2">
        <v>74765</v>
      </c>
      <c r="D32" s="2">
        <f t="shared" si="0"/>
        <v>74765</v>
      </c>
      <c r="E32" s="2">
        <f t="shared" si="1"/>
        <v>0</v>
      </c>
      <c r="I32" s="2">
        <v>1082</v>
      </c>
      <c r="J32" s="2">
        <v>3895</v>
      </c>
      <c r="K32" s="2">
        <v>3951</v>
      </c>
      <c r="L32" s="2">
        <v>5506</v>
      </c>
      <c r="M32" s="2">
        <v>5683</v>
      </c>
      <c r="N32" s="2">
        <v>5591</v>
      </c>
      <c r="O32" s="2">
        <v>5907</v>
      </c>
      <c r="P32" s="9">
        <v>6920</v>
      </c>
      <c r="Q32" s="9">
        <v>5608</v>
      </c>
      <c r="R32" s="9">
        <v>6097</v>
      </c>
      <c r="S32" s="9">
        <v>6225</v>
      </c>
      <c r="T32" s="9">
        <v>5538</v>
      </c>
      <c r="U32" s="9">
        <v>5830</v>
      </c>
      <c r="V32" s="9">
        <v>6102</v>
      </c>
      <c r="W32" s="9">
        <v>830</v>
      </c>
      <c r="X32" s="9" t="s">
        <v>143</v>
      </c>
      <c r="Y32" s="9"/>
      <c r="AC32" s="16"/>
    </row>
    <row r="33" spans="1:33" x14ac:dyDescent="0.25">
      <c r="A33" s="4" t="s">
        <v>82</v>
      </c>
      <c r="B33" s="1" t="s">
        <v>83</v>
      </c>
      <c r="C33" s="2">
        <v>11652</v>
      </c>
      <c r="D33" s="2">
        <f t="shared" si="0"/>
        <v>11652</v>
      </c>
      <c r="E33" s="2">
        <f t="shared" si="1"/>
        <v>0</v>
      </c>
      <c r="Q33" s="9"/>
      <c r="R33" s="9"/>
      <c r="S33" s="9"/>
      <c r="T33" s="9"/>
      <c r="U33" s="9"/>
      <c r="V33" s="9">
        <v>2080</v>
      </c>
      <c r="X33" s="9" t="s">
        <v>143</v>
      </c>
      <c r="Y33" s="9">
        <v>7119</v>
      </c>
      <c r="AC33" s="16"/>
      <c r="AD33" s="17">
        <v>2453</v>
      </c>
    </row>
    <row r="34" spans="1:33" x14ac:dyDescent="0.25">
      <c r="A34" s="4" t="s">
        <v>84</v>
      </c>
      <c r="B34" s="1" t="s">
        <v>85</v>
      </c>
      <c r="C34" s="2">
        <v>33984</v>
      </c>
      <c r="D34" s="2">
        <f t="shared" si="0"/>
        <v>33984</v>
      </c>
      <c r="E34" s="2">
        <f t="shared" si="1"/>
        <v>0</v>
      </c>
      <c r="J34" s="2">
        <v>3850</v>
      </c>
      <c r="K34" s="2">
        <v>8058</v>
      </c>
      <c r="L34" s="2">
        <v>5747</v>
      </c>
      <c r="M34" s="2">
        <v>5204</v>
      </c>
      <c r="N34" s="2">
        <v>5168</v>
      </c>
      <c r="O34" s="2">
        <v>5944</v>
      </c>
      <c r="Q34" s="9"/>
      <c r="R34" s="9"/>
      <c r="S34" s="9"/>
      <c r="T34" s="9"/>
      <c r="U34" s="9">
        <v>13</v>
      </c>
      <c r="V34" s="9"/>
      <c r="X34" s="9" t="s">
        <v>143</v>
      </c>
      <c r="Y34" s="9"/>
      <c r="AC34" s="16"/>
    </row>
    <row r="35" spans="1:33" x14ac:dyDescent="0.25">
      <c r="A35" s="4" t="s">
        <v>86</v>
      </c>
      <c r="B35" s="1" t="s">
        <v>87</v>
      </c>
      <c r="C35" s="2">
        <v>165066</v>
      </c>
      <c r="D35" s="2">
        <f t="shared" si="0"/>
        <v>165066</v>
      </c>
      <c r="E35" s="2">
        <f t="shared" si="1"/>
        <v>0</v>
      </c>
      <c r="K35" s="2">
        <v>27527</v>
      </c>
      <c r="M35" s="2">
        <v>25269</v>
      </c>
      <c r="N35" s="2">
        <v>25011</v>
      </c>
      <c r="O35" s="2">
        <v>11824</v>
      </c>
      <c r="P35" s="9">
        <v>11825</v>
      </c>
      <c r="Q35" s="9">
        <v>11824</v>
      </c>
      <c r="R35" s="9"/>
      <c r="S35" s="9"/>
      <c r="T35" s="9">
        <v>35456</v>
      </c>
      <c r="U35" s="9">
        <f>13354+2976</f>
        <v>16330</v>
      </c>
      <c r="V35" s="9"/>
      <c r="X35" s="9" t="s">
        <v>143</v>
      </c>
      <c r="Y35" s="9"/>
      <c r="AC35" s="16"/>
    </row>
    <row r="36" spans="1:33" x14ac:dyDescent="0.25">
      <c r="A36" s="4" t="s">
        <v>88</v>
      </c>
      <c r="B36" s="1" t="s">
        <v>89</v>
      </c>
      <c r="C36" s="2">
        <v>21361</v>
      </c>
      <c r="D36" s="2">
        <f t="shared" si="0"/>
        <v>21361</v>
      </c>
      <c r="E36" s="2">
        <f t="shared" si="1"/>
        <v>0</v>
      </c>
      <c r="O36" s="2">
        <v>15907</v>
      </c>
      <c r="Q36" s="9"/>
      <c r="R36" s="9">
        <v>5454</v>
      </c>
      <c r="S36" s="9"/>
      <c r="T36" s="9"/>
      <c r="U36" s="9"/>
      <c r="V36" s="9"/>
      <c r="X36" s="9" t="s">
        <v>143</v>
      </c>
      <c r="Y36" s="9"/>
      <c r="AC36" s="16"/>
    </row>
    <row r="37" spans="1:33" ht="30" x14ac:dyDescent="0.25">
      <c r="A37" s="4" t="s">
        <v>90</v>
      </c>
      <c r="B37" s="1" t="s">
        <v>91</v>
      </c>
      <c r="C37" s="2">
        <v>29614</v>
      </c>
      <c r="D37" s="2">
        <f t="shared" si="0"/>
        <v>29614</v>
      </c>
      <c r="E37" s="2">
        <f t="shared" si="1"/>
        <v>0</v>
      </c>
      <c r="Q37" s="9"/>
      <c r="R37" s="9">
        <v>3156</v>
      </c>
      <c r="S37" s="9"/>
      <c r="T37" s="9"/>
      <c r="U37" s="9"/>
      <c r="V37" s="9"/>
      <c r="X37" s="9" t="s">
        <v>143</v>
      </c>
      <c r="Y37" s="9"/>
      <c r="AC37" s="16"/>
      <c r="AG37" s="17">
        <f>5031+21427</f>
        <v>26458</v>
      </c>
    </row>
    <row r="38" spans="1:33" x14ac:dyDescent="0.25">
      <c r="A38" s="4" t="s">
        <v>92</v>
      </c>
      <c r="B38" s="1" t="s">
        <v>93</v>
      </c>
      <c r="C38" s="2">
        <v>26702</v>
      </c>
      <c r="D38" s="2">
        <f t="shared" si="0"/>
        <v>26702</v>
      </c>
      <c r="E38" s="2">
        <f t="shared" si="1"/>
        <v>0</v>
      </c>
      <c r="P38" s="9">
        <v>14475</v>
      </c>
      <c r="Q38" s="9"/>
      <c r="R38" s="9"/>
      <c r="S38" s="9">
        <v>2223</v>
      </c>
      <c r="T38" s="9"/>
      <c r="U38" s="9">
        <f>8986+1018</f>
        <v>10004</v>
      </c>
      <c r="V38" s="9"/>
      <c r="X38" s="9" t="s">
        <v>143</v>
      </c>
      <c r="Y38" s="9"/>
      <c r="AC38" s="16"/>
    </row>
    <row r="39" spans="1:33" x14ac:dyDescent="0.25">
      <c r="A39" s="4" t="s">
        <v>94</v>
      </c>
      <c r="B39" s="1" t="s">
        <v>95</v>
      </c>
      <c r="C39" s="2">
        <v>73794</v>
      </c>
      <c r="D39" s="2">
        <f t="shared" si="0"/>
        <v>73794</v>
      </c>
      <c r="E39" s="2">
        <f t="shared" si="1"/>
        <v>0</v>
      </c>
      <c r="K39" s="2">
        <v>9835</v>
      </c>
      <c r="L39" s="2">
        <v>15214</v>
      </c>
      <c r="M39" s="2">
        <v>14710</v>
      </c>
      <c r="N39" s="2">
        <v>14581</v>
      </c>
      <c r="P39" s="12">
        <v>19454</v>
      </c>
      <c r="Q39" s="9"/>
      <c r="R39" s="9"/>
      <c r="S39" s="9"/>
      <c r="T39" s="9"/>
      <c r="U39" s="9"/>
      <c r="V39" s="9"/>
      <c r="X39" s="9" t="s">
        <v>143</v>
      </c>
      <c r="Y39" s="9"/>
      <c r="AC39" s="16"/>
    </row>
    <row r="40" spans="1:33" x14ac:dyDescent="0.25">
      <c r="A40" s="4" t="s">
        <v>96</v>
      </c>
      <c r="B40" s="1" t="s">
        <v>97</v>
      </c>
      <c r="C40" s="2">
        <v>16507</v>
      </c>
      <c r="D40" s="2">
        <f t="shared" si="0"/>
        <v>16507</v>
      </c>
      <c r="E40" s="2">
        <f t="shared" si="1"/>
        <v>0</v>
      </c>
      <c r="I40" s="2">
        <v>4097</v>
      </c>
      <c r="J40" s="2">
        <v>1323</v>
      </c>
      <c r="K40" s="2">
        <v>1382</v>
      </c>
      <c r="L40" s="2">
        <v>1362</v>
      </c>
      <c r="M40" s="2">
        <v>1398</v>
      </c>
      <c r="N40" s="2">
        <v>1398</v>
      </c>
      <c r="O40" s="2">
        <v>1369</v>
      </c>
      <c r="P40" s="10">
        <v>1398</v>
      </c>
      <c r="Q40" s="9">
        <v>1368</v>
      </c>
      <c r="R40" s="9">
        <v>1365</v>
      </c>
      <c r="S40" s="9"/>
      <c r="T40" s="9">
        <v>47</v>
      </c>
      <c r="U40" s="9"/>
      <c r="V40" s="9"/>
      <c r="X40" s="9" t="s">
        <v>143</v>
      </c>
      <c r="Y40" s="9"/>
      <c r="AC40" s="16"/>
    </row>
    <row r="41" spans="1:33" x14ac:dyDescent="0.25">
      <c r="A41" s="4" t="s">
        <v>98</v>
      </c>
      <c r="B41" s="1" t="s">
        <v>99</v>
      </c>
      <c r="C41" s="2">
        <v>16507</v>
      </c>
      <c r="D41" s="2">
        <f t="shared" si="0"/>
        <v>16507</v>
      </c>
      <c r="E41" s="2">
        <f t="shared" si="1"/>
        <v>0</v>
      </c>
      <c r="J41" s="2">
        <v>737</v>
      </c>
      <c r="K41" s="2">
        <v>3753</v>
      </c>
      <c r="L41" s="2">
        <v>1495</v>
      </c>
      <c r="M41" s="2">
        <v>1565</v>
      </c>
      <c r="O41" s="2">
        <v>1691</v>
      </c>
      <c r="P41" s="10">
        <v>3528</v>
      </c>
      <c r="Q41" s="9"/>
      <c r="R41" s="9"/>
      <c r="S41" s="9"/>
      <c r="T41" s="9">
        <v>3738</v>
      </c>
      <c r="U41" s="9"/>
      <c r="V41" s="9"/>
      <c r="X41" s="9" t="s">
        <v>143</v>
      </c>
      <c r="Y41" s="9"/>
      <c r="AC41" s="16"/>
    </row>
    <row r="42" spans="1:33" x14ac:dyDescent="0.25">
      <c r="A42" s="4" t="s">
        <v>100</v>
      </c>
      <c r="B42" s="1" t="s">
        <v>101</v>
      </c>
      <c r="C42" s="2">
        <v>14004</v>
      </c>
      <c r="D42" s="2">
        <f t="shared" si="0"/>
        <v>14004</v>
      </c>
      <c r="E42" s="2">
        <f t="shared" si="1"/>
        <v>0</v>
      </c>
      <c r="N42" s="2">
        <v>13999</v>
      </c>
      <c r="Q42" s="9"/>
      <c r="R42" s="9"/>
      <c r="S42" s="9"/>
      <c r="T42" s="9"/>
      <c r="U42" s="9"/>
      <c r="V42" s="9"/>
      <c r="X42" s="9" t="s">
        <v>143</v>
      </c>
      <c r="Y42" s="9"/>
      <c r="AA42" s="9">
        <v>5</v>
      </c>
      <c r="AC42" s="16"/>
    </row>
    <row r="43" spans="1:33" x14ac:dyDescent="0.25">
      <c r="A43" s="4" t="s">
        <v>102</v>
      </c>
      <c r="B43" s="1" t="s">
        <v>103</v>
      </c>
      <c r="C43" s="2">
        <v>87874</v>
      </c>
      <c r="D43" s="2">
        <f t="shared" si="0"/>
        <v>87874</v>
      </c>
      <c r="E43" s="2">
        <f t="shared" si="1"/>
        <v>0</v>
      </c>
      <c r="J43" s="2">
        <v>9747</v>
      </c>
      <c r="K43" s="2">
        <v>11799</v>
      </c>
      <c r="L43" s="2">
        <v>7263</v>
      </c>
      <c r="M43" s="2">
        <v>7307</v>
      </c>
      <c r="N43" s="2">
        <v>7307</v>
      </c>
      <c r="O43" s="2">
        <v>7307</v>
      </c>
      <c r="P43" s="10">
        <v>7307</v>
      </c>
      <c r="Q43" s="9">
        <v>7307</v>
      </c>
      <c r="R43" s="9"/>
      <c r="S43" s="9"/>
      <c r="T43" s="9"/>
      <c r="U43" s="9">
        <v>21955</v>
      </c>
      <c r="V43" s="9">
        <v>575</v>
      </c>
      <c r="X43" s="9" t="s">
        <v>143</v>
      </c>
      <c r="Y43" s="9"/>
      <c r="AC43" s="16"/>
    </row>
    <row r="44" spans="1:33" ht="30" x14ac:dyDescent="0.25">
      <c r="A44" s="4" t="s">
        <v>104</v>
      </c>
      <c r="B44" s="1" t="s">
        <v>105</v>
      </c>
      <c r="C44" s="2">
        <v>41926</v>
      </c>
      <c r="D44" s="2">
        <f t="shared" si="0"/>
        <v>41926</v>
      </c>
      <c r="E44" s="2">
        <f t="shared" si="1"/>
        <v>0</v>
      </c>
      <c r="I44" s="2">
        <v>5504</v>
      </c>
      <c r="J44" s="2">
        <v>3064</v>
      </c>
      <c r="L44" s="2">
        <v>6128</v>
      </c>
      <c r="M44" s="2">
        <v>3082</v>
      </c>
      <c r="N44" s="2">
        <v>4282</v>
      </c>
      <c r="O44" s="2">
        <v>3082</v>
      </c>
      <c r="P44" s="10">
        <v>3503</v>
      </c>
      <c r="Q44" s="9">
        <v>3267</v>
      </c>
      <c r="R44" s="9">
        <v>3256</v>
      </c>
      <c r="S44" s="9">
        <v>6758</v>
      </c>
      <c r="T44" s="9"/>
      <c r="U44" s="9"/>
      <c r="V44" s="9"/>
      <c r="X44" s="9" t="s">
        <v>143</v>
      </c>
      <c r="Y44" s="9"/>
      <c r="AC44" s="16"/>
    </row>
    <row r="45" spans="1:33" ht="30" x14ac:dyDescent="0.25">
      <c r="A45" s="4" t="s">
        <v>106</v>
      </c>
      <c r="B45" s="1" t="s">
        <v>107</v>
      </c>
      <c r="C45" s="2">
        <v>26702</v>
      </c>
      <c r="D45" s="2">
        <f t="shared" si="0"/>
        <v>26702</v>
      </c>
      <c r="E45" s="2">
        <f t="shared" si="1"/>
        <v>0</v>
      </c>
      <c r="J45" s="2">
        <v>5786</v>
      </c>
      <c r="M45" s="2">
        <v>5120</v>
      </c>
      <c r="O45" s="2">
        <v>4167</v>
      </c>
      <c r="Q45" s="9"/>
      <c r="R45" s="9">
        <v>9848</v>
      </c>
      <c r="S45" s="9"/>
      <c r="T45" s="9"/>
      <c r="U45" s="9"/>
      <c r="V45" s="9"/>
      <c r="X45" s="9">
        <v>1781</v>
      </c>
      <c r="Y45" s="9"/>
      <c r="AC45" s="16"/>
    </row>
    <row r="46" spans="1:33" ht="30" x14ac:dyDescent="0.25">
      <c r="A46" s="4" t="s">
        <v>108</v>
      </c>
      <c r="B46" s="1" t="s">
        <v>109</v>
      </c>
      <c r="C46" s="2">
        <v>71345</v>
      </c>
      <c r="D46" s="2">
        <f t="shared" si="0"/>
        <v>71345</v>
      </c>
      <c r="E46" s="2">
        <f t="shared" si="1"/>
        <v>0</v>
      </c>
      <c r="M46" s="2">
        <v>16956</v>
      </c>
      <c r="N46" s="2">
        <v>2366</v>
      </c>
      <c r="O46" s="2">
        <v>1497</v>
      </c>
      <c r="P46" s="10">
        <v>12213</v>
      </c>
      <c r="Q46" s="9">
        <v>9049</v>
      </c>
      <c r="R46" s="9">
        <v>2341</v>
      </c>
      <c r="S46" s="9">
        <v>26923</v>
      </c>
      <c r="T46" s="9"/>
      <c r="U46" s="9"/>
      <c r="V46" s="9"/>
      <c r="X46" s="9" t="s">
        <v>143</v>
      </c>
      <c r="Y46" s="9"/>
      <c r="AC46" s="16"/>
    </row>
    <row r="47" spans="1:33" x14ac:dyDescent="0.25">
      <c r="A47" s="4" t="s">
        <v>110</v>
      </c>
      <c r="B47" s="1" t="s">
        <v>111</v>
      </c>
      <c r="C47" s="2">
        <v>40559</v>
      </c>
      <c r="D47" s="2">
        <f t="shared" si="0"/>
        <v>40559</v>
      </c>
      <c r="E47" s="2">
        <f t="shared" si="1"/>
        <v>0</v>
      </c>
      <c r="I47" s="2">
        <v>2958</v>
      </c>
      <c r="J47" s="2">
        <v>2955</v>
      </c>
      <c r="K47" s="2">
        <v>2956</v>
      </c>
      <c r="L47" s="2">
        <v>2957</v>
      </c>
      <c r="M47" s="2">
        <v>2975</v>
      </c>
      <c r="N47" s="2">
        <v>2975</v>
      </c>
      <c r="O47" s="2">
        <v>2975</v>
      </c>
      <c r="P47" s="10">
        <v>6829</v>
      </c>
      <c r="Q47" s="9">
        <v>2975</v>
      </c>
      <c r="R47" s="9">
        <v>2975</v>
      </c>
      <c r="S47" s="9">
        <v>7028</v>
      </c>
      <c r="T47" s="9"/>
      <c r="U47" s="9"/>
      <c r="V47" s="9">
        <v>1</v>
      </c>
      <c r="X47" s="9" t="s">
        <v>143</v>
      </c>
      <c r="Y47" s="9"/>
      <c r="AC47" s="16"/>
    </row>
    <row r="48" spans="1:33" ht="30" x14ac:dyDescent="0.25">
      <c r="A48" s="4" t="s">
        <v>112</v>
      </c>
      <c r="B48" s="1" t="s">
        <v>113</v>
      </c>
      <c r="C48" s="2">
        <v>30586</v>
      </c>
      <c r="D48" s="2">
        <f t="shared" si="0"/>
        <v>30586</v>
      </c>
      <c r="E48" s="2">
        <f t="shared" si="1"/>
        <v>0</v>
      </c>
      <c r="Q48" s="9"/>
      <c r="R48" s="9">
        <v>30586</v>
      </c>
      <c r="S48" s="9"/>
      <c r="T48" s="9"/>
      <c r="U48" s="9"/>
      <c r="V48" s="9"/>
      <c r="X48" s="9" t="s">
        <v>143</v>
      </c>
      <c r="Y48" s="9"/>
      <c r="AC48" s="16"/>
    </row>
    <row r="49" spans="1:35" ht="30" x14ac:dyDescent="0.25">
      <c r="A49" s="4" t="s">
        <v>114</v>
      </c>
      <c r="B49" s="1" t="s">
        <v>115</v>
      </c>
      <c r="C49" s="2">
        <v>32600</v>
      </c>
      <c r="D49" s="2">
        <f t="shared" si="0"/>
        <v>32600</v>
      </c>
      <c r="E49" s="2">
        <f t="shared" si="1"/>
        <v>0</v>
      </c>
      <c r="K49" s="2">
        <v>12141</v>
      </c>
      <c r="L49" s="2">
        <v>5433</v>
      </c>
      <c r="N49" s="2">
        <v>5433</v>
      </c>
      <c r="P49" s="10">
        <f>2717+6873</f>
        <v>9590</v>
      </c>
      <c r="Q49" s="9"/>
      <c r="R49" s="9"/>
      <c r="S49" s="9"/>
      <c r="T49" s="9"/>
      <c r="U49" s="9"/>
      <c r="V49" s="9"/>
      <c r="X49" s="9" t="s">
        <v>143</v>
      </c>
      <c r="Y49" s="9">
        <v>3</v>
      </c>
      <c r="AC49" s="16"/>
    </row>
    <row r="50" spans="1:35" x14ac:dyDescent="0.25">
      <c r="A50" s="4" t="s">
        <v>116</v>
      </c>
      <c r="B50" s="1" t="s">
        <v>117</v>
      </c>
      <c r="C50" s="2">
        <v>51948</v>
      </c>
      <c r="D50" s="2">
        <f t="shared" si="0"/>
        <v>51948</v>
      </c>
      <c r="E50" s="2">
        <f t="shared" si="1"/>
        <v>0</v>
      </c>
      <c r="H50" s="2">
        <v>1099</v>
      </c>
      <c r="J50" s="2">
        <v>10409</v>
      </c>
      <c r="K50" s="2">
        <v>4923</v>
      </c>
      <c r="M50" s="2">
        <v>9842</v>
      </c>
      <c r="N50" s="2">
        <v>4952</v>
      </c>
      <c r="O50" s="2">
        <v>4939</v>
      </c>
      <c r="P50" s="9">
        <v>4940</v>
      </c>
      <c r="Q50" s="9">
        <v>1577</v>
      </c>
      <c r="R50" s="9">
        <v>9267</v>
      </c>
      <c r="S50" s="9"/>
      <c r="T50" s="9"/>
      <c r="U50" s="9"/>
      <c r="V50" s="9"/>
      <c r="X50" s="9" t="s">
        <v>143</v>
      </c>
      <c r="Y50" s="9"/>
      <c r="AC50" s="16"/>
    </row>
    <row r="51" spans="1:35" x14ac:dyDescent="0.25">
      <c r="A51" s="4" t="s">
        <v>118</v>
      </c>
      <c r="B51" s="1" t="s">
        <v>119</v>
      </c>
      <c r="C51" s="2">
        <v>35441</v>
      </c>
      <c r="D51" s="2">
        <f t="shared" si="0"/>
        <v>35441</v>
      </c>
      <c r="E51" s="2">
        <f t="shared" si="1"/>
        <v>0</v>
      </c>
      <c r="K51" s="2">
        <v>1833</v>
      </c>
      <c r="L51" s="2">
        <v>8306</v>
      </c>
      <c r="M51" s="2">
        <v>11823</v>
      </c>
      <c r="N51" s="2">
        <v>2786</v>
      </c>
      <c r="O51" s="2">
        <v>2786</v>
      </c>
      <c r="P51" s="10">
        <v>3521</v>
      </c>
      <c r="Q51" s="9">
        <v>4386</v>
      </c>
      <c r="R51" s="9"/>
      <c r="S51" s="9"/>
      <c r="T51" s="9"/>
      <c r="U51" s="9"/>
      <c r="V51" s="9"/>
      <c r="X51" s="9" t="s">
        <v>143</v>
      </c>
      <c r="Y51" s="9"/>
      <c r="AC51" s="16"/>
    </row>
    <row r="52" spans="1:35" x14ac:dyDescent="0.25">
      <c r="A52" s="4" t="s">
        <v>120</v>
      </c>
      <c r="B52" s="1" t="s">
        <v>121</v>
      </c>
      <c r="C52" s="2">
        <v>23789</v>
      </c>
      <c r="D52" s="2">
        <f t="shared" si="0"/>
        <v>23789</v>
      </c>
      <c r="E52" s="2">
        <f t="shared" si="1"/>
        <v>0</v>
      </c>
      <c r="N52" s="2">
        <v>10818</v>
      </c>
      <c r="Q52" s="9"/>
      <c r="R52" s="9">
        <v>7928</v>
      </c>
      <c r="S52" s="9"/>
      <c r="T52" s="9">
        <v>3969</v>
      </c>
      <c r="U52" s="9">
        <v>1074</v>
      </c>
      <c r="V52" s="9"/>
      <c r="X52" s="9" t="s">
        <v>143</v>
      </c>
      <c r="Y52" s="9"/>
      <c r="AC52" s="16"/>
    </row>
    <row r="53" spans="1:35" ht="30" x14ac:dyDescent="0.25">
      <c r="A53" s="4" t="s">
        <v>122</v>
      </c>
      <c r="B53" s="1" t="s">
        <v>123</v>
      </c>
      <c r="C53" s="2">
        <v>35128</v>
      </c>
      <c r="D53" s="2">
        <f t="shared" si="0"/>
        <v>35128</v>
      </c>
      <c r="E53" s="2">
        <f t="shared" si="1"/>
        <v>0</v>
      </c>
      <c r="M53" s="2">
        <v>3124</v>
      </c>
      <c r="P53" s="9">
        <v>5800</v>
      </c>
      <c r="Q53" s="9">
        <v>8470</v>
      </c>
      <c r="R53" s="9"/>
      <c r="S53" s="9">
        <v>5255</v>
      </c>
      <c r="T53" s="9"/>
      <c r="U53" s="9"/>
      <c r="V53" s="9">
        <v>9238</v>
      </c>
      <c r="W53" s="9">
        <f>167+3074</f>
        <v>3241</v>
      </c>
      <c r="X53" s="9" t="s">
        <v>143</v>
      </c>
      <c r="Y53" s="9"/>
      <c r="AC53" s="16"/>
    </row>
    <row r="54" spans="1:35" ht="30" x14ac:dyDescent="0.25">
      <c r="A54" s="4" t="s">
        <v>124</v>
      </c>
      <c r="B54" s="1" t="s">
        <v>125</v>
      </c>
      <c r="C54" s="2">
        <v>44180</v>
      </c>
      <c r="D54" s="2">
        <f t="shared" si="0"/>
        <v>44180</v>
      </c>
      <c r="E54" s="2">
        <f t="shared" si="1"/>
        <v>0</v>
      </c>
      <c r="J54" s="2">
        <v>5343</v>
      </c>
      <c r="L54" s="2">
        <v>11127</v>
      </c>
      <c r="O54" s="2">
        <v>7127</v>
      </c>
      <c r="Q54" s="9"/>
      <c r="R54" s="9"/>
      <c r="S54" s="9">
        <v>19388</v>
      </c>
      <c r="T54" s="9"/>
      <c r="U54" s="9">
        <v>1195</v>
      </c>
      <c r="V54" s="9"/>
      <c r="X54" s="9" t="s">
        <v>143</v>
      </c>
      <c r="Y54" s="9"/>
      <c r="AC54" s="16"/>
    </row>
    <row r="55" spans="1:35" x14ac:dyDescent="0.25">
      <c r="A55" s="4" t="s">
        <v>126</v>
      </c>
      <c r="B55" s="1" t="s">
        <v>127</v>
      </c>
      <c r="C55" s="2">
        <v>10196</v>
      </c>
      <c r="D55" s="2">
        <f t="shared" si="0"/>
        <v>10196</v>
      </c>
      <c r="E55" s="2">
        <f t="shared" si="1"/>
        <v>0</v>
      </c>
      <c r="J55" s="2">
        <v>2787</v>
      </c>
      <c r="K55" s="2">
        <v>1461</v>
      </c>
      <c r="O55" s="2">
        <v>2766</v>
      </c>
      <c r="Q55" s="9">
        <v>1596</v>
      </c>
      <c r="R55" s="9"/>
      <c r="S55" s="9"/>
      <c r="T55" s="9"/>
      <c r="U55" s="9"/>
      <c r="V55" s="9"/>
      <c r="X55" s="9" t="s">
        <v>143</v>
      </c>
      <c r="Y55" s="9">
        <v>1586</v>
      </c>
      <c r="AC55" s="16"/>
    </row>
    <row r="56" spans="1:35" x14ac:dyDescent="0.25">
      <c r="A56" s="4" t="s">
        <v>128</v>
      </c>
      <c r="B56" s="1" t="s">
        <v>129</v>
      </c>
      <c r="C56" s="2">
        <v>36972</v>
      </c>
      <c r="D56" s="2">
        <f t="shared" si="0"/>
        <v>36972</v>
      </c>
      <c r="E56" s="2">
        <f t="shared" si="1"/>
        <v>0</v>
      </c>
      <c r="H56" s="2">
        <v>1799</v>
      </c>
      <c r="I56" s="2">
        <v>2818</v>
      </c>
      <c r="J56" s="2">
        <v>2816</v>
      </c>
      <c r="K56" s="2">
        <v>2816</v>
      </c>
      <c r="L56" s="2">
        <v>2817</v>
      </c>
      <c r="M56" s="2">
        <v>2828</v>
      </c>
      <c r="N56" s="2">
        <v>2829</v>
      </c>
      <c r="O56" s="2">
        <v>2828</v>
      </c>
      <c r="P56" s="9">
        <v>2829</v>
      </c>
      <c r="Q56" s="9">
        <v>2829</v>
      </c>
      <c r="R56" s="9">
        <v>2832</v>
      </c>
      <c r="S56" s="9">
        <v>2729</v>
      </c>
      <c r="T56" s="9">
        <v>2831</v>
      </c>
      <c r="U56" s="9">
        <v>1371</v>
      </c>
      <c r="V56" s="9"/>
      <c r="X56" s="9" t="s">
        <v>143</v>
      </c>
      <c r="Y56" s="9" t="s">
        <v>145</v>
      </c>
      <c r="AC56" s="16"/>
    </row>
    <row r="57" spans="1:35" x14ac:dyDescent="0.25">
      <c r="A57" s="4" t="s">
        <v>130</v>
      </c>
      <c r="B57" s="1" t="s">
        <v>131</v>
      </c>
      <c r="C57" s="2">
        <v>22877</v>
      </c>
      <c r="D57" s="2">
        <f t="shared" si="0"/>
        <v>22877</v>
      </c>
      <c r="E57" s="2">
        <f t="shared" si="1"/>
        <v>0</v>
      </c>
      <c r="L57" s="2">
        <v>10766</v>
      </c>
      <c r="O57" s="2">
        <v>8074</v>
      </c>
      <c r="P57" s="9">
        <v>4037</v>
      </c>
      <c r="Q57" s="9"/>
      <c r="R57" s="9"/>
      <c r="S57" s="9"/>
      <c r="T57" s="9"/>
      <c r="U57" s="9"/>
      <c r="V57" s="9"/>
      <c r="X57" s="9" t="s">
        <v>143</v>
      </c>
      <c r="Y57" s="9"/>
      <c r="AC57" s="16"/>
    </row>
    <row r="58" spans="1:35" ht="30" x14ac:dyDescent="0.25">
      <c r="A58" s="4" t="s">
        <v>132</v>
      </c>
      <c r="B58" s="1" t="s">
        <v>133</v>
      </c>
      <c r="C58" s="2">
        <v>13593</v>
      </c>
      <c r="D58" s="2">
        <f t="shared" si="0"/>
        <v>13593</v>
      </c>
      <c r="E58" s="2">
        <f t="shared" si="1"/>
        <v>0</v>
      </c>
      <c r="O58" s="2">
        <v>13258</v>
      </c>
      <c r="Q58" s="9"/>
      <c r="R58" s="9"/>
      <c r="S58" s="9"/>
      <c r="T58" s="9"/>
      <c r="U58" s="9"/>
      <c r="V58" s="9"/>
      <c r="X58" s="9" t="s">
        <v>143</v>
      </c>
      <c r="Y58" s="9"/>
      <c r="AB58" s="16">
        <v>335</v>
      </c>
      <c r="AC58" s="16"/>
    </row>
    <row r="59" spans="1:35" ht="30" x14ac:dyDescent="0.25">
      <c r="A59" s="4" t="s">
        <v>134</v>
      </c>
      <c r="B59" s="1" t="s">
        <v>135</v>
      </c>
      <c r="C59" s="2">
        <v>10681</v>
      </c>
      <c r="D59" s="2">
        <f t="shared" si="0"/>
        <v>9634</v>
      </c>
      <c r="E59" s="2">
        <f t="shared" si="1"/>
        <v>1047</v>
      </c>
      <c r="Q59" s="9">
        <v>5237</v>
      </c>
      <c r="R59" s="9"/>
      <c r="S59" s="9"/>
      <c r="T59" s="9"/>
      <c r="U59" s="9"/>
      <c r="V59" s="9"/>
      <c r="W59" s="9">
        <f>-4443+53</f>
        <v>-4390</v>
      </c>
      <c r="X59" s="9"/>
      <c r="Y59" s="9">
        <f>1494</f>
        <v>1494</v>
      </c>
      <c r="AC59" s="16"/>
      <c r="AD59" s="17">
        <v>3897</v>
      </c>
      <c r="AH59" s="17">
        <v>2548</v>
      </c>
      <c r="AI59" s="17">
        <v>848</v>
      </c>
    </row>
    <row r="60" spans="1:35" x14ac:dyDescent="0.25">
      <c r="A60" s="4" t="s">
        <v>136</v>
      </c>
      <c r="B60" s="1" t="s">
        <v>137</v>
      </c>
      <c r="C60" s="2">
        <v>5251</v>
      </c>
      <c r="D60" s="2">
        <f>SUM(F60:AZ60)</f>
        <v>5251</v>
      </c>
      <c r="E60" s="2">
        <f>C60-D60</f>
        <v>0</v>
      </c>
      <c r="M60" s="2">
        <v>2657</v>
      </c>
      <c r="P60" s="2">
        <v>-2657</v>
      </c>
      <c r="Q60" s="9"/>
      <c r="R60" s="9"/>
      <c r="S60" s="9"/>
      <c r="T60" s="9"/>
      <c r="U60" s="9"/>
      <c r="W60" s="9">
        <v>1043</v>
      </c>
      <c r="X60" s="9">
        <v>426</v>
      </c>
      <c r="Y60" s="9"/>
      <c r="Z60" s="9">
        <v>2629</v>
      </c>
      <c r="AA60" s="9">
        <v>333</v>
      </c>
      <c r="AC60" s="16">
        <v>433</v>
      </c>
      <c r="AD60" s="17">
        <v>387</v>
      </c>
      <c r="AH60" s="17"/>
    </row>
    <row r="61" spans="1:35" x14ac:dyDescent="0.25">
      <c r="X61" s="9"/>
      <c r="Y61" s="9"/>
      <c r="AA61" s="9"/>
      <c r="AC61" s="16"/>
    </row>
    <row r="62" spans="1:35" ht="15.75" thickBot="1" x14ac:dyDescent="0.3">
      <c r="A62" s="6" t="s">
        <v>138</v>
      </c>
      <c r="B62" s="7"/>
      <c r="C62" s="8">
        <f>SUM(C2:C61)</f>
        <v>3519254</v>
      </c>
      <c r="D62" s="8">
        <f t="shared" ref="D62:T62" si="2">SUM(D2:D61)</f>
        <v>3513376</v>
      </c>
      <c r="E62" s="8">
        <f t="shared" si="2"/>
        <v>5878</v>
      </c>
      <c r="F62" s="8">
        <f t="shared" si="2"/>
        <v>0</v>
      </c>
      <c r="G62" s="8">
        <f t="shared" si="2"/>
        <v>0</v>
      </c>
      <c r="H62" s="8">
        <f t="shared" si="2"/>
        <v>19473</v>
      </c>
      <c r="I62" s="8">
        <f t="shared" si="2"/>
        <v>34024</v>
      </c>
      <c r="J62" s="8">
        <f t="shared" si="2"/>
        <v>93155</v>
      </c>
      <c r="K62" s="8">
        <f t="shared" si="2"/>
        <v>211997</v>
      </c>
      <c r="L62" s="8">
        <f t="shared" si="2"/>
        <v>204123</v>
      </c>
      <c r="M62" s="8">
        <f t="shared" si="2"/>
        <v>287667</v>
      </c>
      <c r="N62" s="8">
        <f t="shared" si="2"/>
        <v>428657</v>
      </c>
      <c r="O62" s="8">
        <f t="shared" si="2"/>
        <v>320479</v>
      </c>
      <c r="P62" s="8">
        <f t="shared" si="2"/>
        <v>349053</v>
      </c>
      <c r="Q62" s="8">
        <f t="shared" si="2"/>
        <v>258425</v>
      </c>
      <c r="R62" s="8">
        <f>SUM(R2:R61)</f>
        <v>203703</v>
      </c>
      <c r="S62" s="8">
        <f t="shared" si="2"/>
        <v>184283</v>
      </c>
      <c r="T62" s="8">
        <f t="shared" si="2"/>
        <v>249518</v>
      </c>
      <c r="U62" s="8">
        <f t="shared" ref="U62:AI62" si="3">SUM(U2:U61)</f>
        <v>197350</v>
      </c>
      <c r="V62" s="8">
        <f t="shared" si="3"/>
        <v>113123</v>
      </c>
      <c r="W62" s="8">
        <f t="shared" si="3"/>
        <v>71637</v>
      </c>
      <c r="X62" s="8">
        <f t="shared" si="3"/>
        <v>124480</v>
      </c>
      <c r="Y62" s="8">
        <f t="shared" si="3"/>
        <v>35554</v>
      </c>
      <c r="Z62" s="8">
        <f t="shared" si="3"/>
        <v>16955</v>
      </c>
      <c r="AA62" s="8">
        <f t="shared" si="3"/>
        <v>19278</v>
      </c>
      <c r="AB62" s="8">
        <f t="shared" si="3"/>
        <v>24072</v>
      </c>
      <c r="AC62" s="8">
        <f t="shared" si="3"/>
        <v>3960</v>
      </c>
      <c r="AD62" s="19">
        <f t="shared" si="3"/>
        <v>8104</v>
      </c>
      <c r="AE62" s="19">
        <f t="shared" si="3"/>
        <v>14284</v>
      </c>
      <c r="AF62" s="19">
        <f t="shared" si="3"/>
        <v>0</v>
      </c>
      <c r="AG62" s="19">
        <f t="shared" si="3"/>
        <v>36626</v>
      </c>
      <c r="AH62" s="19">
        <f t="shared" si="3"/>
        <v>2548</v>
      </c>
      <c r="AI62" s="19">
        <f t="shared" si="3"/>
        <v>848</v>
      </c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C60" sqref="C60"/>
    </sheetView>
  </sheetViews>
  <sheetFormatPr defaultRowHeight="15" x14ac:dyDescent="0.25"/>
  <cols>
    <col min="4" max="4" width="11" style="25" bestFit="1" customWidth="1"/>
    <col min="5" max="5" width="10.5703125" bestFit="1" customWidth="1"/>
  </cols>
  <sheetData>
    <row r="1" spans="1:6" x14ac:dyDescent="0.25">
      <c r="A1" s="20" t="s">
        <v>153</v>
      </c>
      <c r="B1" s="20" t="s">
        <v>154</v>
      </c>
      <c r="C1" s="20" t="s">
        <v>155</v>
      </c>
      <c r="D1" s="23" t="s">
        <v>156</v>
      </c>
    </row>
    <row r="2" spans="1:6" x14ac:dyDescent="0.25">
      <c r="A2" s="21" t="s">
        <v>157</v>
      </c>
      <c r="B2" s="21" t="s">
        <v>158</v>
      </c>
      <c r="C2" s="21" t="s">
        <v>20</v>
      </c>
      <c r="D2" s="24">
        <v>39810</v>
      </c>
      <c r="E2" s="25">
        <f>VLOOKUP(C2,'IDEA PRESCHOOL FY15-16'!A:D,4,0)</f>
        <v>39810</v>
      </c>
      <c r="F2" s="26">
        <f>+E2-D2</f>
        <v>0</v>
      </c>
    </row>
    <row r="3" spans="1:6" x14ac:dyDescent="0.25">
      <c r="A3" s="21" t="s">
        <v>157</v>
      </c>
      <c r="B3" s="21" t="s">
        <v>158</v>
      </c>
      <c r="C3" s="21" t="s">
        <v>22</v>
      </c>
      <c r="D3" s="24">
        <v>126475</v>
      </c>
      <c r="E3" s="25">
        <f>VLOOKUP(C3,'IDEA PRESCHOOL FY15-16'!A:D,4,0)</f>
        <v>126475</v>
      </c>
      <c r="F3" s="26">
        <f t="shared" ref="F3:F61" si="0">+E3-D3</f>
        <v>0</v>
      </c>
    </row>
    <row r="4" spans="1:6" x14ac:dyDescent="0.25">
      <c r="A4" s="21" t="s">
        <v>157</v>
      </c>
      <c r="B4" s="21" t="s">
        <v>158</v>
      </c>
      <c r="C4" s="21" t="s">
        <v>24</v>
      </c>
      <c r="D4" s="24">
        <v>49520</v>
      </c>
      <c r="E4" s="25">
        <f>VLOOKUP(C4,'IDEA PRESCHOOL FY15-16'!A:D,4,0)</f>
        <v>49520</v>
      </c>
      <c r="F4" s="26">
        <f t="shared" si="0"/>
        <v>0</v>
      </c>
    </row>
    <row r="5" spans="1:6" x14ac:dyDescent="0.25">
      <c r="A5" s="21" t="s">
        <v>157</v>
      </c>
      <c r="B5" s="21" t="s">
        <v>158</v>
      </c>
      <c r="C5" s="21" t="s">
        <v>26</v>
      </c>
      <c r="D5" s="24">
        <v>27087</v>
      </c>
      <c r="E5" s="25">
        <f>VLOOKUP(C5,'IDEA PRESCHOOL FY15-16'!A:D,4,0)</f>
        <v>27087</v>
      </c>
      <c r="F5" s="26">
        <f t="shared" si="0"/>
        <v>0</v>
      </c>
    </row>
    <row r="6" spans="1:6" x14ac:dyDescent="0.25">
      <c r="A6" s="21" t="s">
        <v>157</v>
      </c>
      <c r="B6" s="21" t="s">
        <v>158</v>
      </c>
      <c r="C6" s="21" t="s">
        <v>28</v>
      </c>
      <c r="D6" s="24">
        <v>54860</v>
      </c>
      <c r="E6" s="25">
        <f>VLOOKUP(C6,'IDEA PRESCHOOL FY15-16'!A:D,4,0)</f>
        <v>54860</v>
      </c>
      <c r="F6" s="26">
        <f t="shared" si="0"/>
        <v>0</v>
      </c>
    </row>
    <row r="7" spans="1:6" x14ac:dyDescent="0.25">
      <c r="A7" s="21" t="s">
        <v>157</v>
      </c>
      <c r="B7" s="21" t="s">
        <v>158</v>
      </c>
      <c r="C7" s="21" t="s">
        <v>30</v>
      </c>
      <c r="D7" s="24">
        <v>32528</v>
      </c>
      <c r="E7" s="25">
        <f>VLOOKUP(C7,'IDEA PRESCHOOL FY15-16'!A:D,4,0)</f>
        <v>32528</v>
      </c>
      <c r="F7" s="26">
        <f t="shared" si="0"/>
        <v>0</v>
      </c>
    </row>
    <row r="8" spans="1:6" x14ac:dyDescent="0.25">
      <c r="A8" s="21" t="s">
        <v>157</v>
      </c>
      <c r="B8" s="21" t="s">
        <v>158</v>
      </c>
      <c r="C8" s="21" t="s">
        <v>32</v>
      </c>
      <c r="D8" s="24">
        <v>12623</v>
      </c>
      <c r="E8" s="25">
        <f>VLOOKUP(C8,'IDEA PRESCHOOL FY15-16'!A:D,4,0)</f>
        <v>12623</v>
      </c>
      <c r="F8" s="26">
        <f t="shared" si="0"/>
        <v>0</v>
      </c>
    </row>
    <row r="9" spans="1:6" x14ac:dyDescent="0.25">
      <c r="A9" s="21" t="s">
        <v>157</v>
      </c>
      <c r="B9" s="21" t="s">
        <v>158</v>
      </c>
      <c r="C9" s="21" t="s">
        <v>34</v>
      </c>
      <c r="D9" s="24">
        <v>141763</v>
      </c>
      <c r="E9" s="25">
        <f>VLOOKUP(C9,'IDEA PRESCHOOL FY15-16'!A:D,4,0)</f>
        <v>141763</v>
      </c>
      <c r="F9" s="26">
        <f t="shared" si="0"/>
        <v>0</v>
      </c>
    </row>
    <row r="10" spans="1:6" x14ac:dyDescent="0.25">
      <c r="A10" s="21" t="s">
        <v>157</v>
      </c>
      <c r="B10" s="21" t="s">
        <v>158</v>
      </c>
      <c r="C10" s="21" t="s">
        <v>36</v>
      </c>
      <c r="D10" s="24">
        <v>63599</v>
      </c>
      <c r="E10" s="25">
        <f>VLOOKUP(C10,'IDEA PRESCHOOL FY15-16'!A:D,4,0)</f>
        <v>63599</v>
      </c>
      <c r="F10" s="26">
        <f t="shared" si="0"/>
        <v>0</v>
      </c>
    </row>
    <row r="11" spans="1:6" x14ac:dyDescent="0.25">
      <c r="A11" s="21" t="s">
        <v>157</v>
      </c>
      <c r="B11" s="21" t="s">
        <v>158</v>
      </c>
      <c r="C11" s="21" t="s">
        <v>38</v>
      </c>
      <c r="D11" s="24">
        <v>190797</v>
      </c>
      <c r="E11" s="25">
        <f>VLOOKUP(C11,'IDEA PRESCHOOL FY15-16'!A:D,4,0)</f>
        <v>190797</v>
      </c>
      <c r="F11" s="26">
        <f t="shared" si="0"/>
        <v>0</v>
      </c>
    </row>
    <row r="12" spans="1:6" x14ac:dyDescent="0.25">
      <c r="A12" s="21" t="s">
        <v>157</v>
      </c>
      <c r="B12" s="21" t="s">
        <v>158</v>
      </c>
      <c r="C12" s="21" t="s">
        <v>40</v>
      </c>
      <c r="D12" s="24">
        <v>57773</v>
      </c>
      <c r="E12" s="25">
        <f>VLOOKUP(C12,'IDEA PRESCHOOL FY15-16'!A:D,4,0)</f>
        <v>57773</v>
      </c>
      <c r="F12" s="26">
        <f t="shared" si="0"/>
        <v>0</v>
      </c>
    </row>
    <row r="13" spans="1:6" x14ac:dyDescent="0.25">
      <c r="A13" s="21" t="s">
        <v>157</v>
      </c>
      <c r="B13" s="21" t="s">
        <v>158</v>
      </c>
      <c r="C13" s="21" t="s">
        <v>42</v>
      </c>
      <c r="D13" s="24">
        <v>112634</v>
      </c>
      <c r="E13" s="25">
        <f>VLOOKUP(C13,'IDEA PRESCHOOL FY15-16'!A:D,4,0)</f>
        <v>112634</v>
      </c>
      <c r="F13" s="26">
        <f t="shared" si="0"/>
        <v>0</v>
      </c>
    </row>
    <row r="14" spans="1:6" x14ac:dyDescent="0.25">
      <c r="A14" s="21" t="s">
        <v>157</v>
      </c>
      <c r="B14" s="21" t="s">
        <v>158</v>
      </c>
      <c r="C14" s="21" t="s">
        <v>44</v>
      </c>
      <c r="D14" s="24">
        <v>33526</v>
      </c>
      <c r="E14" s="25">
        <f>VLOOKUP(C14,'IDEA PRESCHOOL FY15-16'!A:D,4,0)</f>
        <v>43694</v>
      </c>
      <c r="F14" s="26">
        <f t="shared" si="0"/>
        <v>10168</v>
      </c>
    </row>
    <row r="15" spans="1:6" x14ac:dyDescent="0.25">
      <c r="A15" s="21" t="s">
        <v>157</v>
      </c>
      <c r="B15" s="21" t="s">
        <v>158</v>
      </c>
      <c r="C15" s="21" t="s">
        <v>46</v>
      </c>
      <c r="D15" s="24">
        <v>370917</v>
      </c>
      <c r="E15" s="25">
        <f>VLOOKUP(C15,'IDEA PRESCHOOL FY15-16'!A:D,4,0)</f>
        <v>370917</v>
      </c>
      <c r="F15" s="26">
        <f t="shared" si="0"/>
        <v>0</v>
      </c>
    </row>
    <row r="16" spans="1:6" x14ac:dyDescent="0.25">
      <c r="A16" s="21" t="s">
        <v>157</v>
      </c>
      <c r="B16" s="21" t="s">
        <v>158</v>
      </c>
      <c r="C16" s="21" t="s">
        <v>48</v>
      </c>
      <c r="D16" s="24">
        <v>100982</v>
      </c>
      <c r="E16" s="25">
        <f>VLOOKUP(C16,'IDEA PRESCHOOL FY15-16'!A:D,4,0)</f>
        <v>100982</v>
      </c>
      <c r="F16" s="26">
        <f t="shared" si="0"/>
        <v>0</v>
      </c>
    </row>
    <row r="17" spans="1:6" x14ac:dyDescent="0.25">
      <c r="A17" s="21" t="s">
        <v>157</v>
      </c>
      <c r="B17" s="21" t="s">
        <v>158</v>
      </c>
      <c r="C17" s="21" t="s">
        <v>50</v>
      </c>
      <c r="D17" s="24">
        <v>25033</v>
      </c>
      <c r="E17" s="25">
        <f>VLOOKUP(C17,'IDEA PRESCHOOL FY15-16'!A:D,4,0)</f>
        <v>25033</v>
      </c>
      <c r="F17" s="26">
        <f t="shared" si="0"/>
        <v>0</v>
      </c>
    </row>
    <row r="18" spans="1:6" x14ac:dyDescent="0.25">
      <c r="A18" s="21" t="s">
        <v>157</v>
      </c>
      <c r="B18" s="21" t="s">
        <v>158</v>
      </c>
      <c r="C18" s="21" t="s">
        <v>52</v>
      </c>
      <c r="D18" s="24">
        <v>17812</v>
      </c>
      <c r="E18" s="25">
        <f>VLOOKUP(C18,'IDEA PRESCHOOL FY15-16'!A:D,4,0)</f>
        <v>17812</v>
      </c>
      <c r="F18" s="26">
        <f t="shared" si="0"/>
        <v>0</v>
      </c>
    </row>
    <row r="19" spans="1:6" x14ac:dyDescent="0.25">
      <c r="A19" s="21" t="s">
        <v>157</v>
      </c>
      <c r="B19" s="21" t="s">
        <v>158</v>
      </c>
      <c r="C19" s="21" t="s">
        <v>54</v>
      </c>
      <c r="D19" s="24">
        <v>83504</v>
      </c>
      <c r="E19" s="25">
        <f>VLOOKUP(C19,'IDEA PRESCHOOL FY15-16'!A:D,4,0)</f>
        <v>83504</v>
      </c>
      <c r="F19" s="26">
        <f t="shared" si="0"/>
        <v>0</v>
      </c>
    </row>
    <row r="20" spans="1:6" x14ac:dyDescent="0.25">
      <c r="A20" s="21" t="s">
        <v>157</v>
      </c>
      <c r="B20" s="21" t="s">
        <v>158</v>
      </c>
      <c r="C20" s="21" t="s">
        <v>56</v>
      </c>
      <c r="D20" s="24">
        <v>72338</v>
      </c>
      <c r="E20" s="25">
        <f>VLOOKUP(C20,'IDEA PRESCHOOL FY15-16'!A:D,4,0)</f>
        <v>72338</v>
      </c>
      <c r="F20" s="26">
        <f t="shared" si="0"/>
        <v>0</v>
      </c>
    </row>
    <row r="21" spans="1:6" x14ac:dyDescent="0.25">
      <c r="A21" s="21" t="s">
        <v>157</v>
      </c>
      <c r="B21" s="21" t="s">
        <v>158</v>
      </c>
      <c r="C21" s="21" t="s">
        <v>58</v>
      </c>
      <c r="D21" s="24">
        <v>55346</v>
      </c>
      <c r="E21" s="25">
        <f>VLOOKUP(C21,'IDEA PRESCHOOL FY15-16'!A:D,4,0)</f>
        <v>55346</v>
      </c>
      <c r="F21" s="26">
        <f t="shared" si="0"/>
        <v>0</v>
      </c>
    </row>
    <row r="22" spans="1:6" x14ac:dyDescent="0.25">
      <c r="A22" s="21" t="s">
        <v>157</v>
      </c>
      <c r="B22" s="21" t="s">
        <v>158</v>
      </c>
      <c r="C22" s="21" t="s">
        <v>60</v>
      </c>
      <c r="D22" s="24">
        <v>145344</v>
      </c>
      <c r="E22" s="25">
        <f>VLOOKUP(C22,'IDEA PRESCHOOL FY15-16'!A:D,4,0)</f>
        <v>146133</v>
      </c>
      <c r="F22" s="26">
        <f t="shared" si="0"/>
        <v>789</v>
      </c>
    </row>
    <row r="23" spans="1:6" x14ac:dyDescent="0.25">
      <c r="A23" s="21" t="s">
        <v>157</v>
      </c>
      <c r="B23" s="21" t="s">
        <v>158</v>
      </c>
      <c r="C23" s="21" t="s">
        <v>62</v>
      </c>
      <c r="D23" s="24">
        <v>8686</v>
      </c>
      <c r="E23" s="25">
        <f>VLOOKUP(C23,'IDEA PRESCHOOL FY15-16'!A:D,4,0)</f>
        <v>8686</v>
      </c>
      <c r="F23" s="26">
        <f t="shared" si="0"/>
        <v>0</v>
      </c>
    </row>
    <row r="24" spans="1:6" x14ac:dyDescent="0.25">
      <c r="A24" s="21" t="s">
        <v>157</v>
      </c>
      <c r="B24" s="21" t="s">
        <v>158</v>
      </c>
      <c r="C24" s="21" t="s">
        <v>64</v>
      </c>
      <c r="D24" s="24">
        <v>54860</v>
      </c>
      <c r="E24" s="25">
        <f>VLOOKUP(C24,'IDEA PRESCHOOL FY15-16'!A:D,4,0)</f>
        <v>54860</v>
      </c>
      <c r="F24" s="26">
        <f t="shared" si="0"/>
        <v>0</v>
      </c>
    </row>
    <row r="25" spans="1:6" x14ac:dyDescent="0.25">
      <c r="A25" s="21" t="s">
        <v>157</v>
      </c>
      <c r="B25" s="21" t="s">
        <v>158</v>
      </c>
      <c r="C25" s="21" t="s">
        <v>66</v>
      </c>
      <c r="D25" s="24">
        <v>15969</v>
      </c>
      <c r="E25" s="25">
        <f>VLOOKUP(C25,'IDEA PRESCHOOL FY15-16'!A:D,4,0)</f>
        <v>15969</v>
      </c>
      <c r="F25" s="26">
        <f t="shared" si="0"/>
        <v>0</v>
      </c>
    </row>
    <row r="26" spans="1:6" x14ac:dyDescent="0.25">
      <c r="A26" s="21" t="s">
        <v>157</v>
      </c>
      <c r="B26" s="21" t="s">
        <v>158</v>
      </c>
      <c r="C26" s="21" t="s">
        <v>68</v>
      </c>
      <c r="D26" s="24">
        <v>26702</v>
      </c>
      <c r="E26" s="25">
        <f>VLOOKUP(C26,'IDEA PRESCHOOL FY15-16'!A:D,4,0)</f>
        <v>26702</v>
      </c>
      <c r="F26" s="26">
        <f t="shared" si="0"/>
        <v>0</v>
      </c>
    </row>
    <row r="27" spans="1:6" x14ac:dyDescent="0.25">
      <c r="A27" s="21" t="s">
        <v>157</v>
      </c>
      <c r="B27" s="21" t="s">
        <v>158</v>
      </c>
      <c r="C27" s="21" t="s">
        <v>70</v>
      </c>
      <c r="D27" s="24">
        <v>21847</v>
      </c>
      <c r="E27" s="25">
        <f>VLOOKUP(C27,'IDEA PRESCHOOL FY15-16'!A:D,4,0)</f>
        <v>21847</v>
      </c>
      <c r="F27" s="26">
        <f t="shared" si="0"/>
        <v>0</v>
      </c>
    </row>
    <row r="28" spans="1:6" x14ac:dyDescent="0.25">
      <c r="A28" s="21" t="s">
        <v>157</v>
      </c>
      <c r="B28" s="21" t="s">
        <v>158</v>
      </c>
      <c r="C28" s="21" t="s">
        <v>72</v>
      </c>
      <c r="D28" s="24">
        <v>43694</v>
      </c>
      <c r="E28" s="25">
        <f>VLOOKUP(C28,'IDEA PRESCHOOL FY15-16'!A:D,4,0)</f>
        <v>43694</v>
      </c>
      <c r="F28" s="26">
        <f t="shared" si="0"/>
        <v>0</v>
      </c>
    </row>
    <row r="29" spans="1:6" x14ac:dyDescent="0.25">
      <c r="A29" s="21" t="s">
        <v>157</v>
      </c>
      <c r="B29" s="21" t="s">
        <v>158</v>
      </c>
      <c r="C29" s="21" t="s">
        <v>74</v>
      </c>
      <c r="D29" s="24">
        <v>3399</v>
      </c>
      <c r="E29" s="25">
        <f>VLOOKUP(C29,'IDEA PRESCHOOL FY15-16'!A:D,4,0)</f>
        <v>3399</v>
      </c>
      <c r="F29" s="26">
        <f t="shared" si="0"/>
        <v>0</v>
      </c>
    </row>
    <row r="30" spans="1:6" x14ac:dyDescent="0.25">
      <c r="A30" s="21" t="s">
        <v>157</v>
      </c>
      <c r="B30" s="21" t="s">
        <v>158</v>
      </c>
      <c r="C30" s="21" t="s">
        <v>76</v>
      </c>
      <c r="D30" s="24">
        <v>325764</v>
      </c>
      <c r="E30" s="25">
        <f>VLOOKUP(C30,'IDEA PRESCHOOL FY15-16'!A:D,4,0)</f>
        <v>325764</v>
      </c>
      <c r="F30" s="26">
        <f t="shared" si="0"/>
        <v>0</v>
      </c>
    </row>
    <row r="31" spans="1:6" x14ac:dyDescent="0.25">
      <c r="A31" s="21" t="s">
        <v>157</v>
      </c>
      <c r="B31" s="21" t="s">
        <v>158</v>
      </c>
      <c r="C31" s="21" t="s">
        <v>78</v>
      </c>
      <c r="D31" s="24">
        <v>82670</v>
      </c>
      <c r="E31" s="25">
        <f>VLOOKUP(C31,'IDEA PRESCHOOL FY15-16'!A:D,4,0)</f>
        <v>82670</v>
      </c>
      <c r="F31" s="26">
        <f t="shared" si="0"/>
        <v>0</v>
      </c>
    </row>
    <row r="32" spans="1:6" x14ac:dyDescent="0.25">
      <c r="A32" s="21" t="s">
        <v>157</v>
      </c>
      <c r="B32" s="21" t="s">
        <v>158</v>
      </c>
      <c r="C32" s="21" t="s">
        <v>80</v>
      </c>
      <c r="D32" s="24">
        <v>74765</v>
      </c>
      <c r="E32" s="25">
        <f>VLOOKUP(C32,'IDEA PRESCHOOL FY15-16'!A:D,4,0)</f>
        <v>74765</v>
      </c>
      <c r="F32" s="26">
        <f t="shared" si="0"/>
        <v>0</v>
      </c>
    </row>
    <row r="33" spans="1:6" x14ac:dyDescent="0.25">
      <c r="A33" s="21" t="s">
        <v>157</v>
      </c>
      <c r="B33" s="21" t="s">
        <v>158</v>
      </c>
      <c r="C33" s="21" t="s">
        <v>82</v>
      </c>
      <c r="D33" s="24">
        <v>11652</v>
      </c>
      <c r="E33" s="25">
        <f>VLOOKUP(C33,'IDEA PRESCHOOL FY15-16'!A:D,4,0)</f>
        <v>11652</v>
      </c>
      <c r="F33" s="26">
        <f t="shared" si="0"/>
        <v>0</v>
      </c>
    </row>
    <row r="34" spans="1:6" x14ac:dyDescent="0.25">
      <c r="A34" s="21" t="s">
        <v>157</v>
      </c>
      <c r="B34" s="21" t="s">
        <v>158</v>
      </c>
      <c r="C34" s="21" t="s">
        <v>84</v>
      </c>
      <c r="D34" s="24">
        <v>33984</v>
      </c>
      <c r="E34" s="25">
        <f>VLOOKUP(C34,'IDEA PRESCHOOL FY15-16'!A:D,4,0)</f>
        <v>33984</v>
      </c>
      <c r="F34" s="26">
        <f t="shared" si="0"/>
        <v>0</v>
      </c>
    </row>
    <row r="35" spans="1:6" x14ac:dyDescent="0.25">
      <c r="A35" s="21" t="s">
        <v>157</v>
      </c>
      <c r="B35" s="21" t="s">
        <v>158</v>
      </c>
      <c r="C35" s="21" t="s">
        <v>86</v>
      </c>
      <c r="D35" s="24">
        <v>165066</v>
      </c>
      <c r="E35" s="25">
        <f>VLOOKUP(C35,'IDEA PRESCHOOL FY15-16'!A:D,4,0)</f>
        <v>165066</v>
      </c>
      <c r="F35" s="26">
        <f t="shared" si="0"/>
        <v>0</v>
      </c>
    </row>
    <row r="36" spans="1:6" x14ac:dyDescent="0.25">
      <c r="A36" s="21" t="s">
        <v>157</v>
      </c>
      <c r="B36" s="21" t="s">
        <v>158</v>
      </c>
      <c r="C36" s="21" t="s">
        <v>88</v>
      </c>
      <c r="D36" s="24">
        <v>21361</v>
      </c>
      <c r="E36" s="25">
        <f>VLOOKUP(C36,'IDEA PRESCHOOL FY15-16'!A:D,4,0)</f>
        <v>21361</v>
      </c>
      <c r="F36" s="26">
        <f t="shared" si="0"/>
        <v>0</v>
      </c>
    </row>
    <row r="37" spans="1:6" x14ac:dyDescent="0.25">
      <c r="A37" s="21" t="s">
        <v>157</v>
      </c>
      <c r="B37" s="21" t="s">
        <v>158</v>
      </c>
      <c r="C37" s="21" t="s">
        <v>90</v>
      </c>
      <c r="D37" s="24">
        <v>3156</v>
      </c>
      <c r="E37" s="25">
        <f>VLOOKUP(C37,'IDEA PRESCHOOL FY15-16'!A:D,4,0)</f>
        <v>29614</v>
      </c>
      <c r="F37" s="26">
        <f t="shared" si="0"/>
        <v>26458</v>
      </c>
    </row>
    <row r="38" spans="1:6" x14ac:dyDescent="0.25">
      <c r="A38" s="21" t="s">
        <v>157</v>
      </c>
      <c r="B38" s="21" t="s">
        <v>158</v>
      </c>
      <c r="C38" s="21" t="s">
        <v>92</v>
      </c>
      <c r="D38" s="24">
        <v>26702</v>
      </c>
      <c r="E38" s="25">
        <f>VLOOKUP(C38,'IDEA PRESCHOOL FY15-16'!A:D,4,0)</f>
        <v>26702</v>
      </c>
      <c r="F38" s="26">
        <f t="shared" si="0"/>
        <v>0</v>
      </c>
    </row>
    <row r="39" spans="1:6" x14ac:dyDescent="0.25">
      <c r="A39" s="21" t="s">
        <v>157</v>
      </c>
      <c r="B39" s="21" t="s">
        <v>158</v>
      </c>
      <c r="C39" s="21" t="s">
        <v>94</v>
      </c>
      <c r="D39" s="24">
        <v>73794</v>
      </c>
      <c r="E39" s="25">
        <f>VLOOKUP(C39,'IDEA PRESCHOOL FY15-16'!A:D,4,0)</f>
        <v>73794</v>
      </c>
      <c r="F39" s="26">
        <f t="shared" si="0"/>
        <v>0</v>
      </c>
    </row>
    <row r="40" spans="1:6" x14ac:dyDescent="0.25">
      <c r="A40" s="21" t="s">
        <v>157</v>
      </c>
      <c r="B40" s="21" t="s">
        <v>158</v>
      </c>
      <c r="C40" s="21" t="s">
        <v>96</v>
      </c>
      <c r="D40" s="24">
        <v>16507</v>
      </c>
      <c r="E40" s="25">
        <f>VLOOKUP(C40,'IDEA PRESCHOOL FY15-16'!A:D,4,0)</f>
        <v>16507</v>
      </c>
      <c r="F40" s="26">
        <f t="shared" si="0"/>
        <v>0</v>
      </c>
    </row>
    <row r="41" spans="1:6" x14ac:dyDescent="0.25">
      <c r="A41" s="21" t="s">
        <v>157</v>
      </c>
      <c r="B41" s="21" t="s">
        <v>158</v>
      </c>
      <c r="C41" s="21" t="s">
        <v>98</v>
      </c>
      <c r="D41" s="24">
        <v>16507</v>
      </c>
      <c r="E41" s="25">
        <f>VLOOKUP(C41,'IDEA PRESCHOOL FY15-16'!A:D,4,0)</f>
        <v>16507</v>
      </c>
      <c r="F41" s="26">
        <f t="shared" si="0"/>
        <v>0</v>
      </c>
    </row>
    <row r="42" spans="1:6" x14ac:dyDescent="0.25">
      <c r="A42" s="21" t="s">
        <v>157</v>
      </c>
      <c r="B42" s="21" t="s">
        <v>158</v>
      </c>
      <c r="C42" s="21" t="s">
        <v>100</v>
      </c>
      <c r="D42" s="24">
        <v>14004</v>
      </c>
      <c r="E42" s="25">
        <f>VLOOKUP(C42,'IDEA PRESCHOOL FY15-16'!A:D,4,0)</f>
        <v>14004</v>
      </c>
      <c r="F42" s="26">
        <f t="shared" si="0"/>
        <v>0</v>
      </c>
    </row>
    <row r="43" spans="1:6" x14ac:dyDescent="0.25">
      <c r="A43" s="21" t="s">
        <v>157</v>
      </c>
      <c r="B43" s="21" t="s">
        <v>158</v>
      </c>
      <c r="C43" s="21" t="s">
        <v>102</v>
      </c>
      <c r="D43" s="24">
        <v>87874</v>
      </c>
      <c r="E43" s="25">
        <f>VLOOKUP(C43,'IDEA PRESCHOOL FY15-16'!A:D,4,0)</f>
        <v>87874</v>
      </c>
      <c r="F43" s="26">
        <f t="shared" si="0"/>
        <v>0</v>
      </c>
    </row>
    <row r="44" spans="1:6" x14ac:dyDescent="0.25">
      <c r="A44" s="21" t="s">
        <v>157</v>
      </c>
      <c r="B44" s="21" t="s">
        <v>158</v>
      </c>
      <c r="C44" s="21" t="s">
        <v>104</v>
      </c>
      <c r="D44" s="24">
        <v>41926</v>
      </c>
      <c r="E44" s="25">
        <f>VLOOKUP(C44,'IDEA PRESCHOOL FY15-16'!A:D,4,0)</f>
        <v>41926</v>
      </c>
      <c r="F44" s="26">
        <f t="shared" si="0"/>
        <v>0</v>
      </c>
    </row>
    <row r="45" spans="1:6" x14ac:dyDescent="0.25">
      <c r="A45" s="21" t="s">
        <v>157</v>
      </c>
      <c r="B45" s="21" t="s">
        <v>158</v>
      </c>
      <c r="C45" s="21" t="s">
        <v>106</v>
      </c>
      <c r="D45" s="24">
        <v>26702</v>
      </c>
      <c r="E45" s="25">
        <f>VLOOKUP(C45,'IDEA PRESCHOOL FY15-16'!A:D,4,0)</f>
        <v>26702</v>
      </c>
      <c r="F45" s="26">
        <f t="shared" si="0"/>
        <v>0</v>
      </c>
    </row>
    <row r="46" spans="1:6" x14ac:dyDescent="0.25">
      <c r="A46" s="21" t="s">
        <v>157</v>
      </c>
      <c r="B46" s="21" t="s">
        <v>158</v>
      </c>
      <c r="C46" s="21" t="s">
        <v>108</v>
      </c>
      <c r="D46" s="24">
        <v>71345</v>
      </c>
      <c r="E46" s="25">
        <f>VLOOKUP(C46,'IDEA PRESCHOOL FY15-16'!A:D,4,0)</f>
        <v>71345</v>
      </c>
      <c r="F46" s="26">
        <f t="shared" si="0"/>
        <v>0</v>
      </c>
    </row>
    <row r="47" spans="1:6" x14ac:dyDescent="0.25">
      <c r="A47" s="21" t="s">
        <v>157</v>
      </c>
      <c r="B47" s="21" t="s">
        <v>158</v>
      </c>
      <c r="C47" s="21" t="s">
        <v>110</v>
      </c>
      <c r="D47" s="24">
        <v>40559</v>
      </c>
      <c r="E47" s="25">
        <f>VLOOKUP(C47,'IDEA PRESCHOOL FY15-16'!A:D,4,0)</f>
        <v>40559</v>
      </c>
      <c r="F47" s="26">
        <f t="shared" si="0"/>
        <v>0</v>
      </c>
    </row>
    <row r="48" spans="1:6" x14ac:dyDescent="0.25">
      <c r="A48" s="21" t="s">
        <v>157</v>
      </c>
      <c r="B48" s="21" t="s">
        <v>158</v>
      </c>
      <c r="C48" s="21" t="s">
        <v>112</v>
      </c>
      <c r="D48" s="24">
        <v>30586</v>
      </c>
      <c r="E48" s="25">
        <f>VLOOKUP(C48,'IDEA PRESCHOOL FY15-16'!A:D,4,0)</f>
        <v>30586</v>
      </c>
      <c r="F48" s="26">
        <f t="shared" si="0"/>
        <v>0</v>
      </c>
    </row>
    <row r="49" spans="1:6" x14ac:dyDescent="0.25">
      <c r="A49" s="21" t="s">
        <v>157</v>
      </c>
      <c r="B49" s="21" t="s">
        <v>158</v>
      </c>
      <c r="C49" s="21" t="s">
        <v>114</v>
      </c>
      <c r="D49" s="24">
        <v>32600</v>
      </c>
      <c r="E49" s="25">
        <f>VLOOKUP(C49,'IDEA PRESCHOOL FY15-16'!A:D,4,0)</f>
        <v>32600</v>
      </c>
      <c r="F49" s="26">
        <f t="shared" si="0"/>
        <v>0</v>
      </c>
    </row>
    <row r="50" spans="1:6" x14ac:dyDescent="0.25">
      <c r="A50" s="21" t="s">
        <v>157</v>
      </c>
      <c r="B50" s="21" t="s">
        <v>158</v>
      </c>
      <c r="C50" s="21" t="s">
        <v>116</v>
      </c>
      <c r="D50" s="24">
        <v>51948</v>
      </c>
      <c r="E50" s="25">
        <f>VLOOKUP(C50,'IDEA PRESCHOOL FY15-16'!A:D,4,0)</f>
        <v>51948</v>
      </c>
      <c r="F50" s="26">
        <f t="shared" si="0"/>
        <v>0</v>
      </c>
    </row>
    <row r="51" spans="1:6" x14ac:dyDescent="0.25">
      <c r="A51" s="21" t="s">
        <v>157</v>
      </c>
      <c r="B51" s="21" t="s">
        <v>158</v>
      </c>
      <c r="C51" s="21" t="s">
        <v>118</v>
      </c>
      <c r="D51" s="24">
        <v>35441</v>
      </c>
      <c r="E51" s="25">
        <f>VLOOKUP(C51,'IDEA PRESCHOOL FY15-16'!A:D,4,0)</f>
        <v>35441</v>
      </c>
      <c r="F51" s="26">
        <f t="shared" si="0"/>
        <v>0</v>
      </c>
    </row>
    <row r="52" spans="1:6" x14ac:dyDescent="0.25">
      <c r="A52" s="21" t="s">
        <v>157</v>
      </c>
      <c r="B52" s="21" t="s">
        <v>158</v>
      </c>
      <c r="C52" s="21" t="s">
        <v>120</v>
      </c>
      <c r="D52" s="24">
        <v>23789</v>
      </c>
      <c r="E52" s="25">
        <f>VLOOKUP(C52,'IDEA PRESCHOOL FY15-16'!A:D,4,0)</f>
        <v>23789</v>
      </c>
      <c r="F52" s="26">
        <f t="shared" si="0"/>
        <v>0</v>
      </c>
    </row>
    <row r="53" spans="1:6" x14ac:dyDescent="0.25">
      <c r="A53" s="21" t="s">
        <v>157</v>
      </c>
      <c r="B53" s="21" t="s">
        <v>158</v>
      </c>
      <c r="C53" s="21" t="s">
        <v>122</v>
      </c>
      <c r="D53" s="24">
        <v>35128</v>
      </c>
      <c r="E53" s="25">
        <f>VLOOKUP(C53,'IDEA PRESCHOOL FY15-16'!A:D,4,0)</f>
        <v>35128</v>
      </c>
      <c r="F53" s="26">
        <f t="shared" si="0"/>
        <v>0</v>
      </c>
    </row>
    <row r="54" spans="1:6" x14ac:dyDescent="0.25">
      <c r="A54" s="21" t="s">
        <v>157</v>
      </c>
      <c r="B54" s="21" t="s">
        <v>158</v>
      </c>
      <c r="C54" s="21" t="s">
        <v>124</v>
      </c>
      <c r="D54" s="24">
        <v>44180</v>
      </c>
      <c r="E54" s="25">
        <f>VLOOKUP(C54,'IDEA PRESCHOOL FY15-16'!A:D,4,0)</f>
        <v>44180</v>
      </c>
      <c r="F54" s="26">
        <f t="shared" si="0"/>
        <v>0</v>
      </c>
    </row>
    <row r="55" spans="1:6" x14ac:dyDescent="0.25">
      <c r="A55" s="21" t="s">
        <v>157</v>
      </c>
      <c r="B55" s="21" t="s">
        <v>158</v>
      </c>
      <c r="C55" s="21" t="s">
        <v>126</v>
      </c>
      <c r="D55" s="24">
        <v>10196</v>
      </c>
      <c r="E55" s="25">
        <f>VLOOKUP(C55,'IDEA PRESCHOOL FY15-16'!A:D,4,0)</f>
        <v>10196</v>
      </c>
      <c r="F55" s="26">
        <f t="shared" si="0"/>
        <v>0</v>
      </c>
    </row>
    <row r="56" spans="1:6" x14ac:dyDescent="0.25">
      <c r="A56" s="21" t="s">
        <v>157</v>
      </c>
      <c r="B56" s="21" t="s">
        <v>158</v>
      </c>
      <c r="C56" s="21" t="s">
        <v>128</v>
      </c>
      <c r="D56" s="24">
        <v>36972</v>
      </c>
      <c r="E56" s="25">
        <f>VLOOKUP(C56,'IDEA PRESCHOOL FY15-16'!A:D,4,0)</f>
        <v>36972</v>
      </c>
      <c r="F56" s="26">
        <f t="shared" si="0"/>
        <v>0</v>
      </c>
    </row>
    <row r="57" spans="1:6" x14ac:dyDescent="0.25">
      <c r="A57" s="21" t="s">
        <v>157</v>
      </c>
      <c r="B57" s="21" t="s">
        <v>158</v>
      </c>
      <c r="C57" s="21" t="s">
        <v>130</v>
      </c>
      <c r="D57" s="24">
        <v>22877</v>
      </c>
      <c r="E57" s="25">
        <f>VLOOKUP(C57,'IDEA PRESCHOOL FY15-16'!A:D,4,0)</f>
        <v>22877</v>
      </c>
      <c r="F57" s="26">
        <f t="shared" si="0"/>
        <v>0</v>
      </c>
    </row>
    <row r="58" spans="1:6" x14ac:dyDescent="0.25">
      <c r="A58" s="21" t="s">
        <v>157</v>
      </c>
      <c r="B58" s="21" t="s">
        <v>158</v>
      </c>
      <c r="C58" s="21" t="s">
        <v>132</v>
      </c>
      <c r="D58" s="24">
        <v>13593</v>
      </c>
      <c r="E58" s="25">
        <f>VLOOKUP(C58,'IDEA PRESCHOOL FY15-16'!A:D,4,0)</f>
        <v>13593</v>
      </c>
      <c r="F58" s="26">
        <f t="shared" si="0"/>
        <v>0</v>
      </c>
    </row>
    <row r="59" spans="1:6" x14ac:dyDescent="0.25">
      <c r="A59" s="21" t="s">
        <v>157</v>
      </c>
      <c r="B59" s="21" t="s">
        <v>158</v>
      </c>
      <c r="C59" s="21" t="s">
        <v>134</v>
      </c>
      <c r="D59" s="24">
        <v>12175</v>
      </c>
      <c r="E59" s="25">
        <f>VLOOKUP(C59,'IDEA PRESCHOOL FY15-16'!A:D,4,0)</f>
        <v>9634</v>
      </c>
      <c r="F59" s="26">
        <f t="shared" si="0"/>
        <v>-2541</v>
      </c>
    </row>
    <row r="60" spans="1:6" x14ac:dyDescent="0.25">
      <c r="A60" s="21" t="s">
        <v>157</v>
      </c>
      <c r="B60" s="21" t="s">
        <v>158</v>
      </c>
      <c r="C60" s="21" t="s">
        <v>136</v>
      </c>
      <c r="D60" s="24">
        <v>7880</v>
      </c>
      <c r="E60" s="25">
        <f>VLOOKUP(C60,'IDEA PRESCHOOL FY15-16'!A:D,4,0)</f>
        <v>5251</v>
      </c>
      <c r="F60" s="26">
        <f t="shared" si="0"/>
        <v>-2629</v>
      </c>
    </row>
    <row r="61" spans="1:6" x14ac:dyDescent="0.25">
      <c r="A61" s="22" t="s">
        <v>143</v>
      </c>
      <c r="B61" s="22" t="s">
        <v>143</v>
      </c>
      <c r="C61" s="22" t="s">
        <v>143</v>
      </c>
      <c r="D61" s="24">
        <f>SUM(D2:D60)</f>
        <v>3481131</v>
      </c>
      <c r="E61" s="24">
        <f>SUM(E2:E60)</f>
        <v>3513376</v>
      </c>
      <c r="F61" s="26">
        <f t="shared" si="0"/>
        <v>32245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IDEA PRESCHOOL FY15-16</vt:lpstr>
      <vt:lpstr>Recon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Gines, Kristen</dc:creator>
  <cp:lastModifiedBy>Hambleton, Jennifer</cp:lastModifiedBy>
  <dcterms:created xsi:type="dcterms:W3CDTF">2016-05-13T20:49:46Z</dcterms:created>
  <dcterms:modified xsi:type="dcterms:W3CDTF">2017-12-07T18:44:30Z</dcterms:modified>
</cp:coreProperties>
</file>