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600" windowHeight="10905" tabRatio="715"/>
  </bookViews>
  <sheets>
    <sheet name="Presentation worksheet" sheetId="3" r:id="rId1"/>
    <sheet name="BUDGET key" sheetId="1" state="hidden" r:id="rId2"/>
    <sheet name="Appropriation Resolution" sheetId="2" r:id="rId3"/>
    <sheet name="Appropriation Resolution - key" sheetId="12" state="hidden" r:id="rId4"/>
    <sheet name="Supplemental Budget App Res" sheetId="10" r:id="rId5"/>
    <sheet name="Supp Budget App Res - Key" sheetId="8" state="hidden" r:id="rId6"/>
    <sheet name="BegFundRes " sheetId="11" r:id="rId7"/>
    <sheet name="BegFundRes - Key" sheetId="6" state="hidden" r:id="rId8"/>
  </sheets>
  <definedNames>
    <definedName name="_xlnm.Print_Area" localSheetId="6">'BegFundRes '!$B$2:$J$53</definedName>
    <definedName name="_xlnm.Print_Area" localSheetId="7">'BegFundRes - Key'!$B$2:$J$53</definedName>
    <definedName name="_xlnm.Print_Area" localSheetId="1">'BUDGET key'!$A$1:$N$86</definedName>
    <definedName name="_xlnm.Print_Area" localSheetId="0">'Presentation worksheet'!$A$1:$N$86</definedName>
    <definedName name="_xlnm.Print_Titles" localSheetId="1">'BUDGET key'!$A:$B,'BUDGET key'!$1:$3</definedName>
    <definedName name="_xlnm.Print_Titles" localSheetId="0">'Presentation worksheet'!$2:$3</definedName>
  </definedNames>
  <calcPr calcId="145621"/>
</workbook>
</file>

<file path=xl/calcChain.xml><?xml version="1.0" encoding="utf-8"?>
<calcChain xmlns="http://schemas.openxmlformats.org/spreadsheetml/2006/main">
  <c r="C30" i="8" l="1"/>
  <c r="C27" i="8"/>
  <c r="C24" i="8"/>
  <c r="C23" i="8"/>
  <c r="C19" i="8"/>
  <c r="C17" i="8"/>
  <c r="C15" i="8"/>
  <c r="C12" i="8"/>
  <c r="C9" i="8"/>
  <c r="D80" i="3"/>
  <c r="L78" i="3"/>
  <c r="F77" i="3"/>
  <c r="D73" i="3"/>
  <c r="D82" i="3" s="1"/>
  <c r="D71" i="3"/>
  <c r="F69" i="3"/>
  <c r="J68" i="3"/>
  <c r="L68" i="3" s="1"/>
  <c r="H68" i="3"/>
  <c r="H67" i="3"/>
  <c r="J66" i="3"/>
  <c r="H66" i="3"/>
  <c r="F63" i="3"/>
  <c r="D63" i="3"/>
  <c r="J62" i="3"/>
  <c r="H62" i="3"/>
  <c r="J61" i="3"/>
  <c r="H61" i="3"/>
  <c r="L60" i="3"/>
  <c r="J60" i="3"/>
  <c r="H60" i="3"/>
  <c r="L59" i="3"/>
  <c r="J59" i="3"/>
  <c r="H59" i="3"/>
  <c r="H58" i="3"/>
  <c r="J57" i="3"/>
  <c r="H57" i="3"/>
  <c r="H63" i="3" s="1"/>
  <c r="F55" i="3"/>
  <c r="D55" i="3"/>
  <c r="J54" i="3"/>
  <c r="L54" i="3" s="1"/>
  <c r="H54" i="3"/>
  <c r="J53" i="3"/>
  <c r="H53" i="3"/>
  <c r="H52" i="3"/>
  <c r="H55" i="3" s="1"/>
  <c r="J51" i="3"/>
  <c r="H51" i="3"/>
  <c r="F48" i="3"/>
  <c r="D48" i="3"/>
  <c r="J47" i="3"/>
  <c r="L47" i="3" s="1"/>
  <c r="H47" i="3"/>
  <c r="H46" i="3"/>
  <c r="H45" i="3"/>
  <c r="H48" i="3" s="1"/>
  <c r="F42" i="3"/>
  <c r="D42" i="3"/>
  <c r="J40" i="3"/>
  <c r="L40" i="3" s="1"/>
  <c r="H40" i="3"/>
  <c r="L39" i="3"/>
  <c r="J39" i="3"/>
  <c r="H39" i="3"/>
  <c r="H38" i="3"/>
  <c r="L42" i="3"/>
  <c r="H37" i="3"/>
  <c r="H42" i="3" s="1"/>
  <c r="J29" i="3"/>
  <c r="H29" i="3"/>
  <c r="F23" i="3"/>
  <c r="F25" i="3" s="1"/>
  <c r="F33" i="3" s="1"/>
  <c r="F19" i="3"/>
  <c r="J19" i="3" s="1"/>
  <c r="L17" i="3"/>
  <c r="J17" i="3"/>
  <c r="H17" i="3"/>
  <c r="F17" i="3"/>
  <c r="D17" i="3"/>
  <c r="J15" i="3"/>
  <c r="F11" i="3"/>
  <c r="D11" i="3"/>
  <c r="D23" i="3" s="1"/>
  <c r="D25" i="3" s="1"/>
  <c r="D33" i="3" s="1"/>
  <c r="D86" i="3" s="1"/>
  <c r="J10" i="3"/>
  <c r="F10" i="3"/>
  <c r="H10" i="3" s="1"/>
  <c r="L11" i="3"/>
  <c r="J9" i="3"/>
  <c r="J11" i="3" s="1"/>
  <c r="H9" i="3"/>
  <c r="H11" i="3" s="1"/>
  <c r="H23" i="3" s="1"/>
  <c r="H6" i="3"/>
  <c r="H25" i="3" s="1"/>
  <c r="H33" i="3" s="1"/>
  <c r="L77" i="1"/>
  <c r="L67" i="1"/>
  <c r="L66" i="1"/>
  <c r="L61" i="1"/>
  <c r="L58" i="1"/>
  <c r="L57" i="1"/>
  <c r="L53" i="1"/>
  <c r="L52" i="1"/>
  <c r="L51" i="1"/>
  <c r="L46" i="1"/>
  <c r="L45" i="1"/>
  <c r="L38" i="1"/>
  <c r="L37" i="1"/>
  <c r="L10" i="1"/>
  <c r="L9" i="1"/>
  <c r="J79" i="1"/>
  <c r="J77" i="1"/>
  <c r="J69" i="1"/>
  <c r="J67" i="1"/>
  <c r="J58" i="1"/>
  <c r="J52" i="1"/>
  <c r="J46" i="1"/>
  <c r="J45" i="1"/>
  <c r="J38" i="1"/>
  <c r="J37" i="1"/>
  <c r="J10" i="1"/>
  <c r="J9" i="1"/>
  <c r="H69" i="1"/>
  <c r="H68" i="1"/>
  <c r="H67" i="1"/>
  <c r="H66" i="1"/>
  <c r="H71" i="1" s="1"/>
  <c r="H62" i="1"/>
  <c r="H61" i="1"/>
  <c r="H60" i="1"/>
  <c r="H59" i="1"/>
  <c r="H58" i="1"/>
  <c r="H57" i="1"/>
  <c r="H63" i="1" s="1"/>
  <c r="H55" i="1"/>
  <c r="H54" i="1"/>
  <c r="H53" i="1"/>
  <c r="H52" i="1"/>
  <c r="H51" i="1"/>
  <c r="H47" i="1"/>
  <c r="H46" i="1"/>
  <c r="H45" i="1"/>
  <c r="H48" i="1" s="1"/>
  <c r="H40" i="1"/>
  <c r="H39" i="1"/>
  <c r="H38" i="1"/>
  <c r="H37" i="1"/>
  <c r="H42" i="1" s="1"/>
  <c r="H73" i="1" s="1"/>
  <c r="H79" i="1" s="1"/>
  <c r="F10" i="1"/>
  <c r="L62" i="1"/>
  <c r="L23" i="3" l="1"/>
  <c r="J55" i="3"/>
  <c r="J23" i="3"/>
  <c r="H71" i="3"/>
  <c r="H73" i="3" s="1"/>
  <c r="J52" i="3"/>
  <c r="F71" i="3"/>
  <c r="F73" i="3" s="1"/>
  <c r="J67" i="3"/>
  <c r="J6" i="3"/>
  <c r="H69" i="3"/>
  <c r="J71" i="3" s="1"/>
  <c r="J42" i="3"/>
  <c r="J58" i="3"/>
  <c r="J63" i="3" s="1"/>
  <c r="J48" i="3"/>
  <c r="L63" i="3"/>
  <c r="L48" i="3"/>
  <c r="H80" i="1"/>
  <c r="J73" i="3" l="1"/>
  <c r="H79" i="3"/>
  <c r="H80" i="3" s="1"/>
  <c r="H82" i="3" s="1"/>
  <c r="H86" i="3" s="1"/>
  <c r="L71" i="3"/>
  <c r="L55" i="3"/>
  <c r="L73" i="3" s="1"/>
  <c r="J25" i="3"/>
  <c r="J33" i="3" s="1"/>
  <c r="F79" i="3"/>
  <c r="F80" i="3" s="1"/>
  <c r="F82" i="3" s="1"/>
  <c r="F86" i="3" s="1"/>
  <c r="G29" i="11"/>
  <c r="C27" i="10"/>
  <c r="C30" i="10" s="1"/>
  <c r="B27" i="10"/>
  <c r="B30" i="10" s="1"/>
  <c r="D26" i="10"/>
  <c r="D25" i="10"/>
  <c r="D24" i="10"/>
  <c r="D23" i="10"/>
  <c r="C20" i="10"/>
  <c r="B20" i="10"/>
  <c r="D19" i="10"/>
  <c r="D20" i="10" s="1"/>
  <c r="D13" i="10"/>
  <c r="C13" i="10"/>
  <c r="B13" i="10"/>
  <c r="D12" i="10"/>
  <c r="C10" i="10"/>
  <c r="B10" i="10"/>
  <c r="D9" i="10"/>
  <c r="D10" i="10" s="1"/>
  <c r="B27" i="8"/>
  <c r="L79" i="3" l="1"/>
  <c r="L80" i="3" s="1"/>
  <c r="L82" i="3" s="1"/>
  <c r="J79" i="3"/>
  <c r="J80" i="3" s="1"/>
  <c r="L25" i="3" s="1"/>
  <c r="L33" i="3" s="1"/>
  <c r="D27" i="10"/>
  <c r="D30" i="10"/>
  <c r="D27" i="8"/>
  <c r="B20" i="8"/>
  <c r="B13" i="8"/>
  <c r="B10" i="8"/>
  <c r="J57" i="1"/>
  <c r="L86" i="3" l="1"/>
  <c r="J82" i="3"/>
  <c r="J86" i="3" s="1"/>
  <c r="B30" i="8"/>
  <c r="J19" i="1"/>
  <c r="C20" i="8" l="1"/>
  <c r="D20" i="8"/>
  <c r="C13" i="8"/>
  <c r="D13" i="8"/>
  <c r="D10" i="8"/>
  <c r="C10" i="8"/>
  <c r="D30" i="8" l="1"/>
  <c r="F77" i="1"/>
  <c r="H10" i="1" l="1"/>
  <c r="L59" i="1" l="1"/>
  <c r="L68" i="1"/>
  <c r="L47" i="1"/>
  <c r="J47" i="1"/>
  <c r="L40" i="1"/>
  <c r="J68" i="1"/>
  <c r="J66" i="1"/>
  <c r="J40" i="1"/>
  <c r="J39" i="1"/>
  <c r="J15" i="1"/>
  <c r="J29" i="1"/>
  <c r="H29" i="1"/>
  <c r="J62" i="1"/>
  <c r="J60" i="1"/>
  <c r="J59" i="1"/>
  <c r="J54" i="1"/>
  <c r="J61" i="1" l="1"/>
  <c r="J53" i="1"/>
  <c r="H9" i="1"/>
  <c r="L78" i="1" l="1"/>
  <c r="F69" i="1"/>
  <c r="L60" i="1"/>
  <c r="L54" i="1"/>
  <c r="L39" i="1"/>
  <c r="J51" i="1"/>
  <c r="F11" i="1"/>
  <c r="H17" i="1"/>
  <c r="D17" i="1"/>
  <c r="L17" i="1"/>
  <c r="J17" i="1"/>
  <c r="F17" i="1"/>
  <c r="F19" i="1"/>
  <c r="D11" i="1"/>
  <c r="D23" i="1" s="1"/>
  <c r="F23" i="1" l="1"/>
  <c r="F25" i="1" s="1"/>
  <c r="F33" i="1" s="1"/>
  <c r="F48" i="1"/>
  <c r="F71" i="1"/>
  <c r="F55" i="1"/>
  <c r="F63" i="1"/>
  <c r="H11" i="1"/>
  <c r="H23" i="1" s="1"/>
  <c r="L11" i="1"/>
  <c r="L23" i="1" s="1"/>
  <c r="F42" i="1"/>
  <c r="J11" i="1"/>
  <c r="F73" i="1" l="1"/>
  <c r="J23" i="1"/>
  <c r="F79" i="1" l="1"/>
  <c r="F80" i="1" s="1"/>
  <c r="F82" i="1" s="1"/>
  <c r="F86" i="1" s="1"/>
  <c r="D42" i="1"/>
  <c r="D48" i="1"/>
  <c r="L48" i="1"/>
  <c r="D55" i="1"/>
  <c r="D63" i="1"/>
  <c r="D71" i="1"/>
  <c r="D73" i="1" l="1"/>
  <c r="D80" i="1" s="1"/>
  <c r="H6" i="1" s="1"/>
  <c r="J6" i="1" s="1"/>
  <c r="G27" i="6" s="1"/>
  <c r="L42" i="1"/>
  <c r="J71" i="1"/>
  <c r="J55" i="1"/>
  <c r="J63" i="1"/>
  <c r="L63" i="1"/>
  <c r="J42" i="1"/>
  <c r="D25" i="1"/>
  <c r="D33" i="1" s="1"/>
  <c r="J48" i="1"/>
  <c r="J73" i="1" l="1"/>
  <c r="H82" i="1"/>
  <c r="D82" i="1"/>
  <c r="D86" i="1" s="1"/>
  <c r="H25" i="1" s="1"/>
  <c r="H33" i="1" s="1"/>
  <c r="L71" i="1"/>
  <c r="L55" i="1"/>
  <c r="J80" i="1" l="1"/>
  <c r="H86" i="1"/>
  <c r="J25" i="1" s="1"/>
  <c r="J33" i="1" s="1"/>
  <c r="L73" i="1"/>
  <c r="G28" i="6" l="1"/>
  <c r="G29" i="6" s="1"/>
  <c r="L6" i="1"/>
  <c r="J82" i="1"/>
  <c r="J86" i="1" s="1"/>
  <c r="L79" i="1"/>
  <c r="L80" i="1" s="1"/>
  <c r="L82" i="1" s="1"/>
  <c r="D12" i="12" s="1"/>
  <c r="D42" i="12" s="1"/>
  <c r="L25" i="1" l="1"/>
  <c r="L33" i="1" s="1"/>
  <c r="L86" i="1" s="1"/>
  <c r="D42" i="2" l="1"/>
</calcChain>
</file>

<file path=xl/comments1.xml><?xml version="1.0" encoding="utf-8"?>
<comments xmlns="http://schemas.openxmlformats.org/spreadsheetml/2006/main">
  <authors>
    <author>Chapin, Wendi</author>
  </authors>
  <commentList>
    <comment ref="H15" authorId="0">
      <text>
        <r>
          <rPr>
            <b/>
            <sz val="9"/>
            <color indexed="81"/>
            <rFont val="Tahoma"/>
            <family val="2"/>
          </rPr>
          <t>Chapin, Wendi:</t>
        </r>
        <r>
          <rPr>
            <sz val="9"/>
            <color indexed="81"/>
            <rFont val="Tahoma"/>
            <family val="2"/>
          </rPr>
          <t xml:space="preserve">
Figure pulled from Akron FY2013-14 State Equalization Summary table on website.</t>
        </r>
      </text>
    </comment>
  </commentList>
</comments>
</file>

<file path=xl/sharedStrings.xml><?xml version="1.0" encoding="utf-8"?>
<sst xmlns="http://schemas.openxmlformats.org/spreadsheetml/2006/main" count="423" uniqueCount="180">
  <si>
    <t>DISTRICT CODE</t>
  </si>
  <si>
    <t>Budgeted Pupil Count</t>
  </si>
  <si>
    <t>BEGINNING FUND BALANCE                               (Includes ALL Reserves)</t>
  </si>
  <si>
    <t>Object/ Source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</si>
  <si>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</si>
  <si>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</si>
  <si>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</si>
  <si>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</si>
  <si>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</si>
  <si>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</si>
  <si>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</si>
  <si>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</si>
  <si>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</si>
  <si>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</si>
  <si>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&amp; REVENUES</t>
  </si>
  <si>
    <t xml:space="preserve">      </t>
  </si>
  <si>
    <t>TOTAL ALLOCATIONS TO/FROM OTHER FUNDS</t>
  </si>
  <si>
    <t>5600,5700, 5800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</si>
  <si>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</si>
  <si>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</si>
  <si>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</si>
  <si>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</si>
  <si>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</si>
  <si>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</si>
  <si>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 xml:space="preserve">  Salaries</t>
  </si>
  <si>
    <t>0100</t>
  </si>
  <si>
    <t xml:space="preserve">  Employee Benefits</t>
  </si>
  <si>
    <t>0200</t>
  </si>
  <si>
    <t xml:space="preserve">  Purchased Services</t>
  </si>
  <si>
    <t>0300,0400, 0500</t>
  </si>
  <si>
    <t xml:space="preserve">  Supplies and Materials</t>
  </si>
  <si>
    <t>0600</t>
  </si>
  <si>
    <t xml:space="preserve">  Property</t>
  </si>
  <si>
    <t>0700</t>
  </si>
  <si>
    <t xml:space="preserve">     Total Instruction</t>
  </si>
  <si>
    <t xml:space="preserve">     Total School Administration</t>
  </si>
  <si>
    <t>School Administration - Program 2400</t>
  </si>
  <si>
    <t>Business Services - Program 2500</t>
  </si>
  <si>
    <t xml:space="preserve">      Total Business Services</t>
  </si>
  <si>
    <t>Operations and Maintenance - Program 2600</t>
  </si>
  <si>
    <t xml:space="preserve">     Total Operations and Maintenance</t>
  </si>
  <si>
    <t>Student Transportation - Program 2700</t>
  </si>
  <si>
    <t xml:space="preserve">     Total Student Transportation</t>
  </si>
  <si>
    <t xml:space="preserve">     TOTAL EXPENDITURES</t>
  </si>
  <si>
    <t>RESERVES</t>
  </si>
  <si>
    <t>0840</t>
  </si>
  <si>
    <t xml:space="preserve">      TOTAL RESERVES</t>
  </si>
  <si>
    <t xml:space="preserve">     TOTAL EXPENDITURES &amp; RESERVES</t>
  </si>
  <si>
    <t>TOTAL AVAILABLE BEGINNING FUND BALANCE &amp; REVENUES LESS TOTAL EXPENDITURES &amp; RESERVES LESS NON-APPROPRIATED RESERVES                                       (Should Equal Zero (0)</t>
  </si>
  <si>
    <t>APPROPRIATION RESOLUTION</t>
  </si>
  <si>
    <t>Be it resolved by the Board of Education of School District/BOCES</t>
  </si>
  <si>
    <t>______________________________ in ______________________________ County</t>
  </si>
  <si>
    <t>that the amounts shown in the following schedule be appropriated to each fund</t>
  </si>
  <si>
    <t>as specified in the "_______________ Budget" for the ensuing fiscal year beginning</t>
  </si>
  <si>
    <t>(Note if Adopted or Revised Budget)</t>
  </si>
  <si>
    <t>APPROPRIATION</t>
  </si>
  <si>
    <t>FUND</t>
  </si>
  <si>
    <t>AMOUNT</t>
  </si>
  <si>
    <t>1.  General Fund</t>
  </si>
  <si>
    <t>1a. Charter Schools</t>
  </si>
  <si>
    <t>1a.</t>
  </si>
  <si>
    <t>1b. Insurance Reserve Fund</t>
  </si>
  <si>
    <t>1b.</t>
  </si>
  <si>
    <t>1c. Pre-School Fund</t>
  </si>
  <si>
    <t>1c.</t>
  </si>
  <si>
    <t>Special Revenue Funds:</t>
  </si>
  <si>
    <t>2. Capital Reserve Special Revenue Fund</t>
  </si>
  <si>
    <t>3. Governmental Designated-Purpose Grants Fund</t>
  </si>
  <si>
    <t>4. Pupil Activity Special Revenue Fund</t>
  </si>
  <si>
    <t>5.  Full Day Kindergarten Mill Levy Override Fund</t>
  </si>
  <si>
    <t>6. Transportation Fund</t>
  </si>
  <si>
    <t>7. Other Special Revenue Funds</t>
  </si>
  <si>
    <t>7. Bond Redemption Fund</t>
  </si>
  <si>
    <t>Capital Projects Funds:</t>
  </si>
  <si>
    <t>9. Building Fund</t>
  </si>
  <si>
    <t>10. Special Building and Technology Fund</t>
  </si>
  <si>
    <t>11. Capital Reserve Capital Projects Fund</t>
  </si>
  <si>
    <t>Enterprise Funds:</t>
  </si>
  <si>
    <t>12. Food Service Fund</t>
  </si>
  <si>
    <t>13. Other Enterprise Funds</t>
  </si>
  <si>
    <t>Internal Service Funds:</t>
  </si>
  <si>
    <t>14. Risk-Related Activity Fund</t>
  </si>
  <si>
    <t>15. Other Internal Service Funds</t>
  </si>
  <si>
    <t>Trust/Agency Funds:</t>
  </si>
  <si>
    <t>16.  Fiduciary Fund</t>
  </si>
  <si>
    <t>17.  Private Purpose Trust Funds</t>
  </si>
  <si>
    <t>18.  Agency Fund</t>
  </si>
  <si>
    <t>19. Pupil Activity Agency Fund</t>
  </si>
  <si>
    <t>20. Foundations</t>
  </si>
  <si>
    <t>21. Component Units</t>
  </si>
  <si>
    <t>TOTAL APPROPRIATION</t>
  </si>
  <si>
    <t>Date of Adoption</t>
  </si>
  <si>
    <t>Signature of Board President</t>
  </si>
  <si>
    <t>FY2013-14 SUMMARY BUDGET 
as of March 31, 2014</t>
  </si>
  <si>
    <t>Property Taxes Collected</t>
  </si>
  <si>
    <t>Specific Ownership Taxes Collected</t>
  </si>
  <si>
    <t xml:space="preserve">  Instructional Salaries</t>
  </si>
  <si>
    <t>Categorical &amp; Other</t>
  </si>
  <si>
    <t>State Equalization</t>
  </si>
  <si>
    <t xml:space="preserve">  Reserve for TABOR 3% </t>
  </si>
  <si>
    <t>Unreserved Fund Balance</t>
  </si>
  <si>
    <t>FY2012-13
Actual</t>
  </si>
  <si>
    <t>FY2013-14 
Budget</t>
  </si>
  <si>
    <t>FY2014-15
Budget</t>
  </si>
  <si>
    <t>Donations</t>
  </si>
  <si>
    <t>TRANSFERS TO OTHER FUNDS</t>
  </si>
  <si>
    <t>Utilities</t>
  </si>
  <si>
    <t>Building Maintenance</t>
  </si>
  <si>
    <t>Fuel</t>
  </si>
  <si>
    <t>Contingency Reserve</t>
  </si>
  <si>
    <t xml:space="preserve">  Committed Reserve for Building Remodel</t>
  </si>
  <si>
    <t>Curriculum</t>
  </si>
  <si>
    <t>Restricted Reserve</t>
  </si>
  <si>
    <t>0620 - 0629</t>
  </si>
  <si>
    <t>0720, 0723</t>
  </si>
  <si>
    <t>0626</t>
  </si>
  <si>
    <t>RESOLUTION</t>
  </si>
  <si>
    <t>AUTHORIZING A SUPPLEMENTAL BUDGET AND APPROPRIATION AUTHORIZED BY COLORADO STATUTES</t>
  </si>
  <si>
    <t>Adopted this (state the date of the resolution)</t>
  </si>
  <si>
    <t>(state the name of the school district)</t>
  </si>
  <si>
    <t>(Signature, President of the Board) in accordance with 22-44-110(4).</t>
  </si>
  <si>
    <t>(Signature of person attesting to the Board President signature)</t>
  </si>
  <si>
    <t>Sample School District</t>
  </si>
  <si>
    <t>Funded (Projected) Pupil Count</t>
  </si>
  <si>
    <t>FY2013-14
YTD Actual</t>
  </si>
  <si>
    <t>FY2013-14
Estimated Projection</t>
  </si>
  <si>
    <t>Last Year</t>
  </si>
  <si>
    <t>Current Year</t>
  </si>
  <si>
    <t>Next Year</t>
  </si>
  <si>
    <t>July 1, 2014 and ending June 30, 2015.</t>
  </si>
  <si>
    <t>AUTHORIZING THE USE OF A PORTION OF BEGINNING FUND BALANCE AS AUTHORIZED BY COLORADO STATUTES</t>
  </si>
  <si>
    <t>WHEREAS, C.R.S. 22-44-105 states that a budget, duly adopted pursuant to this article,</t>
  </si>
  <si>
    <t>shall not provide for expenditures, interfund transfers, or reserves, in excess of available</t>
  </si>
  <si>
    <t>revenues and beginning fund balance.</t>
  </si>
  <si>
    <t>WHEREAS, the Board of Education may authorize the use of a portion of the beginning</t>
  </si>
  <si>
    <t>fund balance in the budget, stating the amount to be used, the purpose for which the</t>
  </si>
  <si>
    <t>expenditure is needed, and the district's plan to ensure that the use of the beginning fund</t>
  </si>
  <si>
    <t>balance will not lead to an ongoing deficit.</t>
  </si>
  <si>
    <t>NOW, THEREFORE, BE IT RESOLVED:</t>
  </si>
  <si>
    <t>IN ACCORDANCE with C.R.S. 22-44-105, the Board of Education authorizes the use</t>
  </si>
  <si>
    <t>of a portion of the FY2014-15 beginning fund balance for the following funds:</t>
  </si>
  <si>
    <t>BE IT FURTHER RESOLVED, the use of this portion of these beginning fund balances</t>
  </si>
  <si>
    <t>for the purpose/s set forth above will not lead to ongoing deficits in the funds.</t>
  </si>
  <si>
    <t>Restricted Reserve, Curriculum</t>
  </si>
  <si>
    <r>
      <rPr>
        <sz val="10"/>
        <rFont val="Arial"/>
        <family val="2"/>
      </rPr>
      <t xml:space="preserve">WHEREAS, the Board of Education has determined the beginning fund balances in the </t>
    </r>
    <r>
      <rPr>
        <sz val="10"/>
        <color rgb="FFFF0000"/>
        <rFont val="Arial"/>
        <family val="2"/>
      </rPr>
      <t xml:space="preserve">GENERAL FUND </t>
    </r>
    <r>
      <rPr>
        <sz val="10"/>
        <rFont val="Arial"/>
        <family val="2"/>
      </rPr>
      <t>are sufficient to allow for the one-time expenditures and the action will not lead to an ongoing deficit.</t>
    </r>
  </si>
  <si>
    <t>2013-2014 Fiscal Year Supplemental Budget Appropriation Resolution</t>
  </si>
  <si>
    <t>FY2013-14
 Adopted Budget</t>
  </si>
  <si>
    <t>Increase 
(Decrease)</t>
  </si>
  <si>
    <t>FY 2013-14 
Revised Budget</t>
  </si>
  <si>
    <t>GENERAL FUND TOTAL SUPPLEMENTAL</t>
  </si>
  <si>
    <t>Description of Expenditure</t>
  </si>
  <si>
    <t>GENERAL FUND EXPENDITURES</t>
  </si>
  <si>
    <t>TOTAL INSTRUCTION</t>
  </si>
  <si>
    <t>TOTAL TRANSPORTATION</t>
  </si>
  <si>
    <t>EXPENDITURE APPROPRIATION</t>
  </si>
  <si>
    <t>One-time stipend of $100 to the 25 instructional staff for maintaining accreditation status, $2,500 plus the hiring of a 3rd Grade Paraprofessional in April 2014, $5,000.  Total salary increase $7,500.  Increases in benefits resulting from one-time stipend and hiring of 3rd Grade Paraprofessional.  Total benefit increase $2,625.</t>
  </si>
  <si>
    <t>Hired a Superintendent Administrative Assistant in March 2014, salary increase of $6,000.  Increases in benefits resulting from hiring the Superintendent Administrative Assistant, benefit increase of $2,100.  Total increase $8,100.</t>
  </si>
  <si>
    <t>TOTAL SCHOOL ADMINISTRATION</t>
  </si>
  <si>
    <t>TOTAL BUSINESS SERVICES</t>
  </si>
  <si>
    <t>TOTAL OPERATIONS AND MAINTENANCE</t>
  </si>
  <si>
    <t>Increase in fuel costs by 10% over budget by $1,238 plus student choice parent reimbursement of $1,500.  Unexpected purchase of a school bus in April, 2014.  Total increase $382,738.</t>
  </si>
  <si>
    <t>General Fund in the amount of $294,475 due to one-time stipends to the Instructional Staff, other salary increases and the unexpected purchase of a school bus.</t>
  </si>
  <si>
    <r>
      <t xml:space="preserve">RESTRICTED RESERVES - </t>
    </r>
    <r>
      <rPr>
        <sz val="10"/>
        <rFont val="Arial"/>
        <family val="2"/>
      </rPr>
      <t>set aside John Doe Foundation grant of $100,000 for curriculum</t>
    </r>
  </si>
  <si>
    <r>
      <t xml:space="preserve">CONTINGENCY RESERVES - </t>
    </r>
    <r>
      <rPr>
        <sz val="10"/>
        <rFont val="Arial"/>
        <family val="2"/>
      </rPr>
      <t>spending of some contingency per above expenditures</t>
    </r>
  </si>
  <si>
    <r>
      <rPr>
        <b/>
        <sz val="10"/>
        <rFont val="Arial"/>
        <family val="2"/>
      </rPr>
      <t xml:space="preserve">COMMITTED RESERVES - </t>
    </r>
    <r>
      <rPr>
        <sz val="10"/>
        <rFont val="Arial"/>
        <family val="2"/>
      </rPr>
      <t xml:space="preserve">$125,000 for the remodel project to Committed Reserves </t>
    </r>
  </si>
  <si>
    <r>
      <rPr>
        <b/>
        <sz val="10"/>
        <rFont val="Arial"/>
        <family val="2"/>
      </rPr>
      <t>TABOR  -</t>
    </r>
    <r>
      <rPr>
        <sz val="10"/>
        <rFont val="Arial"/>
        <family val="2"/>
      </rPr>
      <t xml:space="preserve"> Revised TABOR due to changes in expenditures</t>
    </r>
  </si>
  <si>
    <t>TOTAL RESERVES</t>
  </si>
  <si>
    <r>
      <t xml:space="preserve">                                    BE IT RESOLVED, that the additional expenditure amount of </t>
    </r>
    <r>
      <rPr>
        <sz val="10"/>
        <color rgb="FFFF0000"/>
        <rFont val="Arial"/>
        <family val="2"/>
      </rPr>
      <t>$   83,892,</t>
    </r>
  </si>
  <si>
    <r>
      <t>as shown above, be appropriated to the</t>
    </r>
    <r>
      <rPr>
        <sz val="10"/>
        <color rgb="FFFF0000"/>
        <rFont val="Arial"/>
        <family val="2"/>
      </rPr>
      <t xml:space="preserve"> General Fund</t>
    </r>
    <r>
      <rPr>
        <sz val="10"/>
        <rFont val="Arial"/>
        <family val="2"/>
      </rPr>
      <t xml:space="preserve"> for the fiscal year beginning July 1, 2013 and ending June 30, 2014.</t>
    </r>
  </si>
  <si>
    <t>Actual Beginning Fund Balance - July 1, 2013</t>
  </si>
  <si>
    <t>Estimated Ending Fund Balance - June 30, 2014</t>
  </si>
  <si>
    <t>Anticipated Use of Fund Balance</t>
  </si>
  <si>
    <r>
      <rPr>
        <sz val="10"/>
        <rFont val="Arial"/>
        <family val="2"/>
      </rPr>
      <t>WHEREAS, the Board of Education has determined the beginning fund balances in the XXXXXXXXX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are sufficient to allow for the one-time expenditures and the action will not lead to an ongoing deficit.</t>
    </r>
  </si>
  <si>
    <t>General Fund in the amount of XXXXXXXXXX due to one-time stipends to the Instructional Staff, other salary increases and the unexpected purchase of a school bus.</t>
  </si>
  <si>
    <r>
      <t xml:space="preserve">                                    BE IT RESOLVED, that the additional expenditure amount of </t>
    </r>
    <r>
      <rPr>
        <sz val="10"/>
        <color rgb="FFFF0000"/>
        <rFont val="Arial"/>
        <family val="2"/>
      </rPr>
      <t>$XXXXXXX</t>
    </r>
  </si>
  <si>
    <t>FY2013-14
YTD Actual as of March 31</t>
  </si>
  <si>
    <t>\</t>
  </si>
  <si>
    <t>FY2014-15
Proposed Budget</t>
  </si>
  <si>
    <t>FY2013-14
Estimated EOY Projections</t>
  </si>
  <si>
    <t>General Administration - Program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</si>
</sst>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&quot;$&quot;* #,##0_);_(&quot;$&quot;* \(#,##0\);_(&quot;$&quot;* &quot;-&quot;??_);_(@_)"/>
  </numFmts>
  <fonts count="45" x14ac:knownFonts="1">
    <font>
      <sz val="10"/>
      <name val="Arial"/>
    </font>
    <font>
      <b/>
      <sz val="12"/>
      <name val="Arial"/>
      <family val="2"/>
    </font>
    <font>
      <sz val="8"/>
      <color indexed="12"/>
      <name val="Helv"/>
    </font>
    <font>
      <b/>
      <sz val="8"/>
      <name val="Helv"/>
    </font>
    <font>
      <sz val="8"/>
      <color indexed="8"/>
      <name val="Helv"/>
    </font>
    <font>
      <sz val="8"/>
      <name val="Helv"/>
    </font>
    <font>
      <sz val="8"/>
      <color indexed="14"/>
      <name val="Helv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28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18" fillId="0" borderId="0" applyFont="0" applyFill="0" applyBorder="0" applyAlignment="0" applyProtection="0"/>
    <xf numFmtId="37" fontId="5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15" applyNumberFormat="0" applyAlignment="0" applyProtection="0"/>
    <xf numFmtId="0" fontId="26" fillId="24" borderId="16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1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5" applyNumberFormat="0" applyAlignment="0" applyProtection="0"/>
    <xf numFmtId="0" fontId="33" fillId="0" borderId="20" applyNumberFormat="0" applyFill="0" applyAlignment="0" applyProtection="0"/>
    <xf numFmtId="0" fontId="34" fillId="25" borderId="0" applyNumberFormat="0" applyBorder="0" applyAlignment="0" applyProtection="0"/>
    <xf numFmtId="0" fontId="22" fillId="26" borderId="21" applyNumberFormat="0" applyFont="0" applyAlignment="0" applyProtection="0"/>
    <xf numFmtId="0" fontId="35" fillId="23" borderId="22" applyNumberFormat="0" applyAlignment="0" applyProtection="0"/>
    <xf numFmtId="9" fontId="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8" fillId="0" borderId="0" applyNumberFormat="0" applyFill="0" applyBorder="0" applyAlignment="0" applyProtection="0"/>
    <xf numFmtId="44" fontId="44" fillId="0" borderId="0" applyFont="0" applyFill="0" applyBorder="0" applyAlignment="0" applyProtection="0"/>
  </cellStyleXfs>
  <cellXfs count="204">
    <xf numFmtId="0" fontId="0" fillId="0" borderId="0" xfId="0"/>
    <xf numFmtId="37" fontId="4" fillId="0" borderId="1" xfId="0" applyNumberFormat="1" applyFont="1" applyBorder="1" applyProtection="1">
      <protection locked="0"/>
    </xf>
    <xf numFmtId="0" fontId="0" fillId="0" borderId="0" xfId="0" applyFill="1"/>
    <xf numFmtId="0" fontId="0" fillId="0" borderId="0" xfId="0" applyBorder="1"/>
    <xf numFmtId="37" fontId="0" fillId="0" borderId="2" xfId="0" applyNumberFormat="1" applyBorder="1" applyProtection="1"/>
    <xf numFmtId="37" fontId="10" fillId="0" borderId="0" xfId="0" applyNumberFormat="1" applyFont="1" applyAlignment="1">
      <alignment horizontal="right" wrapText="1"/>
    </xf>
    <xf numFmtId="37" fontId="11" fillId="0" borderId="0" xfId="0" applyNumberFormat="1" applyFont="1"/>
    <xf numFmtId="37" fontId="12" fillId="0" borderId="3" xfId="0" applyNumberFormat="1" applyFont="1" applyBorder="1" applyAlignment="1">
      <alignment horizontal="right" wrapText="1"/>
    </xf>
    <xf numFmtId="37" fontId="12" fillId="2" borderId="4" xfId="0" applyNumberFormat="1" applyFont="1" applyFill="1" applyBorder="1" applyAlignment="1">
      <alignment horizontal="center" wrapText="1"/>
    </xf>
    <xf numFmtId="37" fontId="12" fillId="0" borderId="5" xfId="0" applyNumberFormat="1" applyFont="1" applyBorder="1" applyAlignment="1">
      <alignment horizontal="center" wrapText="1"/>
    </xf>
    <xf numFmtId="37" fontId="12" fillId="0" borderId="0" xfId="0" applyNumberFormat="1" applyFont="1" applyAlignment="1">
      <alignment wrapText="1"/>
    </xf>
    <xf numFmtId="37" fontId="12" fillId="0" borderId="0" xfId="0" applyNumberFormat="1" applyFont="1" applyBorder="1" applyAlignment="1">
      <alignment wrapText="1"/>
    </xf>
    <xf numFmtId="37" fontId="12" fillId="0" borderId="0" xfId="0" applyNumberFormat="1" applyFont="1" applyFill="1" applyBorder="1" applyAlignment="1">
      <alignment wrapText="1"/>
    </xf>
    <xf numFmtId="37" fontId="12" fillId="2" borderId="0" xfId="0" applyNumberFormat="1" applyFont="1" applyFill="1" applyBorder="1" applyAlignment="1">
      <alignment horizontal="center" wrapText="1"/>
    </xf>
    <xf numFmtId="37" fontId="12" fillId="2" borderId="0" xfId="0" applyNumberFormat="1" applyFont="1" applyFill="1" applyAlignment="1">
      <alignment wrapText="1"/>
    </xf>
    <xf numFmtId="37" fontId="12" fillId="2" borderId="0" xfId="0" applyNumberFormat="1" applyFont="1" applyFill="1" applyBorder="1" applyAlignment="1">
      <alignment wrapText="1"/>
    </xf>
    <xf numFmtId="37" fontId="12" fillId="2" borderId="0" xfId="0" applyNumberFormat="1" applyFont="1" applyFill="1" applyBorder="1" applyAlignment="1">
      <alignment horizontal="right" wrapText="1"/>
    </xf>
    <xf numFmtId="164" fontId="12" fillId="0" borderId="6" xfId="0" applyNumberFormat="1" applyFont="1" applyBorder="1" applyAlignment="1">
      <alignment wrapText="1"/>
    </xf>
    <xf numFmtId="37" fontId="12" fillId="0" borderId="0" xfId="0" applyNumberFormat="1" applyFont="1" applyFill="1" applyBorder="1" applyAlignment="1">
      <alignment horizontal="center" wrapText="1"/>
    </xf>
    <xf numFmtId="37" fontId="12" fillId="0" borderId="0" xfId="0" applyNumberFormat="1" applyFont="1" applyFill="1" applyAlignment="1">
      <alignment wrapText="1"/>
    </xf>
    <xf numFmtId="37" fontId="12" fillId="0" borderId="7" xfId="0" applyNumberFormat="1" applyFont="1" applyBorder="1" applyAlignment="1">
      <alignment horizontal="right" wrapText="1"/>
    </xf>
    <xf numFmtId="40" fontId="13" fillId="2" borderId="8" xfId="0" applyNumberFormat="1" applyFont="1" applyFill="1" applyBorder="1"/>
    <xf numFmtId="40" fontId="13" fillId="2" borderId="0" xfId="0" applyNumberFormat="1" applyFont="1" applyFill="1" applyBorder="1"/>
    <xf numFmtId="40" fontId="13" fillId="2" borderId="4" xfId="0" applyNumberFormat="1" applyFont="1" applyFill="1" applyBorder="1"/>
    <xf numFmtId="37" fontId="12" fillId="0" borderId="7" xfId="0" applyNumberFormat="1" applyFont="1" applyFill="1" applyBorder="1" applyAlignment="1">
      <alignment horizontal="right" wrapText="1"/>
    </xf>
    <xf numFmtId="37" fontId="14" fillId="0" borderId="0" xfId="0" applyNumberFormat="1" applyFont="1" applyBorder="1" applyAlignment="1">
      <alignment wrapText="1"/>
    </xf>
    <xf numFmtId="40" fontId="13" fillId="2" borderId="0" xfId="0" applyNumberFormat="1" applyFont="1" applyFill="1"/>
    <xf numFmtId="37" fontId="13" fillId="0" borderId="0" xfId="0" applyNumberFormat="1" applyFont="1"/>
    <xf numFmtId="37" fontId="13" fillId="0" borderId="0" xfId="0" applyNumberFormat="1" applyFont="1" applyBorder="1"/>
    <xf numFmtId="37" fontId="13" fillId="0" borderId="0" xfId="0" applyNumberFormat="1" applyFont="1" applyFill="1" applyBorder="1"/>
    <xf numFmtId="37" fontId="12" fillId="3" borderId="9" xfId="0" applyNumberFormat="1" applyFont="1" applyFill="1" applyBorder="1" applyAlignment="1">
      <alignment wrapText="1"/>
    </xf>
    <xf numFmtId="37" fontId="12" fillId="3" borderId="10" xfId="0" applyNumberFormat="1" applyFont="1" applyFill="1" applyBorder="1" applyAlignment="1">
      <alignment horizontal="right" wrapText="1"/>
    </xf>
    <xf numFmtId="40" fontId="13" fillId="2" borderId="9" xfId="0" applyNumberFormat="1" applyFont="1" applyFill="1" applyBorder="1"/>
    <xf numFmtId="40" fontId="13" fillId="2" borderId="10" xfId="0" applyNumberFormat="1" applyFont="1" applyFill="1" applyBorder="1"/>
    <xf numFmtId="37" fontId="13" fillId="0" borderId="10" xfId="0" applyNumberFormat="1" applyFont="1" applyBorder="1"/>
    <xf numFmtId="37" fontId="12" fillId="3" borderId="11" xfId="0" applyNumberFormat="1" applyFont="1" applyFill="1" applyBorder="1" applyAlignment="1">
      <alignment horizontal="right" wrapText="1"/>
    </xf>
    <xf numFmtId="3" fontId="12" fillId="0" borderId="7" xfId="0" applyNumberFormat="1" applyFont="1" applyBorder="1" applyAlignment="1">
      <alignment horizontal="right" wrapText="1"/>
    </xf>
    <xf numFmtId="49" fontId="12" fillId="0" borderId="7" xfId="0" applyNumberFormat="1" applyFont="1" applyBorder="1" applyAlignment="1">
      <alignment horizontal="right" wrapText="1"/>
    </xf>
    <xf numFmtId="40" fontId="13" fillId="2" borderId="12" xfId="0" applyNumberFormat="1" applyFont="1" applyFill="1" applyBorder="1"/>
    <xf numFmtId="37" fontId="13" fillId="0" borderId="0" xfId="0" applyNumberFormat="1" applyFont="1" applyFill="1"/>
    <xf numFmtId="37" fontId="13" fillId="0" borderId="10" xfId="0" applyNumberFormat="1" applyFont="1" applyFill="1" applyBorder="1"/>
    <xf numFmtId="37" fontId="10" fillId="0" borderId="0" xfId="0" applyNumberFormat="1" applyFont="1" applyFill="1" applyAlignment="1">
      <alignment wrapText="1"/>
    </xf>
    <xf numFmtId="37" fontId="10" fillId="0" borderId="0" xfId="0" applyNumberFormat="1" applyFont="1" applyFill="1" applyAlignment="1">
      <alignment horizontal="right" wrapText="1"/>
    </xf>
    <xf numFmtId="40" fontId="11" fillId="0" borderId="0" xfId="0" applyNumberFormat="1" applyFont="1" applyFill="1" applyBorder="1"/>
    <xf numFmtId="37" fontId="10" fillId="0" borderId="0" xfId="0" applyNumberFormat="1" applyFont="1" applyAlignment="1">
      <alignment wrapText="1"/>
    </xf>
    <xf numFmtId="0" fontId="0" fillId="0" borderId="0" xfId="0" applyFill="1" applyBorder="1" applyProtection="1"/>
    <xf numFmtId="37" fontId="8" fillId="0" borderId="0" xfId="0" applyNumberFormat="1" applyFont="1"/>
    <xf numFmtId="37" fontId="8" fillId="0" borderId="0" xfId="0" applyNumberFormat="1" applyFont="1" applyBorder="1"/>
    <xf numFmtId="37" fontId="8" fillId="0" borderId="0" xfId="0" applyNumberFormat="1" applyFont="1" applyFill="1" applyBorder="1"/>
    <xf numFmtId="40" fontId="8" fillId="0" borderId="0" xfId="0" applyNumberFormat="1" applyFont="1" applyFill="1"/>
    <xf numFmtId="40" fontId="8" fillId="0" borderId="0" xfId="0" applyNumberFormat="1" applyFont="1" applyFill="1" applyBorder="1"/>
    <xf numFmtId="37" fontId="8" fillId="0" borderId="0" xfId="0" applyNumberFormat="1" applyFont="1" applyFill="1"/>
    <xf numFmtId="0" fontId="0" fillId="0" borderId="0" xfId="0" quotePrefix="1" applyNumberFormat="1"/>
    <xf numFmtId="37" fontId="13" fillId="0" borderId="0" xfId="0" applyNumberFormat="1" applyFont="1" applyFill="1" applyBorder="1" applyAlignment="1"/>
    <xf numFmtId="37" fontId="17" fillId="0" borderId="0" xfId="0" applyNumberFormat="1" applyFont="1" applyFill="1" applyBorder="1"/>
    <xf numFmtId="38" fontId="13" fillId="0" borderId="0" xfId="0" applyNumberFormat="1" applyFont="1" applyFill="1" applyBorder="1"/>
    <xf numFmtId="38" fontId="13" fillId="2" borderId="0" xfId="0" applyNumberFormat="1" applyFont="1" applyFill="1" applyBorder="1"/>
    <xf numFmtId="38" fontId="13" fillId="0" borderId="0" xfId="0" applyNumberFormat="1" applyFont="1" applyBorder="1"/>
    <xf numFmtId="38" fontId="12" fillId="0" borderId="0" xfId="0" applyNumberFormat="1" applyFont="1" applyFill="1" applyBorder="1" applyAlignment="1">
      <alignment horizontal="center" wrapText="1"/>
    </xf>
    <xf numFmtId="38" fontId="12" fillId="2" borderId="0" xfId="0" applyNumberFormat="1" applyFont="1" applyFill="1" applyBorder="1" applyAlignment="1">
      <alignment horizontal="center" wrapText="1"/>
    </xf>
    <xf numFmtId="38" fontId="17" fillId="0" borderId="0" xfId="0" applyNumberFormat="1" applyFont="1" applyFill="1" applyBorder="1"/>
    <xf numFmtId="38" fontId="17" fillId="0" borderId="0" xfId="0" applyNumberFormat="1" applyFont="1" applyBorder="1"/>
    <xf numFmtId="38" fontId="13" fillId="3" borderId="10" xfId="0" applyNumberFormat="1" applyFont="1" applyFill="1" applyBorder="1"/>
    <xf numFmtId="38" fontId="13" fillId="2" borderId="10" xfId="0" applyNumberFormat="1" applyFont="1" applyFill="1" applyBorder="1"/>
    <xf numFmtId="38" fontId="16" fillId="0" borderId="0" xfId="0" applyNumberFormat="1" applyFont="1" applyFill="1" applyBorder="1"/>
    <xf numFmtId="37" fontId="13" fillId="0" borderId="0" xfId="0" applyNumberFormat="1" applyFont="1" applyBorder="1" applyAlignment="1">
      <alignment horizontal="left" wrapText="1" indent="1"/>
    </xf>
    <xf numFmtId="38" fontId="13" fillId="0" borderId="13" xfId="0" applyNumberFormat="1" applyFont="1" applyFill="1" applyBorder="1"/>
    <xf numFmtId="38" fontId="13" fillId="0" borderId="13" xfId="0" applyNumberFormat="1" applyFont="1" applyBorder="1"/>
    <xf numFmtId="164" fontId="12" fillId="0" borderId="0" xfId="0" applyNumberFormat="1" applyFont="1" applyFill="1" applyBorder="1" applyAlignment="1">
      <alignment horizontal="center" wrapText="1"/>
    </xf>
    <xf numFmtId="37" fontId="12" fillId="0" borderId="14" xfId="0" applyNumberFormat="1" applyFont="1" applyBorder="1" applyAlignment="1">
      <alignment horizontal="center" wrapText="1"/>
    </xf>
    <xf numFmtId="38" fontId="17" fillId="0" borderId="13" xfId="0" applyNumberFormat="1" applyFont="1" applyFill="1" applyBorder="1"/>
    <xf numFmtId="37" fontId="12" fillId="0" borderId="0" xfId="0" applyNumberFormat="1" applyFont="1" applyBorder="1" applyAlignment="1">
      <alignment horizontal="left" wrapText="1" indent="1"/>
    </xf>
    <xf numFmtId="37" fontId="12" fillId="0" borderId="0" xfId="0" applyNumberFormat="1" applyFont="1" applyFill="1" applyBorder="1" applyAlignment="1">
      <alignment horizontal="left" wrapText="1" indent="1"/>
    </xf>
    <xf numFmtId="0" fontId="12" fillId="0" borderId="7" xfId="1" applyNumberFormat="1" applyFont="1" applyFill="1" applyBorder="1" applyAlignment="1">
      <alignment horizontal="right" wrapText="1"/>
    </xf>
    <xf numFmtId="49" fontId="12" fillId="0" borderId="7" xfId="0" applyNumberFormat="1" applyFont="1" applyFill="1" applyBorder="1" applyAlignment="1">
      <alignment horizontal="right" wrapText="1"/>
    </xf>
    <xf numFmtId="38" fontId="17" fillId="4" borderId="0" xfId="0" applyNumberFormat="1" applyFont="1" applyFill="1" applyBorder="1"/>
    <xf numFmtId="38" fontId="17" fillId="4" borderId="13" xfId="0" applyNumberFormat="1" applyFont="1" applyFill="1" applyBorder="1"/>
    <xf numFmtId="38" fontId="13" fillId="4" borderId="0" xfId="0" applyNumberFormat="1" applyFont="1" applyFill="1" applyBorder="1"/>
    <xf numFmtId="37" fontId="9" fillId="0" borderId="0" xfId="0" applyNumberFormat="1" applyFont="1" applyAlignment="1">
      <alignment horizontal="center" wrapText="1"/>
    </xf>
    <xf numFmtId="37" fontId="8" fillId="0" borderId="0" xfId="2" applyFont="1" applyBorder="1" applyAlignment="1" applyProtection="1">
      <alignment horizontal="left"/>
    </xf>
    <xf numFmtId="37" fontId="8" fillId="0" borderId="0" xfId="2" applyFont="1" applyBorder="1"/>
    <xf numFmtId="37" fontId="8" fillId="0" borderId="0" xfId="2" applyFont="1" applyBorder="1" applyProtection="1"/>
    <xf numFmtId="37" fontId="8" fillId="0" borderId="13" xfId="2" applyFont="1" applyBorder="1"/>
    <xf numFmtId="37" fontId="8" fillId="0" borderId="24" xfId="2" applyFont="1" applyBorder="1"/>
    <xf numFmtId="37" fontId="8" fillId="0" borderId="8" xfId="2" applyFont="1" applyBorder="1"/>
    <xf numFmtId="37" fontId="39" fillId="0" borderId="0" xfId="2" applyFont="1" applyBorder="1" applyAlignment="1" applyProtection="1">
      <alignment horizontal="right"/>
    </xf>
    <xf numFmtId="37" fontId="8" fillId="0" borderId="7" xfId="2" applyFont="1" applyBorder="1"/>
    <xf numFmtId="37" fontId="8" fillId="0" borderId="8" xfId="2" applyFont="1" applyBorder="1" applyAlignment="1" applyProtection="1">
      <alignment horizontal="left"/>
    </xf>
    <xf numFmtId="37" fontId="8" fillId="0" borderId="7" xfId="2" applyFont="1" applyBorder="1" applyProtection="1"/>
    <xf numFmtId="37" fontId="40" fillId="0" borderId="7" xfId="2" applyNumberFormat="1" applyFont="1" applyBorder="1" applyProtection="1"/>
    <xf numFmtId="37" fontId="40" fillId="0" borderId="7" xfId="2" applyFont="1" applyBorder="1" applyProtection="1"/>
    <xf numFmtId="37" fontId="8" fillId="0" borderId="7" xfId="2" applyNumberFormat="1" applyFont="1" applyBorder="1" applyProtection="1"/>
    <xf numFmtId="37" fontId="8" fillId="0" borderId="29" xfId="2" applyFont="1" applyBorder="1"/>
    <xf numFmtId="37" fontId="8" fillId="0" borderId="26" xfId="2" applyFont="1" applyBorder="1"/>
    <xf numFmtId="37" fontId="8" fillId="0" borderId="30" xfId="2" applyFont="1" applyBorder="1"/>
    <xf numFmtId="37" fontId="8" fillId="0" borderId="27" xfId="2" applyFont="1" applyBorder="1" applyProtection="1"/>
    <xf numFmtId="0" fontId="8" fillId="0" borderId="0" xfId="0" applyFont="1"/>
    <xf numFmtId="0" fontId="41" fillId="0" borderId="0" xfId="0" quotePrefix="1" applyNumberFormat="1" applyFont="1"/>
    <xf numFmtId="0" fontId="8" fillId="0" borderId="8" xfId="0" applyFont="1" applyBorder="1"/>
    <xf numFmtId="0" fontId="8" fillId="0" borderId="0" xfId="0" applyFont="1" applyBorder="1"/>
    <xf numFmtId="0" fontId="39" fillId="0" borderId="0" xfId="0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left"/>
    </xf>
    <xf numFmtId="0" fontId="8" fillId="0" borderId="8" xfId="0" quotePrefix="1" applyFont="1" applyBorder="1" applyAlignment="1" applyProtection="1">
      <alignment horizontal="left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8" fillId="0" borderId="8" xfId="0" applyFont="1" applyFill="1" applyBorder="1"/>
    <xf numFmtId="0" fontId="8" fillId="0" borderId="26" xfId="0" applyFont="1" applyBorder="1"/>
    <xf numFmtId="0" fontId="8" fillId="0" borderId="30" xfId="0" applyFont="1" applyBorder="1"/>
    <xf numFmtId="0" fontId="10" fillId="0" borderId="0" xfId="0" applyFont="1" applyBorder="1" applyAlignment="1" applyProtection="1">
      <alignment horizontal="left"/>
    </xf>
    <xf numFmtId="37" fontId="40" fillId="0" borderId="0" xfId="0" applyNumberFormat="1" applyFont="1" applyBorder="1" applyProtection="1"/>
    <xf numFmtId="0" fontId="40" fillId="0" borderId="0" xfId="0" applyFont="1" applyBorder="1" applyProtection="1"/>
    <xf numFmtId="37" fontId="8" fillId="0" borderId="0" xfId="0" applyNumberFormat="1" applyFont="1" applyBorder="1" applyProtection="1"/>
    <xf numFmtId="0" fontId="0" fillId="0" borderId="7" xfId="0" applyBorder="1"/>
    <xf numFmtId="0" fontId="0" fillId="0" borderId="30" xfId="0" applyBorder="1"/>
    <xf numFmtId="0" fontId="0" fillId="0" borderId="27" xfId="0" applyBorder="1"/>
    <xf numFmtId="37" fontId="9" fillId="0" borderId="0" xfId="0" applyNumberFormat="1" applyFont="1" applyAlignment="1">
      <alignment horizontal="center" wrapText="1"/>
    </xf>
    <xf numFmtId="0" fontId="0" fillId="0" borderId="8" xfId="0" applyBorder="1"/>
    <xf numFmtId="0" fontId="0" fillId="0" borderId="8" xfId="0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0" fillId="0" borderId="8" xfId="0" quotePrefix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right"/>
    </xf>
    <xf numFmtId="37" fontId="4" fillId="0" borderId="0" xfId="0" applyNumberFormat="1" applyFont="1" applyBorder="1" applyProtection="1"/>
    <xf numFmtId="0" fontId="15" fillId="0" borderId="0" xfId="0" applyFont="1" applyBorder="1" applyAlignment="1" applyProtection="1">
      <alignment horizontal="left"/>
    </xf>
    <xf numFmtId="0" fontId="4" fillId="0" borderId="0" xfId="0" applyFont="1" applyBorder="1"/>
    <xf numFmtId="0" fontId="5" fillId="0" borderId="0" xfId="0" applyFont="1" applyBorder="1" applyProtection="1"/>
    <xf numFmtId="0" fontId="15" fillId="0" borderId="0" xfId="0" applyFont="1" applyBorder="1"/>
    <xf numFmtId="0" fontId="0" fillId="0" borderId="26" xfId="0" applyBorder="1"/>
    <xf numFmtId="0" fontId="8" fillId="0" borderId="29" xfId="0" applyFont="1" applyBorder="1"/>
    <xf numFmtId="0" fontId="8" fillId="0" borderId="13" xfId="0" applyFont="1" applyBorder="1"/>
    <xf numFmtId="0" fontId="42" fillId="0" borderId="29" xfId="0" applyFont="1" applyBorder="1"/>
    <xf numFmtId="0" fontId="42" fillId="0" borderId="13" xfId="0" applyFont="1" applyBorder="1"/>
    <xf numFmtId="0" fontId="0" fillId="0" borderId="13" xfId="0" applyBorder="1"/>
    <xf numFmtId="37" fontId="0" fillId="0" borderId="7" xfId="0" applyNumberFormat="1" applyBorder="1" applyProtection="1"/>
    <xf numFmtId="37" fontId="6" fillId="0" borderId="7" xfId="0" applyNumberFormat="1" applyFont="1" applyBorder="1" applyProtection="1"/>
    <xf numFmtId="0" fontId="10" fillId="0" borderId="0" xfId="0" applyFont="1" applyAlignment="1">
      <alignment horizontal="right"/>
    </xf>
    <xf numFmtId="0" fontId="10" fillId="0" borderId="8" xfId="0" applyFont="1" applyBorder="1"/>
    <xf numFmtId="0" fontId="10" fillId="0" borderId="26" xfId="0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31" xfId="0" applyFont="1" applyBorder="1" applyAlignment="1">
      <alignment horizontal="center" wrapText="1"/>
    </xf>
    <xf numFmtId="0" fontId="10" fillId="0" borderId="31" xfId="0" applyFont="1" applyBorder="1" applyAlignment="1">
      <alignment wrapText="1"/>
    </xf>
    <xf numFmtId="6" fontId="10" fillId="0" borderId="34" xfId="0" applyNumberFormat="1" applyFont="1" applyBorder="1"/>
    <xf numFmtId="0" fontId="0" fillId="0" borderId="32" xfId="0" applyBorder="1"/>
    <xf numFmtId="38" fontId="0" fillId="0" borderId="33" xfId="0" applyNumberFormat="1" applyBorder="1" applyAlignment="1">
      <alignment horizontal="right"/>
    </xf>
    <xf numFmtId="0" fontId="10" fillId="0" borderId="8" xfId="0" applyFont="1" applyBorder="1" applyAlignment="1">
      <alignment horizontal="right" wrapText="1" indent="1"/>
    </xf>
    <xf numFmtId="38" fontId="10" fillId="0" borderId="33" xfId="0" applyNumberFormat="1" applyFont="1" applyBorder="1" applyAlignment="1">
      <alignment horizontal="right"/>
    </xf>
    <xf numFmtId="38" fontId="10" fillId="0" borderId="35" xfId="0" applyNumberFormat="1" applyFont="1" applyBorder="1" applyAlignment="1">
      <alignment horizontal="right"/>
    </xf>
    <xf numFmtId="0" fontId="0" fillId="0" borderId="0" xfId="0" applyAlignment="1">
      <alignment horizontal="left" indent="1"/>
    </xf>
    <xf numFmtId="0" fontId="10" fillId="0" borderId="8" xfId="0" applyFont="1" applyBorder="1" applyAlignment="1">
      <alignment horizontal="right"/>
    </xf>
    <xf numFmtId="38" fontId="8" fillId="0" borderId="33" xfId="0" applyNumberFormat="1" applyFont="1" applyBorder="1" applyAlignment="1">
      <alignment horizontal="right"/>
    </xf>
    <xf numFmtId="0" fontId="43" fillId="0" borderId="8" xfId="0" applyFont="1" applyBorder="1" applyAlignment="1" applyProtection="1">
      <alignment horizontal="left" wrapText="1"/>
    </xf>
    <xf numFmtId="0" fontId="43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8" fillId="0" borderId="7" xfId="0" applyFont="1" applyBorder="1" applyAlignment="1" applyProtection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 wrapText="1" indent="1"/>
    </xf>
    <xf numFmtId="0" fontId="8" fillId="0" borderId="8" xfId="0" applyFont="1" applyBorder="1" applyAlignment="1">
      <alignment horizontal="left" wrapText="1" indent="1"/>
    </xf>
    <xf numFmtId="165" fontId="43" fillId="0" borderId="0" xfId="45" applyNumberFormat="1" applyFont="1" applyBorder="1" applyAlignment="1" applyProtection="1">
      <alignment horizontal="left" wrapText="1"/>
    </xf>
    <xf numFmtId="0" fontId="43" fillId="0" borderId="8" xfId="0" applyFont="1" applyBorder="1" applyAlignment="1" applyProtection="1">
      <alignment horizontal="left"/>
    </xf>
    <xf numFmtId="0" fontId="43" fillId="0" borderId="0" xfId="0" applyFont="1" applyBorder="1"/>
    <xf numFmtId="0" fontId="43" fillId="0" borderId="0" xfId="0" applyFont="1" applyBorder="1" applyAlignment="1" applyProtection="1">
      <alignment horizontal="right"/>
    </xf>
    <xf numFmtId="37" fontId="43" fillId="0" borderId="0" xfId="0" applyNumberFormat="1" applyFont="1" applyBorder="1" applyProtection="1"/>
    <xf numFmtId="165" fontId="43" fillId="0" borderId="13" xfId="45" applyNumberFormat="1" applyFont="1" applyBorder="1"/>
    <xf numFmtId="165" fontId="43" fillId="0" borderId="36" xfId="45" applyNumberFormat="1" applyFont="1" applyBorder="1"/>
    <xf numFmtId="38" fontId="0" fillId="4" borderId="33" xfId="0" applyNumberFormat="1" applyFill="1" applyBorder="1" applyAlignment="1">
      <alignment horizontal="right"/>
    </xf>
    <xf numFmtId="38" fontId="10" fillId="4" borderId="35" xfId="0" applyNumberFormat="1" applyFont="1" applyFill="1" applyBorder="1" applyAlignment="1">
      <alignment horizontal="right"/>
    </xf>
    <xf numFmtId="38" fontId="10" fillId="4" borderId="33" xfId="0" applyNumberFormat="1" applyFont="1" applyFill="1" applyBorder="1" applyAlignment="1">
      <alignment horizontal="right"/>
    </xf>
    <xf numFmtId="38" fontId="8" fillId="4" borderId="33" xfId="0" applyNumberFormat="1" applyFont="1" applyFill="1" applyBorder="1" applyAlignment="1">
      <alignment horizontal="right"/>
    </xf>
    <xf numFmtId="6" fontId="10" fillId="4" borderId="34" xfId="0" applyNumberFormat="1" applyFont="1" applyFill="1" applyBorder="1"/>
    <xf numFmtId="0" fontId="8" fillId="0" borderId="0" xfId="0" applyFont="1" applyBorder="1" applyAlignment="1">
      <alignment horizontal="center" wrapText="1"/>
    </xf>
    <xf numFmtId="37" fontId="12" fillId="0" borderId="0" xfId="0" applyNumberFormat="1" applyFont="1" applyFill="1" applyBorder="1" applyAlignment="1">
      <alignment horizontal="center" wrapText="1"/>
    </xf>
    <xf numFmtId="37" fontId="9" fillId="0" borderId="0" xfId="0" applyNumberFormat="1" applyFont="1" applyAlignment="1">
      <alignment horizontal="center" wrapText="1"/>
    </xf>
    <xf numFmtId="37" fontId="12" fillId="0" borderId="0" xfId="0" applyNumberFormat="1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1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21" fillId="0" borderId="28" xfId="2" applyFont="1" applyBorder="1" applyAlignment="1" applyProtection="1">
      <alignment horizontal="center" wrapText="1"/>
    </xf>
    <xf numFmtId="37" fontId="5" fillId="0" borderId="25" xfId="2" applyBorder="1" applyAlignment="1">
      <alignment horizontal="center" wrapText="1"/>
    </xf>
    <xf numFmtId="37" fontId="5" fillId="0" borderId="3" xfId="2" applyBorder="1" applyAlignment="1">
      <alignment horizontal="center" wrapText="1"/>
    </xf>
    <xf numFmtId="37" fontId="8" fillId="0" borderId="8" xfId="2" applyFont="1" applyBorder="1" applyAlignment="1" applyProtection="1">
      <alignment horizontal="center" wrapText="1"/>
    </xf>
    <xf numFmtId="37" fontId="5" fillId="0" borderId="0" xfId="2" applyBorder="1" applyAlignment="1">
      <alignment horizontal="center" wrapText="1"/>
    </xf>
    <xf numFmtId="37" fontId="5" fillId="0" borderId="7" xfId="2" applyBorder="1" applyAlignment="1">
      <alignment horizontal="center" wrapText="1"/>
    </xf>
    <xf numFmtId="0" fontId="21" fillId="0" borderId="28" xfId="0" applyFont="1" applyBorder="1" applyAlignment="1" applyProtection="1">
      <alignment horizontal="center" wrapText="1"/>
    </xf>
    <xf numFmtId="0" fontId="21" fillId="0" borderId="25" xfId="0" applyFont="1" applyBorder="1" applyAlignment="1" applyProtection="1">
      <alignment horizontal="center" wrapText="1"/>
    </xf>
    <xf numFmtId="0" fontId="0" fillId="0" borderId="25" xfId="0" applyBorder="1" applyAlignment="1">
      <alignment wrapText="1"/>
    </xf>
    <xf numFmtId="0" fontId="0" fillId="0" borderId="3" xfId="0" applyBorder="1" applyAlignment="1">
      <alignment wrapText="1"/>
    </xf>
    <xf numFmtId="0" fontId="8" fillId="0" borderId="8" xfId="0" applyFont="1" applyBorder="1" applyAlignment="1" applyProtection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43" fillId="0" borderId="8" xfId="0" applyFont="1" applyBorder="1" applyAlignment="1" applyProtection="1">
      <alignment horizontal="left" wrapText="1"/>
    </xf>
    <xf numFmtId="0" fontId="43" fillId="0" borderId="0" xfId="0" applyFont="1" applyBorder="1" applyAlignment="1" applyProtection="1">
      <alignment horizontal="left" wrapText="1"/>
    </xf>
    <xf numFmtId="0" fontId="43" fillId="0" borderId="7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0" fontId="8" fillId="0" borderId="7" xfId="0" applyFont="1" applyBorder="1" applyAlignment="1" applyProtection="1">
      <alignment horizontal="left" wrapText="1"/>
    </xf>
  </cellXfs>
  <cellStyles count="4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urrency" xfId="45" builtinId="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te 2" xfId="39"/>
    <cellStyle name="Output 2" xfId="40"/>
    <cellStyle name="Percen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0</xdr:rowOff>
    </xdr:from>
    <xdr:to>
      <xdr:col>0</xdr:col>
      <xdr:colOff>1435345</xdr:colOff>
      <xdr:row>46</xdr:row>
      <xdr:rowOff>0</xdr:rowOff>
    </xdr:to>
    <xdr:cxnSp macro="">
      <xdr:nvCxnSpPr>
        <xdr:cNvPr id="3" name="Straight Connector 2"/>
        <xdr:cNvCxnSpPr/>
      </xdr:nvCxnSpPr>
      <xdr:spPr>
        <a:xfrm>
          <a:off x="19050" y="750570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46</xdr:row>
      <xdr:rowOff>0</xdr:rowOff>
    </xdr:from>
    <xdr:to>
      <xdr:col>2</xdr:col>
      <xdr:colOff>0</xdr:colOff>
      <xdr:row>46</xdr:row>
      <xdr:rowOff>0</xdr:rowOff>
    </xdr:to>
    <xdr:cxnSp macro="">
      <xdr:nvCxnSpPr>
        <xdr:cNvPr id="4" name="Straight Connector 3"/>
        <xdr:cNvCxnSpPr/>
      </xdr:nvCxnSpPr>
      <xdr:spPr>
        <a:xfrm>
          <a:off x="1695450" y="7505700"/>
          <a:ext cx="2895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0</xdr:rowOff>
    </xdr:from>
    <xdr:to>
      <xdr:col>0</xdr:col>
      <xdr:colOff>1435345</xdr:colOff>
      <xdr:row>46</xdr:row>
      <xdr:rowOff>0</xdr:rowOff>
    </xdr:to>
    <xdr:cxnSp macro="">
      <xdr:nvCxnSpPr>
        <xdr:cNvPr id="2" name="Straight Connector 1"/>
        <xdr:cNvCxnSpPr/>
      </xdr:nvCxnSpPr>
      <xdr:spPr>
        <a:xfrm>
          <a:off x="19050" y="7505700"/>
          <a:ext cx="14162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46</xdr:row>
      <xdr:rowOff>0</xdr:rowOff>
    </xdr:from>
    <xdr:to>
      <xdr:col>2</xdr:col>
      <xdr:colOff>0</xdr:colOff>
      <xdr:row>46</xdr:row>
      <xdr:rowOff>0</xdr:rowOff>
    </xdr:to>
    <xdr:cxnSp macro="">
      <xdr:nvCxnSpPr>
        <xdr:cNvPr id="3" name="Straight Connector 2"/>
        <xdr:cNvCxnSpPr/>
      </xdr:nvCxnSpPr>
      <xdr:spPr>
        <a:xfrm>
          <a:off x="1695450" y="7505700"/>
          <a:ext cx="2886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</xdr:colOff>
      <xdr:row>5</xdr:row>
      <xdr:rowOff>142875</xdr:rowOff>
    </xdr:from>
    <xdr:ext cx="2255041" cy="937629"/>
    <xdr:sp macro="" textlink="">
      <xdr:nvSpPr>
        <xdr:cNvPr id="2" name="Rectangle 1"/>
        <xdr:cNvSpPr/>
      </xdr:nvSpPr>
      <xdr:spPr>
        <a:xfrm>
          <a:off x="4686300" y="1421606"/>
          <a:ext cx="225504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49</xdr:row>
      <xdr:rowOff>0</xdr:rowOff>
    </xdr:from>
    <xdr:to>
      <xdr:col>9</xdr:col>
      <xdr:colOff>1161293</xdr:colOff>
      <xdr:row>51</xdr:row>
      <xdr:rowOff>20574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306" y="8258175"/>
          <a:ext cx="2418593" cy="349187"/>
        </a:xfrm>
        <a:prstGeom prst="rect">
          <a:avLst/>
        </a:prstGeom>
      </xdr:spPr>
    </xdr:pic>
    <xdr:clientData/>
  </xdr:twoCellAnchor>
  <xdr:oneCellAnchor>
    <xdr:from>
      <xdr:col>7</xdr:col>
      <xdr:colOff>279800</xdr:colOff>
      <xdr:row>2</xdr:row>
      <xdr:rowOff>34820</xdr:rowOff>
    </xdr:from>
    <xdr:ext cx="2255041" cy="937629"/>
    <xdr:sp macro="" textlink="">
      <xdr:nvSpPr>
        <xdr:cNvPr id="3" name="Rectangle 2"/>
        <xdr:cNvSpPr/>
      </xdr:nvSpPr>
      <xdr:spPr>
        <a:xfrm>
          <a:off x="5016106" y="392008"/>
          <a:ext cx="225504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49</xdr:row>
      <xdr:rowOff>0</xdr:rowOff>
    </xdr:from>
    <xdr:to>
      <xdr:col>9</xdr:col>
      <xdr:colOff>1161293</xdr:colOff>
      <xdr:row>51</xdr:row>
      <xdr:rowOff>20574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7981950"/>
          <a:ext cx="2380493" cy="344425"/>
        </a:xfrm>
        <a:prstGeom prst="rect">
          <a:avLst/>
        </a:prstGeom>
      </xdr:spPr>
    </xdr:pic>
    <xdr:clientData/>
  </xdr:twoCellAnchor>
  <xdr:oneCellAnchor>
    <xdr:from>
      <xdr:col>7</xdr:col>
      <xdr:colOff>279800</xdr:colOff>
      <xdr:row>2</xdr:row>
      <xdr:rowOff>34820</xdr:rowOff>
    </xdr:from>
    <xdr:ext cx="2255041" cy="937629"/>
    <xdr:sp macro="" textlink="">
      <xdr:nvSpPr>
        <xdr:cNvPr id="3" name="Rectangle 2"/>
        <xdr:cNvSpPr/>
      </xdr:nvSpPr>
      <xdr:spPr>
        <a:xfrm>
          <a:off x="4547000" y="396770"/>
          <a:ext cx="225504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chemeClr val="bg1">
                    <a:lumMod val="50000"/>
                  </a:schemeClr>
                </a:solidFill>
                <a:prstDash val="solid"/>
              </a:ln>
              <a:noFill/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zoomScale="80" zoomScaleNormal="80" workbookViewId="0">
      <selection activeCell="L77" sqref="L77"/>
    </sheetView>
  </sheetViews>
  <sheetFormatPr defaultColWidth="9.140625" defaultRowHeight="14.25" zeroHeight="1" x14ac:dyDescent="0.2"/>
  <cols>
    <col min="1" max="1" width="58.140625" style="44" customWidth="1"/>
    <col min="2" max="2" width="21.5703125" style="5" customWidth="1"/>
    <col min="3" max="3" width="1.42578125" style="46" customWidth="1"/>
    <col min="4" max="4" width="19.5703125" style="6" customWidth="1"/>
    <col min="5" max="5" width="1.42578125" style="6" customWidth="1"/>
    <col min="6" max="6" width="19.7109375" style="6" customWidth="1"/>
    <col min="7" max="7" width="1.42578125" style="46" customWidth="1"/>
    <col min="8" max="8" width="19.7109375" style="6" customWidth="1"/>
    <col min="9" max="9" width="1.42578125" style="46" customWidth="1"/>
    <col min="10" max="10" width="19.7109375" style="6" customWidth="1"/>
    <col min="11" max="11" width="1.42578125" style="46" customWidth="1"/>
    <col min="12" max="12" width="19.7109375" style="6" customWidth="1"/>
    <col min="13" max="14" width="1.42578125" style="46" customWidth="1"/>
    <col min="15" max="16" width="0" style="46" hidden="1" customWidth="1"/>
    <col min="17" max="17" width="0" style="47" hidden="1" customWidth="1"/>
    <col min="18" max="18" width="9.140625" style="48"/>
    <col min="19" max="19" width="12.28515625" style="48" bestFit="1" customWidth="1"/>
    <col min="20" max="16384" width="9.140625" style="48"/>
  </cols>
  <sheetData>
    <row r="1" spans="1:23" ht="53.25" customHeight="1" x14ac:dyDescent="0.4">
      <c r="A1" s="175" t="s">
        <v>93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3" s="12" customFormat="1" ht="74.25" customHeight="1" thickBot="1" x14ac:dyDescent="0.5">
      <c r="A2" s="97" t="s">
        <v>122</v>
      </c>
      <c r="B2" s="116"/>
      <c r="C2" s="116"/>
      <c r="D2" s="116" t="s">
        <v>126</v>
      </c>
      <c r="E2" s="116"/>
      <c r="F2" s="116" t="s">
        <v>127</v>
      </c>
      <c r="G2" s="116"/>
      <c r="H2" s="116" t="s">
        <v>127</v>
      </c>
      <c r="I2" s="116"/>
      <c r="J2" s="116" t="s">
        <v>127</v>
      </c>
      <c r="K2" s="116"/>
      <c r="L2" s="116" t="s">
        <v>128</v>
      </c>
      <c r="M2" s="116"/>
      <c r="N2" s="116"/>
      <c r="O2" s="10"/>
      <c r="P2" s="10"/>
      <c r="Q2" s="11"/>
    </row>
    <row r="3" spans="1:23" s="12" customFormat="1" ht="86.25" customHeight="1" thickBot="1" x14ac:dyDescent="0.3">
      <c r="A3" s="52"/>
      <c r="B3" s="7" t="s">
        <v>0</v>
      </c>
      <c r="C3" s="8"/>
      <c r="D3" s="9" t="s">
        <v>101</v>
      </c>
      <c r="E3" s="8"/>
      <c r="F3" s="69" t="s">
        <v>102</v>
      </c>
      <c r="G3" s="8"/>
      <c r="H3" s="9" t="s">
        <v>175</v>
      </c>
      <c r="I3" s="8"/>
      <c r="J3" s="9" t="s">
        <v>178</v>
      </c>
      <c r="K3" s="8"/>
      <c r="L3" s="9" t="s">
        <v>177</v>
      </c>
      <c r="M3" s="8"/>
      <c r="N3" s="8"/>
      <c r="O3" s="14"/>
      <c r="P3" s="14"/>
      <c r="Q3" s="15"/>
    </row>
    <row r="4" spans="1:23" s="12" customFormat="1" ht="21" customHeight="1" x14ac:dyDescent="0.25">
      <c r="A4" s="15"/>
      <c r="B4" s="16"/>
      <c r="C4" s="13"/>
      <c r="D4" s="13"/>
      <c r="E4" s="8"/>
      <c r="F4" s="13"/>
      <c r="G4" s="13"/>
      <c r="H4" s="13" t="s">
        <v>176</v>
      </c>
      <c r="I4" s="13"/>
      <c r="J4" s="13"/>
      <c r="K4" s="13"/>
      <c r="L4" s="13"/>
      <c r="M4" s="13"/>
      <c r="N4" s="13"/>
      <c r="O4" s="19"/>
      <c r="P4" s="19"/>
    </row>
    <row r="5" spans="1:23" s="12" customFormat="1" ht="37.5" customHeight="1" thickBot="1" x14ac:dyDescent="0.3">
      <c r="A5" s="12" t="s">
        <v>1</v>
      </c>
      <c r="B5" s="17"/>
      <c r="C5" s="13"/>
      <c r="D5" s="68">
        <v>358.5</v>
      </c>
      <c r="E5" s="8"/>
      <c r="F5" s="68">
        <v>350.7</v>
      </c>
      <c r="G5" s="13"/>
      <c r="H5" s="68">
        <v>350.7</v>
      </c>
      <c r="I5" s="13"/>
      <c r="J5" s="174"/>
      <c r="K5" s="13"/>
      <c r="L5" s="68">
        <v>335.2</v>
      </c>
      <c r="M5" s="13"/>
      <c r="N5" s="13"/>
      <c r="O5" s="10"/>
      <c r="P5" s="10"/>
      <c r="Q5" s="11"/>
      <c r="U5" s="176"/>
      <c r="V5" s="176"/>
      <c r="W5" s="176"/>
    </row>
    <row r="6" spans="1:23" s="12" customFormat="1" ht="16.5" customHeight="1" x14ac:dyDescent="0.25">
      <c r="A6" s="11" t="s">
        <v>2</v>
      </c>
      <c r="B6" s="20" t="s">
        <v>3</v>
      </c>
      <c r="C6" s="21"/>
      <c r="D6" s="55">
        <v>1095001</v>
      </c>
      <c r="E6" s="8"/>
      <c r="F6" s="55">
        <v>1095001</v>
      </c>
      <c r="G6" s="56"/>
      <c r="H6" s="55">
        <f>+D80</f>
        <v>1115133</v>
      </c>
      <c r="I6" s="56"/>
      <c r="J6" s="55">
        <f>+H6</f>
        <v>1115133</v>
      </c>
      <c r="K6" s="56"/>
      <c r="L6" s="77"/>
      <c r="M6" s="22"/>
      <c r="N6" s="22"/>
      <c r="O6" s="19"/>
      <c r="P6" s="19"/>
      <c r="U6" s="53"/>
    </row>
    <row r="7" spans="1:23" s="29" customFormat="1" ht="20.25" customHeight="1" x14ac:dyDescent="0.25">
      <c r="A7" s="12"/>
      <c r="B7" s="24"/>
      <c r="C7" s="13"/>
      <c r="D7" s="58"/>
      <c r="E7" s="8"/>
      <c r="F7" s="58"/>
      <c r="G7" s="59"/>
      <c r="H7" s="58"/>
      <c r="I7" s="59"/>
      <c r="J7" s="58"/>
      <c r="K7" s="59"/>
      <c r="L7" s="58"/>
      <c r="M7" s="13"/>
      <c r="N7" s="13"/>
      <c r="O7" s="27"/>
      <c r="P7" s="27"/>
      <c r="Q7" s="28"/>
    </row>
    <row r="8" spans="1:23" s="29" customFormat="1" ht="20.25" customHeight="1" x14ac:dyDescent="0.3">
      <c r="A8" s="25" t="s">
        <v>4</v>
      </c>
      <c r="B8" s="20"/>
      <c r="C8" s="26"/>
      <c r="D8" s="55"/>
      <c r="E8" s="8"/>
      <c r="F8" s="55"/>
      <c r="G8" s="56"/>
      <c r="H8" s="57"/>
      <c r="I8" s="56"/>
      <c r="J8" s="57"/>
      <c r="K8" s="56"/>
      <c r="L8" s="57"/>
      <c r="M8" s="22"/>
      <c r="N8" s="22"/>
      <c r="O8" s="27"/>
      <c r="P8" s="27"/>
      <c r="Q8" s="28"/>
    </row>
    <row r="9" spans="1:23" s="29" customFormat="1" ht="20.25" customHeight="1" x14ac:dyDescent="0.25">
      <c r="A9" s="65" t="s">
        <v>94</v>
      </c>
      <c r="B9" s="20"/>
      <c r="C9" s="26"/>
      <c r="D9" s="55">
        <v>946977</v>
      </c>
      <c r="E9" s="8"/>
      <c r="F9" s="55">
        <v>1004773</v>
      </c>
      <c r="G9" s="56"/>
      <c r="H9" s="55">
        <f>F9*0.8</f>
        <v>803818.4</v>
      </c>
      <c r="I9" s="56"/>
      <c r="J9" s="29">
        <f>ROUND((+F9-(F9*0.03)),0)</f>
        <v>974630</v>
      </c>
      <c r="K9" s="56"/>
      <c r="L9" s="75"/>
      <c r="M9" s="22"/>
      <c r="N9" s="22"/>
      <c r="O9" s="27"/>
      <c r="P9" s="27"/>
      <c r="Q9" s="28"/>
    </row>
    <row r="10" spans="1:23" s="29" customFormat="1" ht="20.25" customHeight="1" x14ac:dyDescent="0.25">
      <c r="A10" s="65" t="s">
        <v>95</v>
      </c>
      <c r="B10" s="20"/>
      <c r="C10" s="26"/>
      <c r="D10" s="66">
        <v>118759</v>
      </c>
      <c r="E10" s="8"/>
      <c r="F10" s="66">
        <f>121942</f>
        <v>121942</v>
      </c>
      <c r="G10" s="56"/>
      <c r="H10" s="66">
        <f>F10*0.75</f>
        <v>91456.5</v>
      </c>
      <c r="I10" s="56"/>
      <c r="J10" s="66">
        <f>ROUND((F10*0.95),0)</f>
        <v>115845</v>
      </c>
      <c r="K10" s="56"/>
      <c r="L10" s="76"/>
      <c r="M10" s="22"/>
      <c r="N10" s="22"/>
      <c r="O10" s="27"/>
      <c r="P10" s="27"/>
      <c r="Q10" s="28"/>
    </row>
    <row r="11" spans="1:23" s="29" customFormat="1" ht="21.75" customHeight="1" x14ac:dyDescent="0.25">
      <c r="A11" s="11" t="s">
        <v>5</v>
      </c>
      <c r="B11" s="20" t="s">
        <v>6</v>
      </c>
      <c r="C11" s="26"/>
      <c r="D11" s="29">
        <f>SUM(D9:D10)</f>
        <v>1065736</v>
      </c>
      <c r="E11" s="8"/>
      <c r="F11" s="29">
        <f>SUM(F9:F10)</f>
        <v>1126715</v>
      </c>
      <c r="G11" s="56"/>
      <c r="H11" s="29">
        <f>SUM(H9:H10)</f>
        <v>895274.9</v>
      </c>
      <c r="I11" s="56"/>
      <c r="J11" s="29">
        <f>SUM(J9:J10)</f>
        <v>1090475</v>
      </c>
      <c r="K11" s="56"/>
      <c r="L11" s="29">
        <f>SUM(L9:L10)</f>
        <v>0</v>
      </c>
      <c r="M11" s="22"/>
      <c r="N11" s="22"/>
      <c r="O11" s="27"/>
      <c r="P11" s="27"/>
      <c r="Q11" s="28"/>
    </row>
    <row r="12" spans="1:23" s="29" customFormat="1" ht="21.75" customHeight="1" x14ac:dyDescent="0.25">
      <c r="A12" s="11"/>
      <c r="B12" s="20"/>
      <c r="C12" s="26"/>
      <c r="D12" s="55"/>
      <c r="E12" s="8"/>
      <c r="F12" s="55"/>
      <c r="G12" s="56"/>
      <c r="H12" s="57"/>
      <c r="I12" s="56"/>
      <c r="J12" s="57"/>
      <c r="K12" s="56"/>
      <c r="L12" s="57"/>
      <c r="M12" s="22"/>
      <c r="N12" s="22"/>
      <c r="O12" s="27"/>
      <c r="P12" s="27"/>
      <c r="Q12" s="28"/>
    </row>
    <row r="13" spans="1:23" s="29" customFormat="1" ht="21.75" customHeight="1" x14ac:dyDescent="0.25">
      <c r="A13" s="11" t="s">
        <v>7</v>
      </c>
      <c r="B13" s="20" t="s">
        <v>8</v>
      </c>
      <c r="C13" s="21"/>
      <c r="D13" s="55">
        <v>0</v>
      </c>
      <c r="E13" s="8"/>
      <c r="F13" s="55">
        <v>0</v>
      </c>
      <c r="G13" s="56"/>
      <c r="H13" s="29">
        <v>0</v>
      </c>
      <c r="I13" s="56"/>
      <c r="J13" s="57">
        <v>0</v>
      </c>
      <c r="K13" s="56"/>
      <c r="L13" s="57">
        <v>0</v>
      </c>
      <c r="M13" s="22"/>
      <c r="N13" s="22"/>
      <c r="O13" s="27"/>
      <c r="P13" s="27"/>
      <c r="Q13" s="28"/>
      <c r="U13" s="54"/>
    </row>
    <row r="14" spans="1:23" s="29" customFormat="1" ht="21.75" customHeight="1" x14ac:dyDescent="0.25">
      <c r="A14" s="11"/>
      <c r="B14" s="20"/>
      <c r="C14" s="26"/>
      <c r="D14" s="55"/>
      <c r="E14" s="8"/>
      <c r="F14" s="55"/>
      <c r="G14" s="56"/>
      <c r="H14" s="57"/>
      <c r="I14" s="56"/>
      <c r="J14" s="57"/>
      <c r="K14" s="56"/>
      <c r="L14" s="57"/>
      <c r="M14" s="22"/>
      <c r="N14" s="22"/>
      <c r="O14" s="27"/>
      <c r="P14" s="27"/>
      <c r="Q14" s="28"/>
      <c r="U14" s="54"/>
    </row>
    <row r="15" spans="1:23" s="29" customFormat="1" ht="21.75" customHeight="1" x14ac:dyDescent="0.25">
      <c r="A15" s="65" t="s">
        <v>98</v>
      </c>
      <c r="B15" s="20"/>
      <c r="C15" s="26"/>
      <c r="D15" s="55">
        <v>1777296</v>
      </c>
      <c r="E15" s="8"/>
      <c r="F15" s="55">
        <v>1774634</v>
      </c>
      <c r="G15" s="56"/>
      <c r="H15" s="55">
        <v>1311975.17</v>
      </c>
      <c r="I15" s="56"/>
      <c r="J15" s="55">
        <f>F15</f>
        <v>1774634</v>
      </c>
      <c r="K15" s="56"/>
      <c r="L15" s="75"/>
      <c r="M15" s="22"/>
      <c r="N15" s="22"/>
      <c r="O15" s="27"/>
      <c r="P15" s="27"/>
      <c r="Q15" s="28"/>
      <c r="U15" s="54"/>
    </row>
    <row r="16" spans="1:23" s="29" customFormat="1" ht="21.75" customHeight="1" x14ac:dyDescent="0.25">
      <c r="A16" s="65" t="s">
        <v>97</v>
      </c>
      <c r="B16" s="20"/>
      <c r="C16" s="26"/>
      <c r="D16" s="66"/>
      <c r="E16" s="8"/>
      <c r="F16" s="66"/>
      <c r="G16" s="56"/>
      <c r="H16" s="67"/>
      <c r="I16" s="56"/>
      <c r="J16" s="67"/>
      <c r="K16" s="56"/>
      <c r="L16" s="67"/>
      <c r="M16" s="22"/>
      <c r="N16" s="22"/>
      <c r="O16" s="27"/>
      <c r="P16" s="27"/>
      <c r="Q16" s="28"/>
    </row>
    <row r="17" spans="1:17" s="29" customFormat="1" ht="18" x14ac:dyDescent="0.25">
      <c r="A17" s="11" t="s">
        <v>9</v>
      </c>
      <c r="B17" s="20" t="s">
        <v>10</v>
      </c>
      <c r="C17" s="26"/>
      <c r="D17" s="55">
        <f>SUM(D15:D16)</f>
        <v>1777296</v>
      </c>
      <c r="E17" s="8"/>
      <c r="F17" s="55">
        <f>SUM(F15:F16)</f>
        <v>1774634</v>
      </c>
      <c r="G17" s="56"/>
      <c r="H17" s="55">
        <f>SUM(H15:H16)</f>
        <v>1311975.17</v>
      </c>
      <c r="I17" s="56"/>
      <c r="J17" s="55">
        <f>SUM(J15:J16)</f>
        <v>1774634</v>
      </c>
      <c r="K17" s="56"/>
      <c r="L17" s="55">
        <f>SUM(L15:L16)</f>
        <v>0</v>
      </c>
      <c r="M17" s="22"/>
      <c r="N17" s="22"/>
      <c r="O17" s="27"/>
      <c r="P17" s="27"/>
      <c r="Q17" s="28"/>
    </row>
    <row r="18" spans="1:17" s="29" customFormat="1" ht="18" x14ac:dyDescent="0.25">
      <c r="A18" s="11"/>
      <c r="B18" s="20"/>
      <c r="C18" s="22"/>
      <c r="D18" s="55"/>
      <c r="E18" s="8"/>
      <c r="F18" s="55"/>
      <c r="G18" s="56"/>
      <c r="H18" s="57"/>
      <c r="I18" s="56"/>
      <c r="J18" s="57"/>
      <c r="K18" s="56"/>
      <c r="L18" s="57"/>
      <c r="M18" s="22"/>
      <c r="N18" s="22"/>
      <c r="O18" s="27"/>
      <c r="P18" s="27"/>
      <c r="Q18" s="28"/>
    </row>
    <row r="19" spans="1:17" s="29" customFormat="1" ht="18" x14ac:dyDescent="0.25">
      <c r="A19" s="11" t="s">
        <v>11</v>
      </c>
      <c r="B19" s="20" t="s">
        <v>12</v>
      </c>
      <c r="C19" s="22"/>
      <c r="D19" s="55">
        <v>42000</v>
      </c>
      <c r="E19" s="8"/>
      <c r="F19" s="55">
        <f>D19</f>
        <v>42000</v>
      </c>
      <c r="G19" s="56"/>
      <c r="H19" s="57">
        <v>40000</v>
      </c>
      <c r="I19" s="56"/>
      <c r="J19" s="57">
        <f>F19</f>
        <v>42000</v>
      </c>
      <c r="K19" s="56"/>
      <c r="L19" s="57">
        <v>46000</v>
      </c>
      <c r="M19" s="22"/>
      <c r="N19" s="22"/>
      <c r="O19" s="27"/>
      <c r="P19" s="27"/>
      <c r="Q19" s="28"/>
    </row>
    <row r="20" spans="1:17" s="29" customFormat="1" ht="18" x14ac:dyDescent="0.25">
      <c r="A20" s="11"/>
      <c r="B20" s="20"/>
      <c r="C20" s="22"/>
      <c r="D20" s="55"/>
      <c r="E20" s="8"/>
      <c r="F20" s="55"/>
      <c r="G20" s="56"/>
      <c r="H20" s="57"/>
      <c r="I20" s="56"/>
      <c r="J20" s="57"/>
      <c r="K20" s="56"/>
      <c r="L20" s="57"/>
      <c r="M20" s="22"/>
      <c r="N20" s="22"/>
      <c r="O20" s="27"/>
      <c r="P20" s="27"/>
      <c r="Q20" s="28"/>
    </row>
    <row r="21" spans="1:17" s="29" customFormat="1" ht="18.75" thickBot="1" x14ac:dyDescent="0.3">
      <c r="A21" s="11" t="s">
        <v>104</v>
      </c>
      <c r="B21" s="73">
        <v>1920</v>
      </c>
      <c r="C21" s="22"/>
      <c r="D21" s="55">
        <v>0</v>
      </c>
      <c r="E21" s="8"/>
      <c r="F21" s="55">
        <v>0</v>
      </c>
      <c r="G21" s="56"/>
      <c r="H21" s="55">
        <v>0</v>
      </c>
      <c r="I21" s="56"/>
      <c r="J21" s="75"/>
      <c r="K21" s="56"/>
      <c r="L21" s="77"/>
      <c r="M21" s="22"/>
      <c r="N21" s="22"/>
      <c r="O21" s="27"/>
      <c r="P21" s="27"/>
      <c r="Q21" s="28"/>
    </row>
    <row r="22" spans="1:17" s="29" customFormat="1" ht="18.75" thickBot="1" x14ac:dyDescent="0.3">
      <c r="A22" s="11"/>
      <c r="B22" s="20"/>
      <c r="C22" s="22"/>
      <c r="D22" s="57"/>
      <c r="E22" s="8"/>
      <c r="F22" s="57"/>
      <c r="G22" s="56"/>
      <c r="H22" s="57"/>
      <c r="I22" s="56"/>
      <c r="J22" s="57"/>
      <c r="K22" s="56"/>
      <c r="L22" s="57"/>
      <c r="M22" s="22"/>
      <c r="N22" s="22"/>
      <c r="O22" s="34"/>
      <c r="P22" s="34"/>
      <c r="Q22" s="28"/>
    </row>
    <row r="23" spans="1:17" s="29" customFormat="1" ht="18.75" thickBot="1" x14ac:dyDescent="0.3">
      <c r="A23" s="30" t="s">
        <v>13</v>
      </c>
      <c r="B23" s="31"/>
      <c r="C23" s="32"/>
      <c r="D23" s="62">
        <f>SUM(D11,D13,D17,D19,D21)</f>
        <v>2885032</v>
      </c>
      <c r="E23" s="8"/>
      <c r="F23" s="62">
        <f>SUM(F11,F13,F17,F19,F21)</f>
        <v>2943349</v>
      </c>
      <c r="G23" s="63"/>
      <c r="H23" s="62">
        <f>SUM(H11,H13,H17,H19,H21)</f>
        <v>2247250.0699999998</v>
      </c>
      <c r="I23" s="63"/>
      <c r="J23" s="62">
        <f>SUM(J11,J13,J17,J19,J21)</f>
        <v>2907109</v>
      </c>
      <c r="K23" s="63"/>
      <c r="L23" s="62">
        <f>SUM(L11,L13,L17,L19,L21)</f>
        <v>46000</v>
      </c>
      <c r="M23" s="33"/>
      <c r="N23" s="33"/>
      <c r="O23" s="27"/>
      <c r="P23" s="27"/>
      <c r="Q23" s="28"/>
    </row>
    <row r="24" spans="1:17" s="29" customFormat="1" ht="18.75" thickBot="1" x14ac:dyDescent="0.3">
      <c r="A24" s="11"/>
      <c r="B24" s="20"/>
      <c r="C24" s="22"/>
      <c r="D24" s="57"/>
      <c r="E24" s="8"/>
      <c r="F24" s="57"/>
      <c r="G24" s="56"/>
      <c r="H24" s="57"/>
      <c r="I24" s="56"/>
      <c r="J24" s="57"/>
      <c r="K24" s="56"/>
      <c r="L24" s="57"/>
      <c r="M24" s="22"/>
      <c r="N24" s="22"/>
      <c r="O24" s="34"/>
      <c r="P24" s="34"/>
      <c r="Q24" s="28"/>
    </row>
    <row r="25" spans="1:17" s="29" customFormat="1" ht="36.75" thickBot="1" x14ac:dyDescent="0.3">
      <c r="A25" s="30" t="s">
        <v>14</v>
      </c>
      <c r="B25" s="35"/>
      <c r="C25" s="33"/>
      <c r="D25" s="62">
        <f>D6+D23</f>
        <v>3980033</v>
      </c>
      <c r="E25" s="8"/>
      <c r="F25" s="62">
        <f>F6+F23</f>
        <v>4038350</v>
      </c>
      <c r="G25" s="63"/>
      <c r="H25" s="62">
        <f>H6+H23</f>
        <v>3362383.07</v>
      </c>
      <c r="I25" s="63"/>
      <c r="J25" s="62">
        <f>J6+J23</f>
        <v>4022242</v>
      </c>
      <c r="K25" s="63"/>
      <c r="L25" s="62">
        <f>L6+L23</f>
        <v>46000</v>
      </c>
      <c r="M25" s="33"/>
      <c r="N25" s="33"/>
      <c r="O25" s="27"/>
      <c r="P25" s="27"/>
      <c r="Q25" s="28"/>
    </row>
    <row r="26" spans="1:17" s="29" customFormat="1" ht="18" x14ac:dyDescent="0.25">
      <c r="A26" s="11" t="s">
        <v>15</v>
      </c>
      <c r="B26" s="20"/>
      <c r="C26" s="26"/>
      <c r="D26" s="57"/>
      <c r="E26" s="8"/>
      <c r="F26" s="57"/>
      <c r="G26" s="56"/>
      <c r="H26" s="57"/>
      <c r="I26" s="56"/>
      <c r="J26" s="57"/>
      <c r="K26" s="56"/>
      <c r="L26" s="57"/>
      <c r="M26" s="22"/>
      <c r="N26" s="22"/>
      <c r="O26" s="27"/>
      <c r="P26" s="27"/>
      <c r="Q26" s="28"/>
    </row>
    <row r="27" spans="1:17" s="29" customFormat="1" ht="36" x14ac:dyDescent="0.25">
      <c r="A27" s="11" t="s">
        <v>16</v>
      </c>
      <c r="B27" s="20" t="s">
        <v>17</v>
      </c>
      <c r="C27" s="21"/>
      <c r="D27" s="64">
        <v>0</v>
      </c>
      <c r="E27" s="8"/>
      <c r="F27" s="64">
        <v>0</v>
      </c>
      <c r="G27" s="56"/>
      <c r="H27" s="57">
        <v>0</v>
      </c>
      <c r="I27" s="56"/>
      <c r="J27" s="57">
        <v>0</v>
      </c>
      <c r="K27" s="56"/>
      <c r="L27" s="57">
        <v>0</v>
      </c>
      <c r="M27" s="22"/>
      <c r="N27" s="22"/>
      <c r="O27" s="27"/>
      <c r="P27" s="27"/>
      <c r="Q27" s="28"/>
    </row>
    <row r="28" spans="1:17" s="29" customFormat="1" ht="18" x14ac:dyDescent="0.25">
      <c r="A28" s="11"/>
      <c r="B28" s="20"/>
      <c r="C28" s="21"/>
      <c r="D28" s="55"/>
      <c r="E28" s="8"/>
      <c r="F28" s="55"/>
      <c r="G28" s="56"/>
      <c r="H28" s="57"/>
      <c r="I28" s="56"/>
      <c r="J28" s="57"/>
      <c r="K28" s="56"/>
      <c r="L28" s="57"/>
      <c r="M28" s="22"/>
      <c r="N28" s="22"/>
      <c r="O28" s="27"/>
      <c r="P28" s="27"/>
      <c r="Q28" s="28"/>
    </row>
    <row r="29" spans="1:17" s="29" customFormat="1" ht="18" x14ac:dyDescent="0.25">
      <c r="A29" s="11" t="s">
        <v>105</v>
      </c>
      <c r="B29" s="36" t="s">
        <v>18</v>
      </c>
      <c r="C29" s="21"/>
      <c r="D29" s="29">
        <v>-125000</v>
      </c>
      <c r="E29" s="8"/>
      <c r="F29" s="29">
        <v>-125000</v>
      </c>
      <c r="G29" s="56"/>
      <c r="H29" s="29">
        <f>F29*0.75</f>
        <v>-93750</v>
      </c>
      <c r="I29" s="56"/>
      <c r="J29" s="29">
        <f>F29</f>
        <v>-125000</v>
      </c>
      <c r="K29" s="56"/>
      <c r="L29" s="77"/>
      <c r="M29" s="22"/>
      <c r="N29" s="22"/>
      <c r="O29" s="27"/>
      <c r="P29" s="27"/>
      <c r="Q29" s="28"/>
    </row>
    <row r="30" spans="1:17" s="29" customFormat="1" ht="18" x14ac:dyDescent="0.25">
      <c r="A30" s="11"/>
      <c r="B30" s="20"/>
      <c r="C30" s="21"/>
      <c r="D30" s="55"/>
      <c r="E30" s="8"/>
      <c r="F30" s="55"/>
      <c r="G30" s="56"/>
      <c r="H30" s="57"/>
      <c r="I30" s="56"/>
      <c r="J30" s="57"/>
      <c r="K30" s="56"/>
      <c r="L30" s="57"/>
      <c r="M30" s="22"/>
      <c r="N30" s="22"/>
      <c r="O30" s="27"/>
      <c r="P30" s="27"/>
      <c r="Q30" s="28"/>
    </row>
    <row r="31" spans="1:17" s="29" customFormat="1" ht="54.75" thickBot="1" x14ac:dyDescent="0.3">
      <c r="A31" s="11" t="s">
        <v>19</v>
      </c>
      <c r="B31" s="20" t="s">
        <v>20</v>
      </c>
      <c r="C31" s="21"/>
      <c r="D31" s="55">
        <v>0</v>
      </c>
      <c r="E31" s="8"/>
      <c r="F31" s="55">
        <v>0</v>
      </c>
      <c r="G31" s="56"/>
      <c r="H31" s="55">
        <v>0</v>
      </c>
      <c r="I31" s="56"/>
      <c r="J31" s="57">
        <v>0</v>
      </c>
      <c r="K31" s="56"/>
      <c r="L31" s="57">
        <v>0</v>
      </c>
      <c r="M31" s="22"/>
      <c r="N31" s="22"/>
      <c r="O31" s="27"/>
      <c r="P31" s="27"/>
      <c r="Q31" s="28"/>
    </row>
    <row r="32" spans="1:17" s="29" customFormat="1" ht="18.75" thickBot="1" x14ac:dyDescent="0.3">
      <c r="A32" s="11"/>
      <c r="B32" s="20"/>
      <c r="C32" s="21"/>
      <c r="D32" s="57"/>
      <c r="E32" s="8"/>
      <c r="F32" s="57"/>
      <c r="G32" s="56"/>
      <c r="H32" s="57"/>
      <c r="I32" s="56"/>
      <c r="J32" s="57"/>
      <c r="K32" s="56"/>
      <c r="L32" s="57"/>
      <c r="M32" s="22"/>
      <c r="N32" s="22"/>
      <c r="O32" s="34"/>
      <c r="P32" s="34"/>
      <c r="Q32" s="28"/>
    </row>
    <row r="33" spans="1:17" s="29" customFormat="1" ht="54.75" thickBot="1" x14ac:dyDescent="0.3">
      <c r="A33" s="30" t="s">
        <v>21</v>
      </c>
      <c r="B33" s="35"/>
      <c r="C33" s="33"/>
      <c r="D33" s="62">
        <f>D25+D27+D29+D31</f>
        <v>3855033</v>
      </c>
      <c r="E33" s="8"/>
      <c r="F33" s="62">
        <f>F25+F27+F29+F31</f>
        <v>3913350</v>
      </c>
      <c r="G33" s="63"/>
      <c r="H33" s="62">
        <f>H25+H27+H29+H31</f>
        <v>3268633.07</v>
      </c>
      <c r="I33" s="63"/>
      <c r="J33" s="62">
        <f>J25+J27+J29+J31</f>
        <v>3897242</v>
      </c>
      <c r="K33" s="63"/>
      <c r="L33" s="62">
        <f>L25+L27+L29+L31</f>
        <v>46000</v>
      </c>
      <c r="M33" s="33"/>
      <c r="N33" s="33"/>
      <c r="O33" s="27"/>
      <c r="P33" s="27"/>
      <c r="Q33" s="28"/>
    </row>
    <row r="34" spans="1:17" s="29" customFormat="1" ht="18" x14ac:dyDescent="0.25">
      <c r="A34" s="12"/>
      <c r="B34" s="24"/>
      <c r="C34" s="26"/>
      <c r="D34" s="55"/>
      <c r="E34" s="8"/>
      <c r="F34" s="55"/>
      <c r="G34" s="56"/>
      <c r="H34" s="55"/>
      <c r="I34" s="56"/>
      <c r="J34" s="55"/>
      <c r="K34" s="56"/>
      <c r="L34" s="55"/>
      <c r="M34" s="22"/>
      <c r="N34" s="22"/>
      <c r="O34" s="27"/>
      <c r="P34" s="27"/>
      <c r="Q34" s="28"/>
    </row>
    <row r="35" spans="1:17" s="29" customFormat="1" ht="20.25" x14ac:dyDescent="0.3">
      <c r="A35" s="25" t="s">
        <v>22</v>
      </c>
      <c r="B35" s="20"/>
      <c r="C35" s="26"/>
      <c r="D35" s="57"/>
      <c r="E35" s="8"/>
      <c r="F35" s="57"/>
      <c r="G35" s="56"/>
      <c r="H35" s="57"/>
      <c r="I35" s="56"/>
      <c r="J35" s="57"/>
      <c r="K35" s="56"/>
      <c r="L35" s="57"/>
      <c r="M35" s="22"/>
      <c r="N35" s="22"/>
      <c r="O35" s="27"/>
      <c r="P35" s="27"/>
      <c r="Q35" s="28"/>
    </row>
    <row r="36" spans="1:17" s="29" customFormat="1" ht="18" x14ac:dyDescent="0.25">
      <c r="A36" s="11" t="s">
        <v>23</v>
      </c>
      <c r="B36" s="20"/>
      <c r="C36" s="26"/>
      <c r="D36" s="57"/>
      <c r="E36" s="8"/>
      <c r="F36" s="57"/>
      <c r="G36" s="56"/>
      <c r="H36" s="57"/>
      <c r="I36" s="56"/>
      <c r="J36" s="57"/>
      <c r="K36" s="56"/>
      <c r="L36" s="57"/>
      <c r="M36" s="22"/>
      <c r="N36" s="22"/>
      <c r="O36" s="27"/>
      <c r="P36" s="27"/>
      <c r="Q36" s="28"/>
    </row>
    <row r="37" spans="1:17" s="29" customFormat="1" ht="18" x14ac:dyDescent="0.25">
      <c r="A37" s="11" t="s">
        <v>96</v>
      </c>
      <c r="B37" s="37" t="s">
        <v>25</v>
      </c>
      <c r="C37" s="26"/>
      <c r="D37" s="55">
        <v>1500000</v>
      </c>
      <c r="E37" s="8"/>
      <c r="F37" s="55">
        <v>1522500</v>
      </c>
      <c r="G37" s="56"/>
      <c r="H37" s="55">
        <f>F37*0.75</f>
        <v>1141875</v>
      </c>
      <c r="I37" s="56"/>
      <c r="J37" s="75"/>
      <c r="K37" s="56"/>
      <c r="L37" s="75"/>
      <c r="M37" s="22"/>
      <c r="N37" s="22"/>
      <c r="O37" s="27"/>
      <c r="P37" s="27"/>
      <c r="Q37" s="28"/>
    </row>
    <row r="38" spans="1:17" s="29" customFormat="1" ht="18" x14ac:dyDescent="0.25">
      <c r="A38" s="11" t="s">
        <v>26</v>
      </c>
      <c r="B38" s="37" t="s">
        <v>27</v>
      </c>
      <c r="C38" s="26"/>
      <c r="D38" s="55">
        <v>525000</v>
      </c>
      <c r="E38" s="8"/>
      <c r="F38" s="55">
        <v>532875</v>
      </c>
      <c r="G38" s="56"/>
      <c r="H38" s="55">
        <f t="shared" ref="H38:H40" si="0">F38*0.75</f>
        <v>399656.25</v>
      </c>
      <c r="I38" s="56"/>
      <c r="J38" s="75"/>
      <c r="K38" s="56"/>
      <c r="L38" s="75"/>
      <c r="M38" s="22"/>
      <c r="N38" s="22"/>
      <c r="O38" s="27"/>
      <c r="P38" s="27"/>
      <c r="Q38" s="28"/>
    </row>
    <row r="39" spans="1:17" s="29" customFormat="1" ht="36" x14ac:dyDescent="0.25">
      <c r="A39" s="11" t="s">
        <v>28</v>
      </c>
      <c r="B39" s="37" t="s">
        <v>29</v>
      </c>
      <c r="C39" s="26"/>
      <c r="D39" s="55">
        <v>85000</v>
      </c>
      <c r="E39" s="8"/>
      <c r="F39" s="55">
        <v>85000</v>
      </c>
      <c r="G39" s="56"/>
      <c r="H39" s="55">
        <f t="shared" si="0"/>
        <v>63750</v>
      </c>
      <c r="I39" s="56"/>
      <c r="J39" s="57">
        <f>F39</f>
        <v>85000</v>
      </c>
      <c r="K39" s="56"/>
      <c r="L39" s="57">
        <f>J39</f>
        <v>85000</v>
      </c>
      <c r="M39" s="22"/>
      <c r="N39" s="22"/>
      <c r="O39" s="27"/>
      <c r="P39" s="27"/>
      <c r="Q39" s="28"/>
    </row>
    <row r="40" spans="1:17" s="29" customFormat="1" ht="18.75" thickBot="1" x14ac:dyDescent="0.3">
      <c r="A40" s="11" t="s">
        <v>30</v>
      </c>
      <c r="B40" s="37" t="s">
        <v>31</v>
      </c>
      <c r="C40" s="26"/>
      <c r="D40" s="55">
        <v>20000</v>
      </c>
      <c r="E40" s="8"/>
      <c r="F40" s="55">
        <v>15000</v>
      </c>
      <c r="G40" s="56"/>
      <c r="H40" s="55">
        <f t="shared" si="0"/>
        <v>11250</v>
      </c>
      <c r="I40" s="56"/>
      <c r="J40" s="55">
        <f>F40</f>
        <v>15000</v>
      </c>
      <c r="K40" s="56"/>
      <c r="L40" s="55">
        <f>J40</f>
        <v>15000</v>
      </c>
      <c r="M40" s="22"/>
      <c r="N40" s="22"/>
      <c r="O40" s="27"/>
      <c r="P40" s="27"/>
      <c r="Q40" s="28"/>
    </row>
    <row r="41" spans="1:17" s="29" customFormat="1" ht="18.75" thickBot="1" x14ac:dyDescent="0.3">
      <c r="A41" s="71" t="s">
        <v>111</v>
      </c>
      <c r="B41" s="37" t="s">
        <v>33</v>
      </c>
      <c r="C41" s="26"/>
      <c r="D41" s="55">
        <v>0</v>
      </c>
      <c r="E41" s="8"/>
      <c r="F41" s="55">
        <v>0</v>
      </c>
      <c r="G41" s="56"/>
      <c r="H41" s="57">
        <v>0</v>
      </c>
      <c r="I41" s="56"/>
      <c r="J41" s="57">
        <v>0</v>
      </c>
      <c r="K41" s="56"/>
      <c r="L41" s="75"/>
      <c r="M41" s="22"/>
      <c r="N41" s="22"/>
      <c r="O41" s="34"/>
      <c r="P41" s="34"/>
      <c r="Q41" s="28"/>
    </row>
    <row r="42" spans="1:17" s="29" customFormat="1" ht="18.75" thickBot="1" x14ac:dyDescent="0.3">
      <c r="A42" s="30" t="s">
        <v>34</v>
      </c>
      <c r="B42" s="35"/>
      <c r="C42" s="33"/>
      <c r="D42" s="62">
        <f>SUM(D37:D41)</f>
        <v>2130000</v>
      </c>
      <c r="E42" s="8"/>
      <c r="F42" s="62">
        <f>SUM(F37:F41)</f>
        <v>2155375</v>
      </c>
      <c r="G42" s="63"/>
      <c r="H42" s="62">
        <f>SUM(H37:H41)</f>
        <v>1616531.25</v>
      </c>
      <c r="I42" s="63"/>
      <c r="J42" s="62">
        <f>SUM(J37:J41)</f>
        <v>100000</v>
      </c>
      <c r="K42" s="63"/>
      <c r="L42" s="62">
        <f>SUM(L37:L41)</f>
        <v>100000</v>
      </c>
      <c r="M42" s="33"/>
      <c r="N42" s="33"/>
      <c r="O42" s="27"/>
      <c r="P42" s="27"/>
      <c r="Q42" s="28"/>
    </row>
    <row r="43" spans="1:17" s="29" customFormat="1" ht="18" x14ac:dyDescent="0.25">
      <c r="A43" s="11"/>
      <c r="B43" s="20"/>
      <c r="C43" s="26"/>
      <c r="D43" s="57"/>
      <c r="E43" s="8"/>
      <c r="F43" s="57"/>
      <c r="G43" s="56"/>
      <c r="H43" s="57"/>
      <c r="I43" s="56"/>
      <c r="J43" s="57"/>
      <c r="K43" s="56"/>
      <c r="L43" s="57"/>
      <c r="M43" s="22"/>
      <c r="N43" s="22"/>
      <c r="O43" s="27"/>
      <c r="P43" s="27"/>
      <c r="Q43" s="28"/>
    </row>
    <row r="44" spans="1:17" s="29" customFormat="1" ht="18" x14ac:dyDescent="0.25">
      <c r="A44" s="11" t="s">
        <v>36</v>
      </c>
      <c r="B44" s="20"/>
      <c r="C44" s="26"/>
      <c r="D44" s="57"/>
      <c r="E44" s="8"/>
      <c r="F44" s="57"/>
      <c r="G44" s="56"/>
      <c r="H44" s="57"/>
      <c r="I44" s="56"/>
      <c r="J44" s="57"/>
      <c r="K44" s="56"/>
      <c r="L44" s="57"/>
      <c r="M44" s="22"/>
      <c r="N44" s="22"/>
      <c r="O44" s="27"/>
      <c r="P44" s="27"/>
      <c r="Q44" s="28"/>
    </row>
    <row r="45" spans="1:17" s="29" customFormat="1" ht="18" x14ac:dyDescent="0.25">
      <c r="A45" s="11" t="s">
        <v>24</v>
      </c>
      <c r="B45" s="37" t="s">
        <v>25</v>
      </c>
      <c r="C45" s="26"/>
      <c r="D45" s="55">
        <v>100000</v>
      </c>
      <c r="E45" s="8"/>
      <c r="F45" s="55">
        <v>101500</v>
      </c>
      <c r="G45" s="56"/>
      <c r="H45" s="55">
        <f>F45*0.75</f>
        <v>76125</v>
      </c>
      <c r="I45" s="56"/>
      <c r="J45" s="75"/>
      <c r="K45" s="56"/>
      <c r="L45" s="75"/>
      <c r="M45" s="22"/>
      <c r="N45" s="22"/>
      <c r="O45" s="27"/>
      <c r="P45" s="27"/>
      <c r="Q45" s="28"/>
    </row>
    <row r="46" spans="1:17" s="29" customFormat="1" ht="18.75" thickBot="1" x14ac:dyDescent="0.3">
      <c r="A46" s="11" t="s">
        <v>26</v>
      </c>
      <c r="B46" s="37" t="s">
        <v>27</v>
      </c>
      <c r="C46" s="26"/>
      <c r="D46" s="55">
        <v>35000</v>
      </c>
      <c r="E46" s="8"/>
      <c r="F46" s="55">
        <v>35525</v>
      </c>
      <c r="G46" s="56"/>
      <c r="H46" s="55">
        <f t="shared" ref="H46:H47" si="1">F46*0.75</f>
        <v>26643.75</v>
      </c>
      <c r="I46" s="56"/>
      <c r="J46" s="75"/>
      <c r="K46" s="56"/>
      <c r="L46" s="75"/>
      <c r="M46" s="22"/>
      <c r="N46" s="22"/>
      <c r="O46" s="27"/>
      <c r="P46" s="27"/>
      <c r="Q46" s="28"/>
    </row>
    <row r="47" spans="1:17" s="29" customFormat="1" ht="27" customHeight="1" thickBot="1" x14ac:dyDescent="0.3">
      <c r="A47" s="11" t="s">
        <v>28</v>
      </c>
      <c r="B47" s="37" t="s">
        <v>29</v>
      </c>
      <c r="C47" s="26"/>
      <c r="D47" s="55">
        <v>2500</v>
      </c>
      <c r="E47" s="8"/>
      <c r="F47" s="55">
        <v>2500</v>
      </c>
      <c r="G47" s="56"/>
      <c r="H47" s="55">
        <f t="shared" si="1"/>
        <v>1875</v>
      </c>
      <c r="I47" s="56"/>
      <c r="J47" s="57">
        <f>F47</f>
        <v>2500</v>
      </c>
      <c r="K47" s="56"/>
      <c r="L47" s="57">
        <f>J47</f>
        <v>2500</v>
      </c>
      <c r="M47" s="22"/>
      <c r="N47" s="22"/>
      <c r="O47" s="34"/>
      <c r="P47" s="34"/>
      <c r="Q47" s="28"/>
    </row>
    <row r="48" spans="1:17" s="29" customFormat="1" ht="18.75" thickBot="1" x14ac:dyDescent="0.3">
      <c r="A48" s="30" t="s">
        <v>35</v>
      </c>
      <c r="B48" s="35"/>
      <c r="C48" s="33"/>
      <c r="D48" s="62">
        <f>SUM(D45:D47)</f>
        <v>137500</v>
      </c>
      <c r="E48" s="8"/>
      <c r="F48" s="62">
        <f>SUM(F45:F47)</f>
        <v>139525</v>
      </c>
      <c r="G48" s="63"/>
      <c r="H48" s="62">
        <f>SUM(H45:H47)</f>
        <v>104643.75</v>
      </c>
      <c r="I48" s="63"/>
      <c r="J48" s="62">
        <f>SUM(J45:J47)</f>
        <v>2500</v>
      </c>
      <c r="K48" s="63"/>
      <c r="L48" s="62">
        <f>SUM(L45:L47)</f>
        <v>2500</v>
      </c>
      <c r="M48" s="33"/>
      <c r="N48" s="33"/>
      <c r="O48" s="27"/>
      <c r="P48" s="27"/>
      <c r="Q48" s="28"/>
    </row>
    <row r="49" spans="1:17" s="29" customFormat="1" ht="18" x14ac:dyDescent="0.25">
      <c r="A49" s="11"/>
      <c r="B49" s="20"/>
      <c r="C49" s="26"/>
      <c r="D49" s="57"/>
      <c r="E49" s="8"/>
      <c r="F49" s="57"/>
      <c r="G49" s="56"/>
      <c r="H49" s="57"/>
      <c r="I49" s="56"/>
      <c r="J49" s="57"/>
      <c r="K49" s="56"/>
      <c r="L49" s="57"/>
      <c r="M49" s="22"/>
      <c r="N49" s="22"/>
      <c r="O49" s="27"/>
      <c r="P49" s="27"/>
      <c r="Q49" s="28"/>
    </row>
    <row r="50" spans="1:17" s="29" customFormat="1" ht="18" x14ac:dyDescent="0.25">
      <c r="A50" s="11" t="s">
        <v>37</v>
      </c>
      <c r="B50" s="20"/>
      <c r="C50" s="26"/>
      <c r="D50" s="57"/>
      <c r="E50" s="8"/>
      <c r="F50" s="57"/>
      <c r="G50" s="56"/>
      <c r="H50" s="57"/>
      <c r="I50" s="56"/>
      <c r="J50" s="57"/>
      <c r="K50" s="56"/>
      <c r="L50" s="57"/>
      <c r="M50" s="22"/>
      <c r="N50" s="22"/>
      <c r="O50" s="27"/>
      <c r="P50" s="27"/>
      <c r="Q50" s="28"/>
    </row>
    <row r="51" spans="1:17" s="29" customFormat="1" ht="18" x14ac:dyDescent="0.25">
      <c r="A51" s="11" t="s">
        <v>24</v>
      </c>
      <c r="B51" s="37" t="s">
        <v>25</v>
      </c>
      <c r="C51" s="26"/>
      <c r="D51" s="55">
        <v>35000</v>
      </c>
      <c r="E51" s="8"/>
      <c r="F51" s="55">
        <v>35525</v>
      </c>
      <c r="G51" s="56"/>
      <c r="H51" s="55">
        <f>F51*0.75</f>
        <v>26643.75</v>
      </c>
      <c r="I51" s="56"/>
      <c r="J51" s="57">
        <f>F51</f>
        <v>35525</v>
      </c>
      <c r="K51" s="56"/>
      <c r="L51" s="75"/>
      <c r="M51" s="22"/>
      <c r="N51" s="22"/>
      <c r="O51" s="27"/>
      <c r="P51" s="27"/>
      <c r="Q51" s="28"/>
    </row>
    <row r="52" spans="1:17" s="29" customFormat="1" ht="18" x14ac:dyDescent="0.25">
      <c r="A52" s="11" t="s">
        <v>26</v>
      </c>
      <c r="B52" s="37" t="s">
        <v>27</v>
      </c>
      <c r="C52" s="26"/>
      <c r="D52" s="55">
        <v>12250</v>
      </c>
      <c r="E52" s="8"/>
      <c r="F52" s="55">
        <v>12434</v>
      </c>
      <c r="G52" s="56"/>
      <c r="H52" s="55">
        <f t="shared" ref="H52:H54" si="2">F52*0.75</f>
        <v>9325.5</v>
      </c>
      <c r="I52" s="56"/>
      <c r="J52" s="55">
        <f>ROUND((J51*0.35),0)</f>
        <v>12434</v>
      </c>
      <c r="K52" s="56"/>
      <c r="L52" s="75"/>
      <c r="M52" s="22"/>
      <c r="N52" s="22"/>
      <c r="O52" s="27"/>
      <c r="P52" s="27"/>
      <c r="Q52" s="28"/>
    </row>
    <row r="53" spans="1:17" s="29" customFormat="1" ht="25.5" customHeight="1" thickBot="1" x14ac:dyDescent="0.3">
      <c r="A53" s="11" t="s">
        <v>28</v>
      </c>
      <c r="B53" s="37" t="s">
        <v>29</v>
      </c>
      <c r="C53" s="26"/>
      <c r="D53" s="55">
        <v>22500</v>
      </c>
      <c r="E53" s="8"/>
      <c r="F53" s="55">
        <v>22500</v>
      </c>
      <c r="G53" s="56"/>
      <c r="H53" s="55">
        <f t="shared" si="2"/>
        <v>16875</v>
      </c>
      <c r="I53" s="56"/>
      <c r="J53" s="57">
        <f>F53</f>
        <v>22500</v>
      </c>
      <c r="K53" s="56"/>
      <c r="L53" s="75"/>
      <c r="M53" s="22"/>
      <c r="N53" s="22"/>
      <c r="O53" s="27"/>
      <c r="P53" s="27"/>
      <c r="Q53" s="28"/>
    </row>
    <row r="54" spans="1:17" s="29" customFormat="1" ht="18.75" thickBot="1" x14ac:dyDescent="0.3">
      <c r="A54" s="11" t="s">
        <v>30</v>
      </c>
      <c r="B54" s="37" t="s">
        <v>31</v>
      </c>
      <c r="C54" s="26"/>
      <c r="D54" s="55">
        <v>5000</v>
      </c>
      <c r="E54" s="8"/>
      <c r="F54" s="55">
        <v>5000</v>
      </c>
      <c r="G54" s="56"/>
      <c r="H54" s="55">
        <f t="shared" si="2"/>
        <v>3750</v>
      </c>
      <c r="I54" s="56"/>
      <c r="J54" s="57">
        <f>F54</f>
        <v>5000</v>
      </c>
      <c r="K54" s="56"/>
      <c r="L54" s="57">
        <f>J54</f>
        <v>5000</v>
      </c>
      <c r="M54" s="22"/>
      <c r="N54" s="22"/>
      <c r="O54" s="34"/>
      <c r="P54" s="34"/>
      <c r="Q54" s="28"/>
    </row>
    <row r="55" spans="1:17" s="29" customFormat="1" ht="18.75" thickBot="1" x14ac:dyDescent="0.3">
      <c r="A55" s="30" t="s">
        <v>38</v>
      </c>
      <c r="B55" s="35"/>
      <c r="C55" s="33"/>
      <c r="D55" s="62">
        <f>SUM(D51:D54)</f>
        <v>74750</v>
      </c>
      <c r="E55" s="8"/>
      <c r="F55" s="62">
        <f>SUM(F51:F54)</f>
        <v>75459</v>
      </c>
      <c r="G55" s="63"/>
      <c r="H55" s="62">
        <f>SUM(H51:H54)</f>
        <v>56594.25</v>
      </c>
      <c r="I55" s="63"/>
      <c r="J55" s="62">
        <f>SUM(J51:J54)</f>
        <v>75459</v>
      </c>
      <c r="K55" s="63"/>
      <c r="L55" s="62">
        <f>SUM(L51:L54)</f>
        <v>5000</v>
      </c>
      <c r="M55" s="33"/>
      <c r="N55" s="33"/>
      <c r="O55" s="27"/>
      <c r="P55" s="27"/>
      <c r="Q55" s="28"/>
    </row>
    <row r="56" spans="1:17" s="29" customFormat="1" ht="36" x14ac:dyDescent="0.25">
      <c r="A56" s="11" t="s">
        <v>39</v>
      </c>
      <c r="B56" s="20"/>
      <c r="C56" s="26"/>
      <c r="D56" s="57"/>
      <c r="E56" s="8"/>
      <c r="F56" s="57"/>
      <c r="G56" s="56"/>
      <c r="H56" s="57"/>
      <c r="I56" s="56"/>
      <c r="J56" s="57"/>
      <c r="K56" s="56"/>
      <c r="L56" s="57"/>
      <c r="M56" s="22"/>
      <c r="N56" s="22"/>
      <c r="O56" s="27"/>
      <c r="P56" s="27"/>
      <c r="Q56" s="28"/>
    </row>
    <row r="57" spans="1:17" s="29" customFormat="1" ht="18" x14ac:dyDescent="0.25">
      <c r="A57" s="11" t="s">
        <v>24</v>
      </c>
      <c r="B57" s="37" t="s">
        <v>25</v>
      </c>
      <c r="C57" s="26"/>
      <c r="D57" s="55">
        <v>66000</v>
      </c>
      <c r="E57" s="8"/>
      <c r="F57" s="55">
        <v>66990</v>
      </c>
      <c r="G57" s="56"/>
      <c r="H57" s="55">
        <f>ROUND((F57*0.75),0)</f>
        <v>50243</v>
      </c>
      <c r="I57" s="56"/>
      <c r="J57" s="55">
        <f>F57</f>
        <v>66990</v>
      </c>
      <c r="K57" s="56"/>
      <c r="L57" s="75"/>
      <c r="M57" s="22"/>
      <c r="N57" s="22"/>
      <c r="O57" s="27"/>
      <c r="P57" s="27"/>
      <c r="Q57" s="28"/>
    </row>
    <row r="58" spans="1:17" s="29" customFormat="1" ht="18" x14ac:dyDescent="0.25">
      <c r="A58" s="11" t="s">
        <v>26</v>
      </c>
      <c r="B58" s="37" t="s">
        <v>27</v>
      </c>
      <c r="C58" s="26"/>
      <c r="D58" s="55">
        <v>23100</v>
      </c>
      <c r="E58" s="8"/>
      <c r="F58" s="55">
        <v>23447</v>
      </c>
      <c r="G58" s="56"/>
      <c r="H58" s="55">
        <f>ROUND((F58*0.75),0)</f>
        <v>17585</v>
      </c>
      <c r="I58" s="56"/>
      <c r="J58" s="55">
        <f>ROUND((J57*0.35),0)</f>
        <v>23447</v>
      </c>
      <c r="K58" s="56"/>
      <c r="L58" s="75"/>
      <c r="M58" s="22"/>
      <c r="N58" s="22"/>
      <c r="O58" s="27"/>
      <c r="P58" s="27"/>
      <c r="Q58" s="28"/>
    </row>
    <row r="59" spans="1:17" s="29" customFormat="1" ht="36" x14ac:dyDescent="0.25">
      <c r="A59" s="11" t="s">
        <v>28</v>
      </c>
      <c r="B59" s="37" t="s">
        <v>29</v>
      </c>
      <c r="C59" s="26"/>
      <c r="D59" s="55">
        <v>54000</v>
      </c>
      <c r="E59" s="8"/>
      <c r="F59" s="55">
        <v>54000</v>
      </c>
      <c r="G59" s="56"/>
      <c r="H59" s="55">
        <f t="shared" ref="H59:H62" si="3">F59*0.75</f>
        <v>40500</v>
      </c>
      <c r="I59" s="56"/>
      <c r="J59" s="55">
        <f>F59</f>
        <v>54000</v>
      </c>
      <c r="K59" s="56"/>
      <c r="L59" s="57">
        <f>F59</f>
        <v>54000</v>
      </c>
      <c r="M59" s="22"/>
      <c r="N59" s="22"/>
      <c r="O59" s="27"/>
      <c r="P59" s="27"/>
      <c r="Q59" s="28"/>
    </row>
    <row r="60" spans="1:17" s="29" customFormat="1" ht="18" x14ac:dyDescent="0.25">
      <c r="A60" s="11" t="s">
        <v>30</v>
      </c>
      <c r="B60" s="37" t="s">
        <v>31</v>
      </c>
      <c r="C60" s="26"/>
      <c r="D60" s="55">
        <v>59000</v>
      </c>
      <c r="E60" s="8"/>
      <c r="F60" s="55">
        <v>59000</v>
      </c>
      <c r="G60" s="56"/>
      <c r="H60" s="55">
        <f t="shared" si="3"/>
        <v>44250</v>
      </c>
      <c r="I60" s="56"/>
      <c r="J60" s="55">
        <f>F60</f>
        <v>59000</v>
      </c>
      <c r="K60" s="56"/>
      <c r="L60" s="57">
        <f>F60</f>
        <v>59000</v>
      </c>
      <c r="M60" s="22"/>
      <c r="N60" s="22"/>
      <c r="O60" s="27"/>
      <c r="P60" s="27"/>
      <c r="Q60" s="28"/>
    </row>
    <row r="61" spans="1:17" s="29" customFormat="1" ht="18.75" thickBot="1" x14ac:dyDescent="0.3">
      <c r="A61" s="71" t="s">
        <v>106</v>
      </c>
      <c r="B61" s="20" t="s">
        <v>113</v>
      </c>
      <c r="C61" s="26"/>
      <c r="D61" s="55">
        <v>30000</v>
      </c>
      <c r="E61" s="8"/>
      <c r="F61" s="55">
        <v>30000</v>
      </c>
      <c r="G61" s="56"/>
      <c r="H61" s="55">
        <f t="shared" si="3"/>
        <v>22500</v>
      </c>
      <c r="I61" s="56"/>
      <c r="J61" s="55">
        <f>F61</f>
        <v>30000</v>
      </c>
      <c r="K61" s="56"/>
      <c r="L61" s="75"/>
      <c r="M61" s="22"/>
      <c r="N61" s="22"/>
      <c r="O61" s="27"/>
      <c r="P61" s="27"/>
      <c r="Q61" s="28"/>
    </row>
    <row r="62" spans="1:17" s="29" customFormat="1" ht="18.75" thickBot="1" x14ac:dyDescent="0.3">
      <c r="A62" s="71" t="s">
        <v>107</v>
      </c>
      <c r="B62" s="20" t="s">
        <v>114</v>
      </c>
      <c r="C62" s="26"/>
      <c r="D62" s="55">
        <v>5000</v>
      </c>
      <c r="E62" s="8"/>
      <c r="F62" s="55">
        <v>5000</v>
      </c>
      <c r="G62" s="56"/>
      <c r="H62" s="55">
        <f t="shared" si="3"/>
        <v>3750</v>
      </c>
      <c r="I62" s="56"/>
      <c r="J62" s="55">
        <f>F62</f>
        <v>5000</v>
      </c>
      <c r="K62" s="56"/>
      <c r="L62" s="75"/>
      <c r="M62" s="22"/>
      <c r="N62" s="22"/>
      <c r="O62" s="34"/>
      <c r="P62" s="34"/>
      <c r="Q62" s="28"/>
    </row>
    <row r="63" spans="1:17" s="29" customFormat="1" ht="18.75" thickBot="1" x14ac:dyDescent="0.3">
      <c r="A63" s="30" t="s">
        <v>40</v>
      </c>
      <c r="B63" s="35"/>
      <c r="C63" s="33"/>
      <c r="D63" s="62">
        <f>SUM(D57:D62)</f>
        <v>237100</v>
      </c>
      <c r="E63" s="8"/>
      <c r="F63" s="62">
        <f>SUM(F57:F62)</f>
        <v>238437</v>
      </c>
      <c r="G63" s="63"/>
      <c r="H63" s="62">
        <f>SUM(H57:H62)</f>
        <v>178828</v>
      </c>
      <c r="I63" s="63"/>
      <c r="J63" s="62">
        <f>SUM(J57:J62)</f>
        <v>238437</v>
      </c>
      <c r="K63" s="63"/>
      <c r="L63" s="62">
        <f>SUM(L57:L62)</f>
        <v>113000</v>
      </c>
      <c r="M63" s="33"/>
      <c r="N63" s="33"/>
      <c r="O63" s="27"/>
      <c r="P63" s="27"/>
      <c r="Q63" s="28"/>
    </row>
    <row r="64" spans="1:17" s="29" customFormat="1" ht="18" x14ac:dyDescent="0.25">
      <c r="A64" s="11"/>
      <c r="B64" s="20"/>
      <c r="C64" s="26"/>
      <c r="D64" s="57"/>
      <c r="E64" s="8"/>
      <c r="F64" s="57"/>
      <c r="G64" s="56"/>
      <c r="H64" s="57"/>
      <c r="I64" s="56"/>
      <c r="J64" s="57"/>
      <c r="K64" s="56"/>
      <c r="L64" s="57"/>
      <c r="M64" s="22"/>
      <c r="N64" s="22"/>
      <c r="O64" s="27"/>
      <c r="P64" s="27"/>
      <c r="Q64" s="28"/>
    </row>
    <row r="65" spans="1:17" s="29" customFormat="1" ht="18" x14ac:dyDescent="0.25">
      <c r="A65" s="11" t="s">
        <v>41</v>
      </c>
      <c r="B65" s="20"/>
      <c r="C65" s="26"/>
      <c r="D65" s="57"/>
      <c r="E65" s="8"/>
      <c r="F65" s="57"/>
      <c r="G65" s="56"/>
      <c r="H65" s="57"/>
      <c r="I65" s="56"/>
      <c r="J65" s="57"/>
      <c r="K65" s="56"/>
      <c r="L65" s="57"/>
      <c r="M65" s="22"/>
      <c r="N65" s="22"/>
      <c r="O65" s="27"/>
      <c r="P65" s="27"/>
      <c r="Q65" s="28"/>
    </row>
    <row r="66" spans="1:17" s="29" customFormat="1" ht="18" x14ac:dyDescent="0.25">
      <c r="A66" s="11" t="s">
        <v>24</v>
      </c>
      <c r="B66" s="37" t="s">
        <v>25</v>
      </c>
      <c r="C66" s="26"/>
      <c r="D66" s="55">
        <v>63000</v>
      </c>
      <c r="E66" s="8"/>
      <c r="F66" s="55">
        <v>63945</v>
      </c>
      <c r="G66" s="56"/>
      <c r="H66" s="55">
        <f>ROUND((F66*0.75),0)</f>
        <v>47959</v>
      </c>
      <c r="I66" s="56"/>
      <c r="J66" s="55">
        <f>F66</f>
        <v>63945</v>
      </c>
      <c r="K66" s="56"/>
      <c r="L66" s="75"/>
      <c r="M66" s="22"/>
      <c r="N66" s="22"/>
      <c r="O66" s="27"/>
      <c r="P66" s="27"/>
      <c r="Q66" s="28"/>
    </row>
    <row r="67" spans="1:17" s="29" customFormat="1" ht="18" x14ac:dyDescent="0.25">
      <c r="A67" s="11" t="s">
        <v>26</v>
      </c>
      <c r="B67" s="37" t="s">
        <v>27</v>
      </c>
      <c r="C67" s="26"/>
      <c r="D67" s="55">
        <v>22050</v>
      </c>
      <c r="E67" s="8"/>
      <c r="F67" s="55">
        <v>22381</v>
      </c>
      <c r="G67" s="56"/>
      <c r="H67" s="55">
        <f>ROUND((F67*0.75),0)</f>
        <v>16786</v>
      </c>
      <c r="I67" s="56"/>
      <c r="J67" s="55">
        <f>ROUND((J66*0.35),0)</f>
        <v>22381</v>
      </c>
      <c r="K67" s="56"/>
      <c r="L67" s="75"/>
      <c r="M67" s="22"/>
      <c r="N67" s="22"/>
      <c r="O67" s="27"/>
      <c r="P67" s="27"/>
      <c r="Q67" s="28"/>
    </row>
    <row r="68" spans="1:17" s="29" customFormat="1" ht="36" x14ac:dyDescent="0.25">
      <c r="A68" s="11" t="s">
        <v>28</v>
      </c>
      <c r="B68" s="37" t="s">
        <v>29</v>
      </c>
      <c r="C68" s="26"/>
      <c r="D68" s="55">
        <v>30500</v>
      </c>
      <c r="E68" s="8"/>
      <c r="F68" s="55">
        <v>31000</v>
      </c>
      <c r="G68" s="56"/>
      <c r="H68" s="55">
        <f t="shared" ref="H68:H69" si="4">F68*0.75</f>
        <v>23250</v>
      </c>
      <c r="I68" s="56"/>
      <c r="J68" s="55">
        <f>F68</f>
        <v>31000</v>
      </c>
      <c r="K68" s="56"/>
      <c r="L68" s="57">
        <f>J68</f>
        <v>31000</v>
      </c>
      <c r="M68" s="22"/>
      <c r="N68" s="22"/>
      <c r="O68" s="27"/>
      <c r="P68" s="27"/>
      <c r="Q68" s="28"/>
    </row>
    <row r="69" spans="1:17" s="29" customFormat="1" ht="18.75" thickBot="1" x14ac:dyDescent="0.3">
      <c r="A69" s="71" t="s">
        <v>108</v>
      </c>
      <c r="B69" s="74" t="s">
        <v>115</v>
      </c>
      <c r="C69" s="26"/>
      <c r="D69" s="55">
        <v>45000</v>
      </c>
      <c r="E69" s="8"/>
      <c r="F69" s="55">
        <f>D69*1.1</f>
        <v>49500.000000000007</v>
      </c>
      <c r="G69" s="56"/>
      <c r="H69" s="55">
        <f t="shared" si="4"/>
        <v>37125.000000000007</v>
      </c>
      <c r="I69" s="56"/>
      <c r="J69" s="75"/>
      <c r="K69" s="56"/>
      <c r="L69" s="57">
        <v>55000</v>
      </c>
      <c r="M69" s="22"/>
      <c r="N69" s="22"/>
      <c r="O69" s="27"/>
      <c r="P69" s="27"/>
      <c r="Q69" s="28"/>
    </row>
    <row r="70" spans="1:17" s="29" customFormat="1" ht="18.75" thickBot="1" x14ac:dyDescent="0.3">
      <c r="A70" s="11" t="s">
        <v>32</v>
      </c>
      <c r="B70" s="37" t="s">
        <v>33</v>
      </c>
      <c r="C70" s="26"/>
      <c r="D70" s="55">
        <v>0</v>
      </c>
      <c r="E70" s="8"/>
      <c r="F70" s="55">
        <v>0</v>
      </c>
      <c r="G70" s="56"/>
      <c r="H70" s="55">
        <v>380000</v>
      </c>
      <c r="I70" s="56"/>
      <c r="J70" s="75"/>
      <c r="K70" s="56"/>
      <c r="L70" s="57">
        <v>0</v>
      </c>
      <c r="M70" s="22"/>
      <c r="N70" s="22"/>
      <c r="O70" s="34"/>
      <c r="P70" s="34"/>
      <c r="Q70" s="28"/>
    </row>
    <row r="71" spans="1:17" s="29" customFormat="1" ht="18.75" thickBot="1" x14ac:dyDescent="0.3">
      <c r="A71" s="30" t="s">
        <v>42</v>
      </c>
      <c r="B71" s="35"/>
      <c r="C71" s="33"/>
      <c r="D71" s="62">
        <f>SUM(D66:D70)</f>
        <v>160550</v>
      </c>
      <c r="E71" s="8"/>
      <c r="F71" s="62">
        <f>SUM(F66:F70)</f>
        <v>166826</v>
      </c>
      <c r="G71" s="63"/>
      <c r="H71" s="62">
        <f>SUM(H66:H70)</f>
        <v>505120</v>
      </c>
      <c r="I71" s="63"/>
      <c r="J71" s="62">
        <f>SUM(J66:J70)</f>
        <v>117326</v>
      </c>
      <c r="K71" s="63"/>
      <c r="L71" s="62">
        <f>SUM(L66:L70)</f>
        <v>86000</v>
      </c>
      <c r="M71" s="33"/>
      <c r="N71" s="33"/>
      <c r="O71" s="27"/>
      <c r="P71" s="27"/>
      <c r="Q71" s="28"/>
    </row>
    <row r="72" spans="1:17" s="29" customFormat="1" ht="18.75" thickBot="1" x14ac:dyDescent="0.3">
      <c r="A72" s="11"/>
      <c r="B72" s="20"/>
      <c r="C72" s="22"/>
      <c r="D72" s="57"/>
      <c r="E72" s="8"/>
      <c r="F72" s="57"/>
      <c r="G72" s="56"/>
      <c r="H72" s="57"/>
      <c r="I72" s="56"/>
      <c r="J72" s="57"/>
      <c r="K72" s="56"/>
      <c r="L72" s="57"/>
      <c r="M72" s="22"/>
      <c r="N72" s="22"/>
      <c r="O72" s="34"/>
      <c r="P72" s="34"/>
      <c r="Q72" s="28"/>
    </row>
    <row r="73" spans="1:17" s="29" customFormat="1" ht="18.75" thickBot="1" x14ac:dyDescent="0.3">
      <c r="A73" s="30" t="s">
        <v>43</v>
      </c>
      <c r="B73" s="35"/>
      <c r="C73" s="33"/>
      <c r="D73" s="62">
        <f>SUM(D42,D48,D55,D63,D71)</f>
        <v>2739900</v>
      </c>
      <c r="E73" s="8"/>
      <c r="F73" s="62">
        <f>SUM(F42,F48,F55,F63,F71)</f>
        <v>2775622</v>
      </c>
      <c r="G73" s="63"/>
      <c r="H73" s="62">
        <f>SUM(H42,H48,H55,H63,H71)</f>
        <v>2461717.25</v>
      </c>
      <c r="I73" s="63"/>
      <c r="J73" s="62">
        <f>SUM(J42,J48,J55,J63,J71)</f>
        <v>533722</v>
      </c>
      <c r="K73" s="63"/>
      <c r="L73" s="62">
        <f>SUM(L42,L48,L55,L63,L71)</f>
        <v>306500</v>
      </c>
      <c r="M73" s="33"/>
      <c r="N73" s="33"/>
      <c r="O73" s="27"/>
      <c r="P73" s="27"/>
      <c r="Q73" s="28"/>
    </row>
    <row r="74" spans="1:17" s="29" customFormat="1" ht="18" x14ac:dyDescent="0.25">
      <c r="A74" s="11"/>
      <c r="B74" s="20"/>
      <c r="C74" s="26"/>
      <c r="D74" s="57"/>
      <c r="E74" s="8"/>
      <c r="F74" s="57"/>
      <c r="G74" s="56"/>
      <c r="H74" s="57"/>
      <c r="I74" s="56"/>
      <c r="J74" s="57"/>
      <c r="K74" s="56"/>
      <c r="L74" s="57"/>
      <c r="M74" s="22"/>
      <c r="N74" s="22"/>
      <c r="O74" s="27"/>
      <c r="P74" s="27"/>
      <c r="Q74" s="28"/>
    </row>
    <row r="75" spans="1:17" s="29" customFormat="1" ht="18" x14ac:dyDescent="0.25">
      <c r="A75" s="11" t="s">
        <v>44</v>
      </c>
      <c r="B75" s="20"/>
      <c r="C75" s="26"/>
      <c r="D75" s="57"/>
      <c r="E75" s="8"/>
      <c r="F75" s="57"/>
      <c r="G75" s="56"/>
      <c r="H75" s="57"/>
      <c r="I75" s="56"/>
      <c r="J75" s="57"/>
      <c r="K75" s="56"/>
      <c r="L75" s="57"/>
      <c r="M75" s="22"/>
      <c r="N75" s="22"/>
      <c r="O75" s="27"/>
      <c r="P75" s="27"/>
      <c r="Q75" s="28"/>
    </row>
    <row r="76" spans="1:17" s="29" customFormat="1" ht="18" x14ac:dyDescent="0.25">
      <c r="A76" s="72" t="s">
        <v>143</v>
      </c>
      <c r="B76" s="74" t="s">
        <v>45</v>
      </c>
      <c r="C76" s="26"/>
      <c r="D76" s="57"/>
      <c r="E76" s="8"/>
      <c r="F76" s="57"/>
      <c r="G76" s="56"/>
      <c r="H76" s="60"/>
      <c r="I76" s="56"/>
      <c r="J76" s="75"/>
      <c r="K76" s="56"/>
      <c r="L76" s="57">
        <v>0</v>
      </c>
      <c r="M76" s="22"/>
      <c r="N76" s="22"/>
      <c r="O76" s="27"/>
      <c r="P76" s="27"/>
      <c r="Q76" s="28"/>
    </row>
    <row r="77" spans="1:17" s="29" customFormat="1" ht="18" x14ac:dyDescent="0.25">
      <c r="A77" s="72" t="s">
        <v>109</v>
      </c>
      <c r="B77" s="37" t="s">
        <v>45</v>
      </c>
      <c r="C77" s="26"/>
      <c r="D77" s="55">
        <v>1032936</v>
      </c>
      <c r="E77" s="8"/>
      <c r="F77" s="55">
        <f>1788034-822150+83543+5032</f>
        <v>1054459</v>
      </c>
      <c r="G77" s="56"/>
      <c r="H77" s="55">
        <v>733064</v>
      </c>
      <c r="I77" s="56"/>
      <c r="J77" s="77"/>
      <c r="K77" s="56"/>
      <c r="L77" s="77"/>
      <c r="M77" s="22"/>
      <c r="N77" s="22"/>
      <c r="O77" s="27"/>
      <c r="P77" s="27"/>
      <c r="Q77" s="28"/>
    </row>
    <row r="78" spans="1:17" s="29" customFormat="1" ht="18.75" customHeight="1" thickBot="1" x14ac:dyDescent="0.3">
      <c r="A78" s="12" t="s">
        <v>110</v>
      </c>
      <c r="B78" s="37" t="s">
        <v>45</v>
      </c>
      <c r="C78" s="26"/>
      <c r="D78" s="57">
        <v>0</v>
      </c>
      <c r="E78" s="8"/>
      <c r="F78" s="57"/>
      <c r="G78" s="56"/>
      <c r="H78" s="57">
        <v>0</v>
      </c>
      <c r="I78" s="56"/>
      <c r="J78" s="75"/>
      <c r="K78" s="56"/>
      <c r="L78" s="55">
        <f>J78</f>
        <v>0</v>
      </c>
      <c r="M78" s="22"/>
      <c r="N78" s="22"/>
      <c r="O78" s="27"/>
      <c r="P78" s="27"/>
      <c r="Q78" s="28"/>
    </row>
    <row r="79" spans="1:17" s="29" customFormat="1" ht="18.75" thickBot="1" x14ac:dyDescent="0.3">
      <c r="A79" s="11" t="s">
        <v>99</v>
      </c>
      <c r="B79" s="37" t="s">
        <v>45</v>
      </c>
      <c r="C79" s="26"/>
      <c r="D79" s="57">
        <v>82197</v>
      </c>
      <c r="E79" s="8"/>
      <c r="F79" s="57">
        <f>F73*0.03</f>
        <v>83268.66</v>
      </c>
      <c r="G79" s="56"/>
      <c r="H79" s="57">
        <f>H73*0.03</f>
        <v>73851.517500000002</v>
      </c>
      <c r="I79" s="56"/>
      <c r="J79" s="57">
        <f>ROUND((J73*0.03),0)</f>
        <v>16012</v>
      </c>
      <c r="K79" s="56"/>
      <c r="L79" s="57">
        <f>L73*0.03</f>
        <v>9195</v>
      </c>
      <c r="M79" s="22"/>
      <c r="N79" s="22"/>
      <c r="O79" s="34"/>
      <c r="P79" s="34"/>
      <c r="Q79" s="28"/>
    </row>
    <row r="80" spans="1:17" s="29" customFormat="1" ht="18.75" thickBot="1" x14ac:dyDescent="0.3">
      <c r="A80" s="30" t="s">
        <v>46</v>
      </c>
      <c r="B80" s="35"/>
      <c r="C80" s="33"/>
      <c r="D80" s="62">
        <f>SUM(D76:D79)</f>
        <v>1115133</v>
      </c>
      <c r="E80" s="8"/>
      <c r="F80" s="62">
        <f>SUM(F76:F79)</f>
        <v>1137727.6599999999</v>
      </c>
      <c r="G80" s="63"/>
      <c r="H80" s="62">
        <f>SUM(H76:H79)</f>
        <v>806915.51749999996</v>
      </c>
      <c r="I80" s="63"/>
      <c r="J80" s="62">
        <f>SUM(J76:J79)</f>
        <v>16012</v>
      </c>
      <c r="K80" s="63"/>
      <c r="L80" s="62">
        <f>SUM(L76:L79)</f>
        <v>9195</v>
      </c>
      <c r="M80" s="33"/>
      <c r="N80" s="33"/>
      <c r="O80" s="27"/>
      <c r="P80" s="27"/>
      <c r="Q80" s="28"/>
    </row>
    <row r="81" spans="1:17" s="29" customFormat="1" ht="18.75" thickBot="1" x14ac:dyDescent="0.3">
      <c r="A81" s="11"/>
      <c r="B81" s="20"/>
      <c r="C81" s="38"/>
      <c r="D81" s="57"/>
      <c r="E81" s="8"/>
      <c r="F81" s="57"/>
      <c r="G81" s="56"/>
      <c r="H81" s="57"/>
      <c r="I81" s="56"/>
      <c r="J81" s="57"/>
      <c r="K81" s="56"/>
      <c r="L81" s="57"/>
      <c r="M81" s="22"/>
      <c r="N81" s="22"/>
      <c r="O81" s="34"/>
      <c r="P81" s="34"/>
      <c r="Q81" s="28"/>
    </row>
    <row r="82" spans="1:17" s="29" customFormat="1" ht="18.75" thickBot="1" x14ac:dyDescent="0.3">
      <c r="A82" s="30" t="s">
        <v>47</v>
      </c>
      <c r="B82" s="35"/>
      <c r="C82" s="33"/>
      <c r="D82" s="62">
        <f>D73+D80</f>
        <v>3855033</v>
      </c>
      <c r="E82" s="8"/>
      <c r="F82" s="62">
        <f>F73+F80</f>
        <v>3913349.66</v>
      </c>
      <c r="G82" s="63"/>
      <c r="H82" s="62">
        <f>H73+H80</f>
        <v>3268632.7675000001</v>
      </c>
      <c r="I82" s="63"/>
      <c r="J82" s="62">
        <f>J73+J80</f>
        <v>549734</v>
      </c>
      <c r="K82" s="63"/>
      <c r="L82" s="62">
        <f>L73+L80</f>
        <v>315695</v>
      </c>
      <c r="M82" s="33"/>
      <c r="N82" s="33"/>
      <c r="O82" s="27"/>
      <c r="P82" s="27"/>
      <c r="Q82" s="28"/>
    </row>
    <row r="83" spans="1:17" s="29" customFormat="1" ht="18" x14ac:dyDescent="0.25">
      <c r="A83" s="11"/>
      <c r="B83" s="20"/>
      <c r="C83" s="23"/>
      <c r="D83" s="57"/>
      <c r="E83" s="8"/>
      <c r="F83" s="57"/>
      <c r="G83" s="56"/>
      <c r="H83" s="57"/>
      <c r="I83" s="56"/>
      <c r="J83" s="57"/>
      <c r="K83" s="56"/>
      <c r="L83" s="57"/>
      <c r="M83" s="22"/>
      <c r="N83" s="22"/>
      <c r="O83" s="27"/>
      <c r="P83" s="27"/>
      <c r="Q83" s="28"/>
    </row>
    <row r="84" spans="1:17" s="29" customFormat="1" ht="18.75" thickBot="1" x14ac:dyDescent="0.3">
      <c r="A84" s="11" t="s">
        <v>100</v>
      </c>
      <c r="B84" s="20"/>
      <c r="C84" s="23"/>
      <c r="D84" s="57"/>
      <c r="E84" s="8"/>
      <c r="F84" s="57"/>
      <c r="G84" s="56"/>
      <c r="H84" s="57"/>
      <c r="I84" s="56"/>
      <c r="J84" s="57"/>
      <c r="K84" s="56"/>
      <c r="L84" s="57"/>
      <c r="M84" s="22"/>
      <c r="N84" s="22"/>
      <c r="O84" s="39"/>
      <c r="P84" s="39"/>
    </row>
    <row r="85" spans="1:17" s="29" customFormat="1" ht="18.75" thickBot="1" x14ac:dyDescent="0.3">
      <c r="A85" s="12"/>
      <c r="B85" s="24"/>
      <c r="C85" s="38"/>
      <c r="D85" s="55"/>
      <c r="E85" s="8"/>
      <c r="F85" s="55"/>
      <c r="G85" s="56"/>
      <c r="H85" s="55"/>
      <c r="I85" s="56"/>
      <c r="J85" s="55"/>
      <c r="K85" s="56"/>
      <c r="L85" s="55"/>
      <c r="M85" s="22"/>
      <c r="N85" s="22"/>
      <c r="O85" s="40"/>
      <c r="P85" s="40"/>
    </row>
    <row r="86" spans="1:17" ht="90.75" thickBot="1" x14ac:dyDescent="0.3">
      <c r="A86" s="30" t="s">
        <v>48</v>
      </c>
      <c r="B86" s="35"/>
      <c r="C86" s="33"/>
      <c r="D86" s="62">
        <f>D33-D82-D84</f>
        <v>0</v>
      </c>
      <c r="E86" s="8"/>
      <c r="F86" s="62">
        <f>F33-F82-F84</f>
        <v>0.33999999985098839</v>
      </c>
      <c r="G86" s="63"/>
      <c r="H86" s="62">
        <f>H33-H82-H84</f>
        <v>0.30249999975785613</v>
      </c>
      <c r="I86" s="63"/>
      <c r="J86" s="62">
        <f>J33-J82-J84</f>
        <v>3347508</v>
      </c>
      <c r="K86" s="63"/>
      <c r="L86" s="62">
        <f>L33-L82-L84</f>
        <v>-269695</v>
      </c>
      <c r="M86" s="33"/>
      <c r="N86" s="33"/>
      <c r="O86" s="51"/>
      <c r="P86" s="51"/>
      <c r="Q86" s="48"/>
    </row>
    <row r="87" spans="1:17" x14ac:dyDescent="0.2">
      <c r="A87" s="41"/>
      <c r="B87" s="42"/>
      <c r="C87" s="49"/>
      <c r="D87" s="43"/>
      <c r="E87" s="43"/>
      <c r="F87" s="43"/>
      <c r="G87" s="50"/>
      <c r="H87" s="43"/>
      <c r="I87" s="50"/>
      <c r="J87" s="43"/>
      <c r="K87" s="50"/>
      <c r="L87" s="43"/>
      <c r="M87" s="50"/>
      <c r="N87" s="50"/>
    </row>
    <row r="88" spans="1:17" x14ac:dyDescent="0.2"/>
    <row r="89" spans="1:17" hidden="1" x14ac:dyDescent="0.2"/>
  </sheetData>
  <mergeCells count="2">
    <mergeCell ref="A1:N1"/>
    <mergeCell ref="U5:W5"/>
  </mergeCells>
  <printOptions gridLines="1"/>
  <pageMargins left="0.7" right="0.7" top="0.75" bottom="0.75" header="0.3" footer="0.3"/>
  <pageSetup scale="49" fitToHeight="0" orientation="portrait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9"/>
  <sheetViews>
    <sheetView zoomScale="80" zoomScaleNormal="80" zoomScaleSheetLayoutView="40" workbookViewId="0">
      <selection activeCell="F79" sqref="F79"/>
    </sheetView>
  </sheetViews>
  <sheetFormatPr defaultColWidth="9.140625" defaultRowHeight="0" customHeight="1" zeroHeight="1" x14ac:dyDescent="0.2"/>
  <cols>
    <col min="1" max="1" width="54.140625" style="44" customWidth="1"/>
    <col min="2" max="2" width="16.140625" style="5" customWidth="1"/>
    <col min="3" max="3" width="1.42578125" style="46" customWidth="1"/>
    <col min="4" max="4" width="25.140625" style="6" customWidth="1"/>
    <col min="5" max="5" width="1.42578125" style="6" customWidth="1"/>
    <col min="6" max="6" width="26" style="6" customWidth="1"/>
    <col min="7" max="7" width="1.42578125" style="46" customWidth="1"/>
    <col min="8" max="8" width="26" style="6" customWidth="1"/>
    <col min="9" max="9" width="1.42578125" style="46" customWidth="1"/>
    <col min="10" max="10" width="24.85546875" style="6" customWidth="1"/>
    <col min="11" max="11" width="1.42578125" style="46" customWidth="1"/>
    <col min="12" max="12" width="25.140625" style="6" customWidth="1"/>
    <col min="13" max="14" width="1.42578125" style="46" customWidth="1"/>
    <col min="15" max="16" width="0" style="46" hidden="1" customWidth="1"/>
    <col min="17" max="17" width="0" style="47" hidden="1" customWidth="1"/>
    <col min="18" max="18" width="9.140625" style="48"/>
    <col min="19" max="19" width="12.28515625" style="48" bestFit="1" customWidth="1"/>
    <col min="20" max="16384" width="9.140625" style="48"/>
  </cols>
  <sheetData>
    <row r="1" spans="1:23" ht="53.25" customHeight="1" x14ac:dyDescent="0.4">
      <c r="A1" s="175" t="s">
        <v>93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23" ht="53.25" customHeight="1" thickBot="1" x14ac:dyDescent="0.5">
      <c r="A2" s="97" t="s">
        <v>122</v>
      </c>
      <c r="B2" s="78"/>
      <c r="C2" s="78"/>
      <c r="D2" s="78" t="s">
        <v>126</v>
      </c>
      <c r="E2" s="78"/>
      <c r="F2" s="78" t="s">
        <v>127</v>
      </c>
      <c r="G2" s="78"/>
      <c r="H2" s="78" t="s">
        <v>127</v>
      </c>
      <c r="I2" s="78"/>
      <c r="J2" s="78" t="s">
        <v>127</v>
      </c>
      <c r="K2" s="78"/>
      <c r="L2" s="78" t="s">
        <v>128</v>
      </c>
      <c r="M2" s="78"/>
      <c r="N2" s="78"/>
    </row>
    <row r="3" spans="1:23" s="12" customFormat="1" ht="74.25" customHeight="1" thickBot="1" x14ac:dyDescent="0.3">
      <c r="B3" s="7" t="s">
        <v>0</v>
      </c>
      <c r="C3" s="8"/>
      <c r="D3" s="9" t="s">
        <v>101</v>
      </c>
      <c r="E3" s="8"/>
      <c r="F3" s="69" t="s">
        <v>102</v>
      </c>
      <c r="G3" s="8"/>
      <c r="H3" s="9" t="s">
        <v>124</v>
      </c>
      <c r="I3" s="8"/>
      <c r="J3" s="9" t="s">
        <v>125</v>
      </c>
      <c r="K3" s="8"/>
      <c r="L3" s="9" t="s">
        <v>103</v>
      </c>
      <c r="M3" s="8"/>
      <c r="N3" s="8"/>
      <c r="O3" s="10"/>
      <c r="P3" s="10"/>
      <c r="Q3" s="11"/>
    </row>
    <row r="4" spans="1:23" s="12" customFormat="1" ht="8.25" customHeight="1" x14ac:dyDescent="0.25">
      <c r="A4" s="15"/>
      <c r="B4" s="16"/>
      <c r="C4" s="13"/>
      <c r="D4" s="13"/>
      <c r="E4" s="8"/>
      <c r="F4" s="13"/>
      <c r="G4" s="13"/>
      <c r="H4" s="13"/>
      <c r="I4" s="13"/>
      <c r="J4" s="13"/>
      <c r="K4" s="13"/>
      <c r="L4" s="13"/>
      <c r="M4" s="13"/>
      <c r="N4" s="13"/>
      <c r="O4" s="14"/>
      <c r="P4" s="14"/>
      <c r="Q4" s="15"/>
    </row>
    <row r="5" spans="1:23" s="12" customFormat="1" ht="21" customHeight="1" thickBot="1" x14ac:dyDescent="0.3">
      <c r="A5" s="12" t="s">
        <v>123</v>
      </c>
      <c r="B5" s="17"/>
      <c r="C5" s="13"/>
      <c r="D5" s="68">
        <v>358.5</v>
      </c>
      <c r="E5" s="8"/>
      <c r="F5" s="68">
        <v>350.7</v>
      </c>
      <c r="G5" s="13"/>
      <c r="H5" s="68">
        <v>350.7</v>
      </c>
      <c r="I5" s="13"/>
      <c r="J5" s="18"/>
      <c r="K5" s="13"/>
      <c r="L5" s="68">
        <v>335.2</v>
      </c>
      <c r="M5" s="13"/>
      <c r="N5" s="13"/>
      <c r="O5" s="19"/>
      <c r="P5" s="19"/>
    </row>
    <row r="6" spans="1:23" s="12" customFormat="1" ht="37.5" customHeight="1" x14ac:dyDescent="0.25">
      <c r="A6" s="11" t="s">
        <v>2</v>
      </c>
      <c r="B6" s="20" t="s">
        <v>3</v>
      </c>
      <c r="C6" s="21"/>
      <c r="D6" s="55">
        <v>1095001</v>
      </c>
      <c r="E6" s="8"/>
      <c r="F6" s="55">
        <v>1095001</v>
      </c>
      <c r="G6" s="56"/>
      <c r="H6" s="55">
        <f>+D80</f>
        <v>1115133</v>
      </c>
      <c r="I6" s="56"/>
      <c r="J6" s="57">
        <f>+H6</f>
        <v>1115133</v>
      </c>
      <c r="K6" s="56"/>
      <c r="L6" s="57">
        <f>+J80</f>
        <v>820657</v>
      </c>
      <c r="M6" s="22"/>
      <c r="N6" s="22"/>
      <c r="O6" s="10"/>
      <c r="P6" s="10"/>
      <c r="Q6" s="11"/>
      <c r="U6" s="176"/>
      <c r="V6" s="176"/>
      <c r="W6" s="176"/>
    </row>
    <row r="7" spans="1:23" s="12" customFormat="1" ht="16.5" customHeight="1" x14ac:dyDescent="0.25">
      <c r="B7" s="24"/>
      <c r="C7" s="13"/>
      <c r="D7" s="58"/>
      <c r="E7" s="8"/>
      <c r="F7" s="58"/>
      <c r="G7" s="59"/>
      <c r="H7" s="58"/>
      <c r="I7" s="59"/>
      <c r="J7" s="58"/>
      <c r="K7" s="59"/>
      <c r="L7" s="58"/>
      <c r="M7" s="13"/>
      <c r="N7" s="13"/>
      <c r="O7" s="19"/>
      <c r="P7" s="19"/>
      <c r="U7" s="53"/>
    </row>
    <row r="8" spans="1:23" s="29" customFormat="1" ht="20.25" customHeight="1" x14ac:dyDescent="0.3">
      <c r="A8" s="25" t="s">
        <v>4</v>
      </c>
      <c r="B8" s="20"/>
      <c r="C8" s="26"/>
      <c r="D8" s="55"/>
      <c r="E8" s="8"/>
      <c r="F8" s="55"/>
      <c r="G8" s="56"/>
      <c r="H8" s="57"/>
      <c r="I8" s="56"/>
      <c r="J8" s="57"/>
      <c r="K8" s="56"/>
      <c r="L8" s="57"/>
      <c r="M8" s="22"/>
      <c r="N8" s="22"/>
      <c r="O8" s="27"/>
      <c r="P8" s="27"/>
      <c r="Q8" s="28"/>
    </row>
    <row r="9" spans="1:23" s="29" customFormat="1" ht="20.25" customHeight="1" x14ac:dyDescent="0.25">
      <c r="A9" s="65" t="s">
        <v>94</v>
      </c>
      <c r="B9" s="20"/>
      <c r="C9" s="26"/>
      <c r="D9" s="55">
        <v>946977</v>
      </c>
      <c r="E9" s="8"/>
      <c r="F9" s="55">
        <v>1004773</v>
      </c>
      <c r="G9" s="56"/>
      <c r="H9" s="57">
        <f>F9*0.8</f>
        <v>803818.4</v>
      </c>
      <c r="I9" s="56"/>
      <c r="J9" s="29">
        <f>ROUND((+F9-(F9*0.03)),0)</f>
        <v>974630</v>
      </c>
      <c r="K9" s="56"/>
      <c r="L9" s="60">
        <f>ROUND((1106512*0.95),0)</f>
        <v>1051186</v>
      </c>
      <c r="M9" s="22"/>
      <c r="N9" s="22"/>
      <c r="O9" s="27"/>
      <c r="P9" s="27"/>
      <c r="Q9" s="28"/>
    </row>
    <row r="10" spans="1:23" s="29" customFormat="1" ht="20.25" customHeight="1" x14ac:dyDescent="0.25">
      <c r="A10" s="65" t="s">
        <v>95</v>
      </c>
      <c r="B10" s="20"/>
      <c r="C10" s="26"/>
      <c r="D10" s="66">
        <v>118759</v>
      </c>
      <c r="E10" s="8"/>
      <c r="F10" s="66">
        <f>121942</f>
        <v>121942</v>
      </c>
      <c r="G10" s="56"/>
      <c r="H10" s="67">
        <f>F10*0.75</f>
        <v>91456.5</v>
      </c>
      <c r="I10" s="56"/>
      <c r="J10" s="67">
        <f>ROUND((F10*0.95),0)</f>
        <v>115845</v>
      </c>
      <c r="K10" s="56"/>
      <c r="L10" s="70">
        <f>ROUND((105175*1.2),0)</f>
        <v>126210</v>
      </c>
      <c r="M10" s="22"/>
      <c r="N10" s="22"/>
      <c r="O10" s="27"/>
      <c r="P10" s="27"/>
      <c r="Q10" s="28"/>
    </row>
    <row r="11" spans="1:23" s="29" customFormat="1" ht="20.25" customHeight="1" x14ac:dyDescent="0.25">
      <c r="A11" s="11" t="s">
        <v>5</v>
      </c>
      <c r="B11" s="20" t="s">
        <v>6</v>
      </c>
      <c r="C11" s="26"/>
      <c r="D11" s="29">
        <f>SUM(D9:D10)</f>
        <v>1065736</v>
      </c>
      <c r="E11" s="8"/>
      <c r="F11" s="29">
        <f>SUM(F9:F10)</f>
        <v>1126715</v>
      </c>
      <c r="G11" s="56"/>
      <c r="H11" s="29">
        <f>SUM(H9:H10)</f>
        <v>895274.9</v>
      </c>
      <c r="I11" s="56"/>
      <c r="J11" s="29">
        <f>SUM(J9:J10)</f>
        <v>1090475</v>
      </c>
      <c r="K11" s="56"/>
      <c r="L11" s="29">
        <f>SUM(L9:L10)</f>
        <v>1177396</v>
      </c>
      <c r="M11" s="22"/>
      <c r="N11" s="22"/>
      <c r="O11" s="27"/>
      <c r="P11" s="27"/>
      <c r="Q11" s="28"/>
    </row>
    <row r="12" spans="1:23" s="29" customFormat="1" ht="21.75" customHeight="1" x14ac:dyDescent="0.25">
      <c r="A12" s="11"/>
      <c r="B12" s="20"/>
      <c r="C12" s="26"/>
      <c r="D12" s="55"/>
      <c r="E12" s="8"/>
      <c r="F12" s="55"/>
      <c r="G12" s="56"/>
      <c r="H12" s="57"/>
      <c r="I12" s="56"/>
      <c r="J12" s="57"/>
      <c r="K12" s="56"/>
      <c r="L12" s="57"/>
      <c r="M12" s="22"/>
      <c r="N12" s="22"/>
      <c r="O12" s="27"/>
      <c r="P12" s="27"/>
      <c r="Q12" s="28"/>
    </row>
    <row r="13" spans="1:23" s="29" customFormat="1" ht="21.75" customHeight="1" x14ac:dyDescent="0.25">
      <c r="A13" s="11" t="s">
        <v>7</v>
      </c>
      <c r="B13" s="20" t="s">
        <v>8</v>
      </c>
      <c r="C13" s="21"/>
      <c r="D13" s="55">
        <v>0</v>
      </c>
      <c r="E13" s="8"/>
      <c r="F13" s="55">
        <v>0</v>
      </c>
      <c r="G13" s="56"/>
      <c r="H13" s="29">
        <v>0</v>
      </c>
      <c r="I13" s="56"/>
      <c r="J13" s="57">
        <v>0</v>
      </c>
      <c r="K13" s="56"/>
      <c r="L13" s="57">
        <v>0</v>
      </c>
      <c r="M13" s="22"/>
      <c r="N13" s="22"/>
      <c r="O13" s="27"/>
      <c r="P13" s="27"/>
      <c r="Q13" s="28"/>
    </row>
    <row r="14" spans="1:23" s="29" customFormat="1" ht="21.75" customHeight="1" x14ac:dyDescent="0.25">
      <c r="A14" s="11"/>
      <c r="B14" s="20"/>
      <c r="C14" s="26"/>
      <c r="D14" s="55"/>
      <c r="E14" s="8"/>
      <c r="F14" s="55"/>
      <c r="G14" s="56"/>
      <c r="H14" s="57"/>
      <c r="I14" s="56"/>
      <c r="J14" s="57"/>
      <c r="K14" s="56"/>
      <c r="L14" s="57"/>
      <c r="M14" s="22"/>
      <c r="N14" s="22"/>
      <c r="O14" s="27"/>
      <c r="P14" s="27"/>
      <c r="Q14" s="28"/>
      <c r="U14" s="54"/>
    </row>
    <row r="15" spans="1:23" s="29" customFormat="1" ht="21.75" customHeight="1" x14ac:dyDescent="0.25">
      <c r="A15" s="65" t="s">
        <v>98</v>
      </c>
      <c r="B15" s="20"/>
      <c r="C15" s="26"/>
      <c r="D15" s="55">
        <v>1777296</v>
      </c>
      <c r="E15" s="8"/>
      <c r="F15" s="55">
        <v>1774634</v>
      </c>
      <c r="G15" s="56"/>
      <c r="H15" s="57">
        <v>1311975.17</v>
      </c>
      <c r="I15" s="56"/>
      <c r="J15" s="57">
        <f>F15</f>
        <v>1774634</v>
      </c>
      <c r="K15" s="56"/>
      <c r="L15" s="61">
        <v>1770705</v>
      </c>
      <c r="M15" s="22"/>
      <c r="N15" s="22"/>
      <c r="O15" s="27"/>
      <c r="P15" s="27"/>
      <c r="Q15" s="28"/>
      <c r="U15" s="54"/>
    </row>
    <row r="16" spans="1:23" s="29" customFormat="1" ht="21.75" customHeight="1" x14ac:dyDescent="0.25">
      <c r="A16" s="65" t="s">
        <v>97</v>
      </c>
      <c r="B16" s="20"/>
      <c r="C16" s="26"/>
      <c r="D16" s="66"/>
      <c r="E16" s="8"/>
      <c r="F16" s="66"/>
      <c r="G16" s="56"/>
      <c r="H16" s="67"/>
      <c r="I16" s="56"/>
      <c r="J16" s="67"/>
      <c r="K16" s="56"/>
      <c r="L16" s="67"/>
      <c r="M16" s="22"/>
      <c r="N16" s="22"/>
      <c r="O16" s="27"/>
      <c r="P16" s="27"/>
      <c r="Q16" s="28"/>
      <c r="U16" s="54"/>
    </row>
    <row r="17" spans="1:17" s="29" customFormat="1" ht="21.75" customHeight="1" x14ac:dyDescent="0.25">
      <c r="A17" s="11" t="s">
        <v>9</v>
      </c>
      <c r="B17" s="20" t="s">
        <v>10</v>
      </c>
      <c r="C17" s="26"/>
      <c r="D17" s="55">
        <f>SUM(D15:D16)</f>
        <v>1777296</v>
      </c>
      <c r="E17" s="8"/>
      <c r="F17" s="55">
        <f>SUM(F15:F16)</f>
        <v>1774634</v>
      </c>
      <c r="G17" s="56"/>
      <c r="H17" s="55">
        <f>SUM(H15:H16)</f>
        <v>1311975.17</v>
      </c>
      <c r="I17" s="56"/>
      <c r="J17" s="55">
        <f>SUM(J15:J16)</f>
        <v>1774634</v>
      </c>
      <c r="K17" s="56"/>
      <c r="L17" s="55">
        <f>SUM(L15:L16)</f>
        <v>1770705</v>
      </c>
      <c r="M17" s="22"/>
      <c r="N17" s="22"/>
      <c r="O17" s="27"/>
      <c r="P17" s="27"/>
      <c r="Q17" s="28"/>
    </row>
    <row r="18" spans="1:17" s="29" customFormat="1" ht="24.75" customHeight="1" x14ac:dyDescent="0.25">
      <c r="A18" s="11"/>
      <c r="B18" s="20"/>
      <c r="C18" s="22"/>
      <c r="D18" s="55"/>
      <c r="E18" s="8"/>
      <c r="F18" s="55"/>
      <c r="G18" s="56"/>
      <c r="H18" s="57"/>
      <c r="I18" s="56"/>
      <c r="J18" s="57"/>
      <c r="K18" s="56"/>
      <c r="L18" s="57"/>
      <c r="M18" s="22"/>
      <c r="N18" s="22"/>
      <c r="O18" s="27"/>
      <c r="P18" s="27"/>
      <c r="Q18" s="28"/>
    </row>
    <row r="19" spans="1:17" s="29" customFormat="1" ht="21.75" customHeight="1" x14ac:dyDescent="0.25">
      <c r="A19" s="11" t="s">
        <v>11</v>
      </c>
      <c r="B19" s="20" t="s">
        <v>12</v>
      </c>
      <c r="C19" s="22"/>
      <c r="D19" s="55">
        <v>42000</v>
      </c>
      <c r="E19" s="8"/>
      <c r="F19" s="55">
        <f>D19</f>
        <v>42000</v>
      </c>
      <c r="G19" s="56"/>
      <c r="H19" s="57">
        <v>40000</v>
      </c>
      <c r="I19" s="56"/>
      <c r="J19" s="57">
        <f>F19</f>
        <v>42000</v>
      </c>
      <c r="K19" s="56"/>
      <c r="L19" s="57">
        <v>46000</v>
      </c>
      <c r="M19" s="22"/>
      <c r="N19" s="22"/>
      <c r="O19" s="27"/>
      <c r="P19" s="27"/>
      <c r="Q19" s="28"/>
    </row>
    <row r="20" spans="1:17" s="29" customFormat="1" ht="21.75" customHeight="1" x14ac:dyDescent="0.25">
      <c r="A20" s="11"/>
      <c r="B20" s="20"/>
      <c r="C20" s="22"/>
      <c r="D20" s="55"/>
      <c r="E20" s="8"/>
      <c r="F20" s="55"/>
      <c r="G20" s="56"/>
      <c r="H20" s="57"/>
      <c r="I20" s="56"/>
      <c r="J20" s="57"/>
      <c r="K20" s="56"/>
      <c r="L20" s="57"/>
      <c r="M20" s="22"/>
      <c r="N20" s="22"/>
      <c r="O20" s="27"/>
      <c r="P20" s="27"/>
      <c r="Q20" s="28"/>
    </row>
    <row r="21" spans="1:17" s="29" customFormat="1" ht="21.75" customHeight="1" x14ac:dyDescent="0.25">
      <c r="A21" s="11" t="s">
        <v>104</v>
      </c>
      <c r="B21" s="73">
        <v>1920</v>
      </c>
      <c r="C21" s="22"/>
      <c r="D21" s="55">
        <v>0</v>
      </c>
      <c r="E21" s="8"/>
      <c r="F21" s="55">
        <v>0</v>
      </c>
      <c r="G21" s="56"/>
      <c r="H21" s="57">
        <v>0</v>
      </c>
      <c r="I21" s="56"/>
      <c r="J21" s="61">
        <v>100000</v>
      </c>
      <c r="K21" s="56"/>
      <c r="L21" s="61">
        <v>0</v>
      </c>
      <c r="M21" s="22"/>
      <c r="N21" s="22"/>
      <c r="O21" s="27"/>
      <c r="P21" s="27"/>
      <c r="Q21" s="28"/>
    </row>
    <row r="22" spans="1:17" s="29" customFormat="1" ht="21.75" customHeight="1" thickBot="1" x14ac:dyDescent="0.3">
      <c r="A22" s="11"/>
      <c r="B22" s="20"/>
      <c r="C22" s="22"/>
      <c r="D22" s="57"/>
      <c r="E22" s="8"/>
      <c r="F22" s="57"/>
      <c r="G22" s="56"/>
      <c r="H22" s="57"/>
      <c r="I22" s="56"/>
      <c r="J22" s="57"/>
      <c r="K22" s="56"/>
      <c r="L22" s="57"/>
      <c r="M22" s="22"/>
      <c r="N22" s="22"/>
      <c r="O22" s="27"/>
      <c r="P22" s="27"/>
      <c r="Q22" s="28"/>
    </row>
    <row r="23" spans="1:17" s="29" customFormat="1" ht="20.25" customHeight="1" thickBot="1" x14ac:dyDescent="0.3">
      <c r="A23" s="30" t="s">
        <v>13</v>
      </c>
      <c r="B23" s="31"/>
      <c r="C23" s="32"/>
      <c r="D23" s="62">
        <f>SUM(D11,D13,D17,D19,D21)</f>
        <v>2885032</v>
      </c>
      <c r="E23" s="8"/>
      <c r="F23" s="62">
        <f>SUM(F11,F13,F17,F19,F21)</f>
        <v>2943349</v>
      </c>
      <c r="G23" s="63"/>
      <c r="H23" s="62">
        <f>SUM(H11,H13,H17,H19,H21)</f>
        <v>2247250.0699999998</v>
      </c>
      <c r="I23" s="63"/>
      <c r="J23" s="62">
        <f>SUM(J11,J13,J17,J19,J21)</f>
        <v>3007109</v>
      </c>
      <c r="K23" s="63"/>
      <c r="L23" s="62">
        <f>SUM(L11,L13,L17,L19,L21)</f>
        <v>2994101</v>
      </c>
      <c r="M23" s="33"/>
      <c r="N23" s="33"/>
      <c r="O23" s="34"/>
      <c r="P23" s="34"/>
      <c r="Q23" s="28"/>
    </row>
    <row r="24" spans="1:17" s="29" customFormat="1" ht="18.75" thickBot="1" x14ac:dyDescent="0.3">
      <c r="A24" s="11"/>
      <c r="B24" s="20"/>
      <c r="C24" s="22"/>
      <c r="D24" s="57"/>
      <c r="E24" s="8"/>
      <c r="F24" s="57"/>
      <c r="G24" s="56"/>
      <c r="H24" s="57"/>
      <c r="I24" s="56"/>
      <c r="J24" s="57"/>
      <c r="K24" s="56"/>
      <c r="L24" s="57"/>
      <c r="M24" s="22"/>
      <c r="N24" s="22"/>
      <c r="O24" s="27"/>
      <c r="P24" s="27"/>
      <c r="Q24" s="28"/>
    </row>
    <row r="25" spans="1:17" s="29" customFormat="1" ht="36.75" thickBot="1" x14ac:dyDescent="0.3">
      <c r="A25" s="30" t="s">
        <v>14</v>
      </c>
      <c r="B25" s="35"/>
      <c r="C25" s="33"/>
      <c r="D25" s="62">
        <f>D6+D23</f>
        <v>3980033</v>
      </c>
      <c r="E25" s="8"/>
      <c r="F25" s="62">
        <f>F6+F23</f>
        <v>4038350</v>
      </c>
      <c r="G25" s="63"/>
      <c r="H25" s="62">
        <f>H6+H23</f>
        <v>3362383.07</v>
      </c>
      <c r="I25" s="63"/>
      <c r="J25" s="62">
        <f>J6+J23</f>
        <v>4122242</v>
      </c>
      <c r="K25" s="63"/>
      <c r="L25" s="62">
        <f>L6+L23</f>
        <v>3814758</v>
      </c>
      <c r="M25" s="33"/>
      <c r="N25" s="33"/>
      <c r="O25" s="34"/>
      <c r="P25" s="34"/>
      <c r="Q25" s="28"/>
    </row>
    <row r="26" spans="1:17" s="29" customFormat="1" ht="18" hidden="1" x14ac:dyDescent="0.25">
      <c r="A26" s="11" t="s">
        <v>15</v>
      </c>
      <c r="B26" s="20"/>
      <c r="C26" s="26"/>
      <c r="D26" s="57"/>
      <c r="E26" s="8"/>
      <c r="F26" s="57"/>
      <c r="G26" s="56"/>
      <c r="H26" s="57"/>
      <c r="I26" s="56"/>
      <c r="J26" s="57"/>
      <c r="K26" s="56"/>
      <c r="L26" s="57"/>
      <c r="M26" s="22"/>
      <c r="N26" s="22"/>
      <c r="O26" s="27"/>
      <c r="P26" s="27"/>
      <c r="Q26" s="28"/>
    </row>
    <row r="27" spans="1:17" s="29" customFormat="1" ht="36" hidden="1" x14ac:dyDescent="0.25">
      <c r="A27" s="11" t="s">
        <v>16</v>
      </c>
      <c r="B27" s="20" t="s">
        <v>17</v>
      </c>
      <c r="C27" s="21"/>
      <c r="D27" s="64">
        <v>0</v>
      </c>
      <c r="E27" s="8"/>
      <c r="F27" s="64">
        <v>0</v>
      </c>
      <c r="G27" s="56"/>
      <c r="H27" s="57">
        <v>0</v>
      </c>
      <c r="I27" s="56"/>
      <c r="J27" s="57">
        <v>0</v>
      </c>
      <c r="K27" s="56"/>
      <c r="L27" s="57">
        <v>0</v>
      </c>
      <c r="M27" s="22"/>
      <c r="N27" s="22"/>
      <c r="O27" s="27"/>
      <c r="P27" s="27"/>
      <c r="Q27" s="28"/>
    </row>
    <row r="28" spans="1:17" s="29" customFormat="1" ht="18" hidden="1" x14ac:dyDescent="0.25">
      <c r="A28" s="11"/>
      <c r="B28" s="20"/>
      <c r="C28" s="21"/>
      <c r="D28" s="55"/>
      <c r="E28" s="8"/>
      <c r="F28" s="55"/>
      <c r="G28" s="56"/>
      <c r="H28" s="57"/>
      <c r="I28" s="56"/>
      <c r="J28" s="57"/>
      <c r="K28" s="56"/>
      <c r="L28" s="57"/>
      <c r="M28" s="22"/>
      <c r="N28" s="22"/>
      <c r="O28" s="27"/>
      <c r="P28" s="27"/>
      <c r="Q28" s="28"/>
    </row>
    <row r="29" spans="1:17" s="29" customFormat="1" ht="36" x14ac:dyDescent="0.25">
      <c r="A29" s="11" t="s">
        <v>105</v>
      </c>
      <c r="B29" s="36" t="s">
        <v>18</v>
      </c>
      <c r="C29" s="21"/>
      <c r="D29" s="29">
        <v>-125000</v>
      </c>
      <c r="E29" s="8"/>
      <c r="F29" s="29">
        <v>-125000</v>
      </c>
      <c r="G29" s="56"/>
      <c r="H29" s="28">
        <f>F29*0.75</f>
        <v>-93750</v>
      </c>
      <c r="I29" s="56"/>
      <c r="J29" s="28">
        <f>F29</f>
        <v>-125000</v>
      </c>
      <c r="K29" s="56"/>
      <c r="L29" s="57">
        <v>-100000</v>
      </c>
      <c r="M29" s="22"/>
      <c r="N29" s="22"/>
      <c r="O29" s="27"/>
      <c r="P29" s="27"/>
      <c r="Q29" s="28"/>
    </row>
    <row r="30" spans="1:17" s="29" customFormat="1" ht="18.75" thickBot="1" x14ac:dyDescent="0.3">
      <c r="A30" s="11"/>
      <c r="B30" s="20"/>
      <c r="C30" s="21"/>
      <c r="D30" s="55"/>
      <c r="E30" s="8"/>
      <c r="F30" s="55"/>
      <c r="G30" s="56"/>
      <c r="H30" s="57"/>
      <c r="I30" s="56"/>
      <c r="J30" s="57"/>
      <c r="K30" s="56"/>
      <c r="L30" s="57"/>
      <c r="M30" s="22"/>
      <c r="N30" s="22"/>
      <c r="O30" s="27"/>
      <c r="P30" s="27"/>
      <c r="Q30" s="28"/>
    </row>
    <row r="31" spans="1:17" s="29" customFormat="1" ht="54" hidden="1" x14ac:dyDescent="0.25">
      <c r="A31" s="11" t="s">
        <v>19</v>
      </c>
      <c r="B31" s="20" t="s">
        <v>20</v>
      </c>
      <c r="C31" s="21"/>
      <c r="D31" s="55">
        <v>0</v>
      </c>
      <c r="E31" s="8"/>
      <c r="F31" s="55">
        <v>0</v>
      </c>
      <c r="G31" s="56"/>
      <c r="H31" s="55">
        <v>0</v>
      </c>
      <c r="I31" s="56"/>
      <c r="J31" s="57">
        <v>0</v>
      </c>
      <c r="K31" s="56"/>
      <c r="L31" s="57">
        <v>0</v>
      </c>
      <c r="M31" s="22"/>
      <c r="N31" s="22"/>
      <c r="O31" s="27"/>
      <c r="P31" s="27"/>
      <c r="Q31" s="28"/>
    </row>
    <row r="32" spans="1:17" s="29" customFormat="1" ht="18.75" hidden="1" thickBot="1" x14ac:dyDescent="0.3">
      <c r="A32" s="11"/>
      <c r="B32" s="20"/>
      <c r="C32" s="21"/>
      <c r="D32" s="57"/>
      <c r="E32" s="8"/>
      <c r="F32" s="57"/>
      <c r="G32" s="56"/>
      <c r="H32" s="57"/>
      <c r="I32" s="56"/>
      <c r="J32" s="57"/>
      <c r="K32" s="56"/>
      <c r="L32" s="57"/>
      <c r="M32" s="22"/>
      <c r="N32" s="22"/>
      <c r="O32" s="27"/>
      <c r="P32" s="27"/>
      <c r="Q32" s="28"/>
    </row>
    <row r="33" spans="1:17" s="29" customFormat="1" ht="54.75" thickBot="1" x14ac:dyDescent="0.3">
      <c r="A33" s="30" t="s">
        <v>21</v>
      </c>
      <c r="B33" s="35"/>
      <c r="C33" s="33"/>
      <c r="D33" s="62">
        <f>D25+D27+D29+D31</f>
        <v>3855033</v>
      </c>
      <c r="E33" s="8"/>
      <c r="F33" s="62">
        <f>F25+F27+F29+F31</f>
        <v>3913350</v>
      </c>
      <c r="G33" s="63"/>
      <c r="H33" s="62">
        <f>H25+H27+H29+H31</f>
        <v>3268633.07</v>
      </c>
      <c r="I33" s="63"/>
      <c r="J33" s="62">
        <f>J25+J27+J29+J31</f>
        <v>3997242</v>
      </c>
      <c r="K33" s="63"/>
      <c r="L33" s="62">
        <f>L25+L27+L29+L31</f>
        <v>3714758</v>
      </c>
      <c r="M33" s="33"/>
      <c r="N33" s="33"/>
      <c r="O33" s="34"/>
      <c r="P33" s="34"/>
      <c r="Q33" s="28"/>
    </row>
    <row r="34" spans="1:17" s="29" customFormat="1" ht="18" x14ac:dyDescent="0.25">
      <c r="A34" s="12"/>
      <c r="B34" s="24"/>
      <c r="C34" s="26"/>
      <c r="D34" s="55"/>
      <c r="E34" s="8"/>
      <c r="F34" s="55"/>
      <c r="G34" s="56"/>
      <c r="H34" s="55"/>
      <c r="I34" s="56"/>
      <c r="J34" s="55"/>
      <c r="K34" s="56"/>
      <c r="L34" s="55"/>
      <c r="M34" s="22"/>
      <c r="N34" s="22"/>
      <c r="O34" s="27"/>
      <c r="P34" s="27"/>
      <c r="Q34" s="28"/>
    </row>
    <row r="35" spans="1:17" s="29" customFormat="1" ht="28.5" customHeight="1" x14ac:dyDescent="0.3">
      <c r="A35" s="25" t="s">
        <v>22</v>
      </c>
      <c r="B35" s="20"/>
      <c r="C35" s="26"/>
      <c r="D35" s="57"/>
      <c r="E35" s="8"/>
      <c r="F35" s="57"/>
      <c r="G35" s="56"/>
      <c r="H35" s="57"/>
      <c r="I35" s="56"/>
      <c r="J35" s="57"/>
      <c r="K35" s="56"/>
      <c r="L35" s="57"/>
      <c r="M35" s="22"/>
      <c r="N35" s="22"/>
      <c r="O35" s="27"/>
      <c r="P35" s="27"/>
      <c r="Q35" s="28"/>
    </row>
    <row r="36" spans="1:17" s="29" customFormat="1" ht="21.75" customHeight="1" x14ac:dyDescent="0.25">
      <c r="A36" s="11" t="s">
        <v>23</v>
      </c>
      <c r="B36" s="20"/>
      <c r="C36" s="26"/>
      <c r="D36" s="57"/>
      <c r="E36" s="8"/>
      <c r="F36" s="57"/>
      <c r="G36" s="56"/>
      <c r="H36" s="57"/>
      <c r="I36" s="56"/>
      <c r="J36" s="57"/>
      <c r="K36" s="56"/>
      <c r="L36" s="57"/>
      <c r="M36" s="22"/>
      <c r="N36" s="22"/>
      <c r="O36" s="27"/>
      <c r="P36" s="27"/>
      <c r="Q36" s="28"/>
    </row>
    <row r="37" spans="1:17" s="29" customFormat="1" ht="21.75" customHeight="1" x14ac:dyDescent="0.25">
      <c r="A37" s="11" t="s">
        <v>96</v>
      </c>
      <c r="B37" s="37" t="s">
        <v>25</v>
      </c>
      <c r="C37" s="26"/>
      <c r="D37" s="55">
        <v>1500000</v>
      </c>
      <c r="E37" s="8"/>
      <c r="F37" s="55">
        <v>1522500</v>
      </c>
      <c r="G37" s="56"/>
      <c r="H37" s="57">
        <f>F37*0.75</f>
        <v>1141875</v>
      </c>
      <c r="I37" s="56"/>
      <c r="J37" s="61">
        <f>ROUND(((F37+2500+5000)),0)</f>
        <v>1530000</v>
      </c>
      <c r="K37" s="56"/>
      <c r="L37" s="61">
        <f>ROUND((((F37+20000)*1.025)),0)</f>
        <v>1581063</v>
      </c>
      <c r="M37" s="22"/>
      <c r="N37" s="22"/>
      <c r="O37" s="27"/>
      <c r="P37" s="27"/>
      <c r="Q37" s="28"/>
    </row>
    <row r="38" spans="1:17" s="29" customFormat="1" ht="21.75" customHeight="1" x14ac:dyDescent="0.25">
      <c r="A38" s="11" t="s">
        <v>26</v>
      </c>
      <c r="B38" s="37" t="s">
        <v>27</v>
      </c>
      <c r="C38" s="26"/>
      <c r="D38" s="55">
        <v>525000</v>
      </c>
      <c r="E38" s="8"/>
      <c r="F38" s="55">
        <v>532875</v>
      </c>
      <c r="G38" s="56"/>
      <c r="H38" s="57">
        <f t="shared" ref="H38:H40" si="0">F38*0.75</f>
        <v>399656.25</v>
      </c>
      <c r="I38" s="56"/>
      <c r="J38" s="61">
        <f>ROUND((J37*0.35),0)</f>
        <v>535500</v>
      </c>
      <c r="K38" s="56"/>
      <c r="L38" s="61">
        <f>ROUND((L37*0.35),0)</f>
        <v>553372</v>
      </c>
      <c r="M38" s="22"/>
      <c r="N38" s="22"/>
      <c r="O38" s="27"/>
      <c r="P38" s="27"/>
      <c r="Q38" s="28"/>
    </row>
    <row r="39" spans="1:17" s="29" customFormat="1" ht="36" x14ac:dyDescent="0.25">
      <c r="A39" s="11" t="s">
        <v>28</v>
      </c>
      <c r="B39" s="37" t="s">
        <v>29</v>
      </c>
      <c r="C39" s="26"/>
      <c r="D39" s="55">
        <v>85000</v>
      </c>
      <c r="E39" s="8"/>
      <c r="F39" s="55">
        <v>85000</v>
      </c>
      <c r="G39" s="56"/>
      <c r="H39" s="57">
        <f t="shared" si="0"/>
        <v>63750</v>
      </c>
      <c r="I39" s="56"/>
      <c r="J39" s="57">
        <f>F39</f>
        <v>85000</v>
      </c>
      <c r="K39" s="56"/>
      <c r="L39" s="57">
        <f>J39</f>
        <v>85000</v>
      </c>
      <c r="M39" s="22"/>
      <c r="N39" s="22"/>
      <c r="O39" s="27"/>
      <c r="P39" s="27"/>
      <c r="Q39" s="28"/>
    </row>
    <row r="40" spans="1:17" s="29" customFormat="1" ht="21.75" customHeight="1" x14ac:dyDescent="0.25">
      <c r="A40" s="11" t="s">
        <v>30</v>
      </c>
      <c r="B40" s="37" t="s">
        <v>31</v>
      </c>
      <c r="C40" s="26"/>
      <c r="D40" s="55">
        <v>20000</v>
      </c>
      <c r="E40" s="8"/>
      <c r="F40" s="55">
        <v>15000</v>
      </c>
      <c r="G40" s="56"/>
      <c r="H40" s="57">
        <f t="shared" si="0"/>
        <v>11250</v>
      </c>
      <c r="I40" s="56"/>
      <c r="J40" s="57">
        <f>F40</f>
        <v>15000</v>
      </c>
      <c r="K40" s="56"/>
      <c r="L40" s="57">
        <f>J40</f>
        <v>15000</v>
      </c>
      <c r="M40" s="22"/>
      <c r="N40" s="22"/>
      <c r="O40" s="27"/>
      <c r="P40" s="27"/>
      <c r="Q40" s="28"/>
    </row>
    <row r="41" spans="1:17" s="29" customFormat="1" ht="21.75" customHeight="1" thickBot="1" x14ac:dyDescent="0.3">
      <c r="A41" s="71" t="s">
        <v>111</v>
      </c>
      <c r="B41" s="37" t="s">
        <v>33</v>
      </c>
      <c r="C41" s="26"/>
      <c r="D41" s="55">
        <v>0</v>
      </c>
      <c r="E41" s="8"/>
      <c r="F41" s="55">
        <v>0</v>
      </c>
      <c r="G41" s="56"/>
      <c r="H41" s="57">
        <v>0</v>
      </c>
      <c r="I41" s="56"/>
      <c r="J41" s="57">
        <v>0</v>
      </c>
      <c r="K41" s="56"/>
      <c r="L41" s="61">
        <v>100000</v>
      </c>
      <c r="M41" s="22"/>
      <c r="N41" s="22"/>
      <c r="O41" s="27"/>
      <c r="P41" s="27"/>
      <c r="Q41" s="28"/>
    </row>
    <row r="42" spans="1:17" s="29" customFormat="1" ht="21.75" customHeight="1" thickBot="1" x14ac:dyDescent="0.3">
      <c r="A42" s="30" t="s">
        <v>34</v>
      </c>
      <c r="B42" s="35"/>
      <c r="C42" s="33"/>
      <c r="D42" s="62">
        <f>SUM(D37:D41)</f>
        <v>2130000</v>
      </c>
      <c r="E42" s="8"/>
      <c r="F42" s="62">
        <f>SUM(F37:F41)</f>
        <v>2155375</v>
      </c>
      <c r="G42" s="63"/>
      <c r="H42" s="62">
        <f>SUM(H37:H41)</f>
        <v>1616531.25</v>
      </c>
      <c r="I42" s="63"/>
      <c r="J42" s="62">
        <f>SUM(J37:J41)</f>
        <v>2165500</v>
      </c>
      <c r="K42" s="63"/>
      <c r="L42" s="62">
        <f>SUM(L37:L41)</f>
        <v>2334435</v>
      </c>
      <c r="M42" s="33"/>
      <c r="N42" s="33"/>
      <c r="O42" s="34"/>
      <c r="P42" s="34"/>
      <c r="Q42" s="28"/>
    </row>
    <row r="43" spans="1:17" s="29" customFormat="1" ht="18" x14ac:dyDescent="0.25">
      <c r="A43" s="11"/>
      <c r="B43" s="20"/>
      <c r="C43" s="26"/>
      <c r="D43" s="57"/>
      <c r="E43" s="8"/>
      <c r="F43" s="57"/>
      <c r="G43" s="56"/>
      <c r="H43" s="57"/>
      <c r="I43" s="56"/>
      <c r="J43" s="57"/>
      <c r="K43" s="56"/>
      <c r="L43" s="57"/>
      <c r="M43" s="22"/>
      <c r="N43" s="22"/>
      <c r="O43" s="27"/>
      <c r="P43" s="27"/>
      <c r="Q43" s="28"/>
    </row>
    <row r="44" spans="1:17" s="29" customFormat="1" ht="18" x14ac:dyDescent="0.25">
      <c r="A44" s="11" t="s">
        <v>179</v>
      </c>
      <c r="B44" s="20"/>
      <c r="C44" s="26"/>
      <c r="D44" s="57"/>
      <c r="E44" s="8"/>
      <c r="F44" s="57"/>
      <c r="G44" s="56"/>
      <c r="H44" s="57"/>
      <c r="I44" s="56"/>
      <c r="J44" s="57"/>
      <c r="K44" s="56"/>
      <c r="L44" s="57"/>
      <c r="M44" s="22"/>
      <c r="N44" s="22"/>
      <c r="O44" s="27"/>
      <c r="P44" s="27"/>
      <c r="Q44" s="28"/>
    </row>
    <row r="45" spans="1:17" s="29" customFormat="1" ht="18" x14ac:dyDescent="0.25">
      <c r="A45" s="11" t="s">
        <v>24</v>
      </c>
      <c r="B45" s="37" t="s">
        <v>25</v>
      </c>
      <c r="C45" s="26"/>
      <c r="D45" s="55">
        <v>100000</v>
      </c>
      <c r="E45" s="8"/>
      <c r="F45" s="55">
        <v>101500</v>
      </c>
      <c r="G45" s="56"/>
      <c r="H45" s="57">
        <f>F45*0.75</f>
        <v>76125</v>
      </c>
      <c r="I45" s="56"/>
      <c r="J45" s="61">
        <f>ROUND((F45+6000),0)</f>
        <v>107500</v>
      </c>
      <c r="K45" s="56"/>
      <c r="L45" s="61">
        <f>ROUND((((F45+24000)*1.025)),0)</f>
        <v>128638</v>
      </c>
      <c r="M45" s="22"/>
      <c r="N45" s="22"/>
      <c r="O45" s="27"/>
      <c r="P45" s="27"/>
      <c r="Q45" s="28"/>
    </row>
    <row r="46" spans="1:17" s="29" customFormat="1" ht="18" x14ac:dyDescent="0.25">
      <c r="A46" s="11" t="s">
        <v>26</v>
      </c>
      <c r="B46" s="37" t="s">
        <v>27</v>
      </c>
      <c r="C46" s="26"/>
      <c r="D46" s="55">
        <v>35000</v>
      </c>
      <c r="E46" s="8"/>
      <c r="F46" s="55">
        <v>35525</v>
      </c>
      <c r="G46" s="56"/>
      <c r="H46" s="55">
        <f t="shared" ref="H46:H47" si="1">F46*0.75</f>
        <v>26643.75</v>
      </c>
      <c r="I46" s="56"/>
      <c r="J46" s="60">
        <f>ROUND((J45*0.35),0)</f>
        <v>37625</v>
      </c>
      <c r="K46" s="56"/>
      <c r="L46" s="60">
        <f>ROUND((L45*0.35),0)</f>
        <v>45023</v>
      </c>
      <c r="M46" s="22"/>
      <c r="N46" s="22"/>
      <c r="O46" s="27"/>
      <c r="P46" s="27"/>
      <c r="Q46" s="28"/>
    </row>
    <row r="47" spans="1:17" s="29" customFormat="1" ht="36.75" thickBot="1" x14ac:dyDescent="0.3">
      <c r="A47" s="11" t="s">
        <v>28</v>
      </c>
      <c r="B47" s="37" t="s">
        <v>29</v>
      </c>
      <c r="C47" s="26"/>
      <c r="D47" s="55">
        <v>2500</v>
      </c>
      <c r="E47" s="8"/>
      <c r="F47" s="55">
        <v>2500</v>
      </c>
      <c r="G47" s="56"/>
      <c r="H47" s="57">
        <f t="shared" si="1"/>
        <v>1875</v>
      </c>
      <c r="I47" s="56"/>
      <c r="J47" s="57">
        <f>F47</f>
        <v>2500</v>
      </c>
      <c r="K47" s="56"/>
      <c r="L47" s="57">
        <f>J47</f>
        <v>2500</v>
      </c>
      <c r="M47" s="22"/>
      <c r="N47" s="22"/>
      <c r="O47" s="27"/>
      <c r="P47" s="27"/>
      <c r="Q47" s="28"/>
    </row>
    <row r="48" spans="1:17" s="29" customFormat="1" ht="18.75" thickBot="1" x14ac:dyDescent="0.3">
      <c r="A48" s="30" t="s">
        <v>35</v>
      </c>
      <c r="B48" s="35"/>
      <c r="C48" s="33"/>
      <c r="D48" s="62">
        <f>SUM(D45:D47)</f>
        <v>137500</v>
      </c>
      <c r="E48" s="8"/>
      <c r="F48" s="62">
        <f>SUM(F45:F47)</f>
        <v>139525</v>
      </c>
      <c r="G48" s="63"/>
      <c r="H48" s="62">
        <f>SUM(H45:H47)</f>
        <v>104643.75</v>
      </c>
      <c r="I48" s="63"/>
      <c r="J48" s="62">
        <f>SUM(J45:J47)</f>
        <v>147625</v>
      </c>
      <c r="K48" s="63"/>
      <c r="L48" s="62">
        <f>SUM(L45:L47)</f>
        <v>176161</v>
      </c>
      <c r="M48" s="33"/>
      <c r="N48" s="33"/>
      <c r="O48" s="34"/>
      <c r="P48" s="34"/>
      <c r="Q48" s="28"/>
    </row>
    <row r="49" spans="1:17" s="29" customFormat="1" ht="18" x14ac:dyDescent="0.25">
      <c r="A49" s="11"/>
      <c r="B49" s="20"/>
      <c r="C49" s="26"/>
      <c r="D49" s="57"/>
      <c r="E49" s="8"/>
      <c r="F49" s="57"/>
      <c r="G49" s="56"/>
      <c r="H49" s="57"/>
      <c r="I49" s="56"/>
      <c r="J49" s="57"/>
      <c r="K49" s="56"/>
      <c r="L49" s="57"/>
      <c r="M49" s="22"/>
      <c r="N49" s="22"/>
      <c r="O49" s="27"/>
      <c r="P49" s="27"/>
      <c r="Q49" s="28"/>
    </row>
    <row r="50" spans="1:17" s="29" customFormat="1" ht="18" x14ac:dyDescent="0.25">
      <c r="A50" s="11" t="s">
        <v>37</v>
      </c>
      <c r="B50" s="20"/>
      <c r="C50" s="26"/>
      <c r="D50" s="57"/>
      <c r="E50" s="8"/>
      <c r="F50" s="57"/>
      <c r="G50" s="56"/>
      <c r="H50" s="57"/>
      <c r="I50" s="56"/>
      <c r="J50" s="57"/>
      <c r="K50" s="56"/>
      <c r="L50" s="57"/>
      <c r="M50" s="22"/>
      <c r="N50" s="22"/>
      <c r="O50" s="27"/>
      <c r="P50" s="27"/>
      <c r="Q50" s="28"/>
    </row>
    <row r="51" spans="1:17" s="29" customFormat="1" ht="18" x14ac:dyDescent="0.25">
      <c r="A51" s="11" t="s">
        <v>24</v>
      </c>
      <c r="B51" s="37" t="s">
        <v>25</v>
      </c>
      <c r="C51" s="26"/>
      <c r="D51" s="55">
        <v>35000</v>
      </c>
      <c r="E51" s="8"/>
      <c r="F51" s="55">
        <v>35525</v>
      </c>
      <c r="G51" s="56"/>
      <c r="H51" s="57">
        <f>F51*0.75</f>
        <v>26643.75</v>
      </c>
      <c r="I51" s="56"/>
      <c r="J51" s="57">
        <f>F51</f>
        <v>35525</v>
      </c>
      <c r="K51" s="56"/>
      <c r="L51" s="61">
        <f>ROUND((J51*1.025),0)</f>
        <v>36413</v>
      </c>
      <c r="M51" s="22"/>
      <c r="N51" s="22"/>
      <c r="O51" s="27"/>
      <c r="P51" s="27"/>
      <c r="Q51" s="28"/>
    </row>
    <row r="52" spans="1:17" s="29" customFormat="1" ht="18" x14ac:dyDescent="0.25">
      <c r="A52" s="11" t="s">
        <v>26</v>
      </c>
      <c r="B52" s="37" t="s">
        <v>27</v>
      </c>
      <c r="C52" s="26"/>
      <c r="D52" s="55">
        <v>12250</v>
      </c>
      <c r="E52" s="8"/>
      <c r="F52" s="55">
        <v>12434</v>
      </c>
      <c r="G52" s="56"/>
      <c r="H52" s="55">
        <f t="shared" ref="H52:H54" si="2">F52*0.75</f>
        <v>9325.5</v>
      </c>
      <c r="I52" s="56"/>
      <c r="J52" s="55">
        <f>ROUND((J51*0.35),0)</f>
        <v>12434</v>
      </c>
      <c r="K52" s="56"/>
      <c r="L52" s="60">
        <f>ROUND((L51*0.35),0)</f>
        <v>12745</v>
      </c>
      <c r="M52" s="22"/>
      <c r="N52" s="22"/>
      <c r="O52" s="27"/>
      <c r="P52" s="27"/>
      <c r="Q52" s="28"/>
    </row>
    <row r="53" spans="1:17" s="29" customFormat="1" ht="36" x14ac:dyDescent="0.25">
      <c r="A53" s="11" t="s">
        <v>28</v>
      </c>
      <c r="B53" s="37" t="s">
        <v>29</v>
      </c>
      <c r="C53" s="26"/>
      <c r="D53" s="55">
        <v>22500</v>
      </c>
      <c r="E53" s="8"/>
      <c r="F53" s="55">
        <v>22500</v>
      </c>
      <c r="G53" s="56"/>
      <c r="H53" s="57">
        <f t="shared" si="2"/>
        <v>16875</v>
      </c>
      <c r="I53" s="56"/>
      <c r="J53" s="57">
        <f>F53</f>
        <v>22500</v>
      </c>
      <c r="K53" s="56"/>
      <c r="L53" s="61">
        <f>ROUND((F53*1.1),0)</f>
        <v>24750</v>
      </c>
      <c r="M53" s="22"/>
      <c r="N53" s="22"/>
      <c r="O53" s="27"/>
      <c r="P53" s="27"/>
      <c r="Q53" s="28"/>
    </row>
    <row r="54" spans="1:17" s="29" customFormat="1" ht="18.75" thickBot="1" x14ac:dyDescent="0.3">
      <c r="A54" s="11" t="s">
        <v>30</v>
      </c>
      <c r="B54" s="37" t="s">
        <v>31</v>
      </c>
      <c r="C54" s="26"/>
      <c r="D54" s="55">
        <v>5000</v>
      </c>
      <c r="E54" s="8"/>
      <c r="F54" s="55">
        <v>5000</v>
      </c>
      <c r="G54" s="56"/>
      <c r="H54" s="57">
        <f t="shared" si="2"/>
        <v>3750</v>
      </c>
      <c r="I54" s="56"/>
      <c r="J54" s="57">
        <f>F54</f>
        <v>5000</v>
      </c>
      <c r="K54" s="56"/>
      <c r="L54" s="57">
        <f>J54</f>
        <v>5000</v>
      </c>
      <c r="M54" s="22"/>
      <c r="N54" s="22"/>
      <c r="O54" s="27"/>
      <c r="P54" s="27"/>
      <c r="Q54" s="28"/>
    </row>
    <row r="55" spans="1:17" s="29" customFormat="1" ht="18.75" thickBot="1" x14ac:dyDescent="0.3">
      <c r="A55" s="30" t="s">
        <v>38</v>
      </c>
      <c r="B55" s="35"/>
      <c r="C55" s="33"/>
      <c r="D55" s="62">
        <f>SUM(D51:D54)</f>
        <v>74750</v>
      </c>
      <c r="E55" s="8"/>
      <c r="F55" s="62">
        <f>SUM(F51:F54)</f>
        <v>75459</v>
      </c>
      <c r="G55" s="63"/>
      <c r="H55" s="62">
        <f>SUM(H51:H54)</f>
        <v>56594.25</v>
      </c>
      <c r="I55" s="63"/>
      <c r="J55" s="62">
        <f>SUM(J51:J54)</f>
        <v>75459</v>
      </c>
      <c r="K55" s="63"/>
      <c r="L55" s="62">
        <f>SUM(L51:L54)</f>
        <v>78908</v>
      </c>
      <c r="M55" s="33"/>
      <c r="N55" s="33"/>
      <c r="O55" s="34"/>
      <c r="P55" s="34"/>
      <c r="Q55" s="28"/>
    </row>
    <row r="56" spans="1:17" s="29" customFormat="1" ht="36" x14ac:dyDescent="0.25">
      <c r="A56" s="11" t="s">
        <v>39</v>
      </c>
      <c r="B56" s="20"/>
      <c r="C56" s="26"/>
      <c r="D56" s="57"/>
      <c r="E56" s="8"/>
      <c r="F56" s="57"/>
      <c r="G56" s="56"/>
      <c r="H56" s="57"/>
      <c r="I56" s="56"/>
      <c r="J56" s="57"/>
      <c r="K56" s="56"/>
      <c r="L56" s="57"/>
      <c r="M56" s="22"/>
      <c r="N56" s="22"/>
      <c r="O56" s="27"/>
      <c r="P56" s="27"/>
      <c r="Q56" s="28"/>
    </row>
    <row r="57" spans="1:17" s="29" customFormat="1" ht="18" x14ac:dyDescent="0.25">
      <c r="A57" s="11" t="s">
        <v>24</v>
      </c>
      <c r="B57" s="37" t="s">
        <v>25</v>
      </c>
      <c r="C57" s="26"/>
      <c r="D57" s="55">
        <v>66000</v>
      </c>
      <c r="E57" s="8"/>
      <c r="F57" s="55">
        <v>66990</v>
      </c>
      <c r="G57" s="56"/>
      <c r="H57" s="57">
        <f>ROUND((F57*0.75),0)</f>
        <v>50243</v>
      </c>
      <c r="I57" s="56"/>
      <c r="J57" s="57">
        <f>F57</f>
        <v>66990</v>
      </c>
      <c r="K57" s="56"/>
      <c r="L57" s="61">
        <f>ROUND((((F57*1.025)-(22000*1.015))),0)</f>
        <v>46335</v>
      </c>
      <c r="M57" s="22"/>
      <c r="N57" s="22"/>
      <c r="O57" s="27"/>
      <c r="P57" s="27"/>
      <c r="Q57" s="28"/>
    </row>
    <row r="58" spans="1:17" s="29" customFormat="1" ht="18" x14ac:dyDescent="0.25">
      <c r="A58" s="11" t="s">
        <v>26</v>
      </c>
      <c r="B58" s="37" t="s">
        <v>27</v>
      </c>
      <c r="C58" s="26"/>
      <c r="D58" s="55">
        <v>23100</v>
      </c>
      <c r="E58" s="8"/>
      <c r="F58" s="55">
        <v>23447</v>
      </c>
      <c r="G58" s="56"/>
      <c r="H58" s="55">
        <f>ROUND((F58*0.75),0)</f>
        <v>17585</v>
      </c>
      <c r="I58" s="56"/>
      <c r="J58" s="55">
        <f>ROUND((J57*0.35),0)</f>
        <v>23447</v>
      </c>
      <c r="K58" s="56"/>
      <c r="L58" s="60">
        <f>ROUND((L57*0.35),0)</f>
        <v>16217</v>
      </c>
      <c r="M58" s="22"/>
      <c r="N58" s="22"/>
      <c r="O58" s="27"/>
      <c r="P58" s="27"/>
      <c r="Q58" s="28"/>
    </row>
    <row r="59" spans="1:17" s="29" customFormat="1" ht="36" x14ac:dyDescent="0.25">
      <c r="A59" s="11" t="s">
        <v>28</v>
      </c>
      <c r="B59" s="37" t="s">
        <v>29</v>
      </c>
      <c r="C59" s="26"/>
      <c r="D59" s="55">
        <v>54000</v>
      </c>
      <c r="E59" s="8"/>
      <c r="F59" s="55">
        <v>54000</v>
      </c>
      <c r="G59" s="56"/>
      <c r="H59" s="57">
        <f t="shared" ref="H59:H62" si="3">F59*0.75</f>
        <v>40500</v>
      </c>
      <c r="I59" s="56"/>
      <c r="J59" s="55">
        <f>F59</f>
        <v>54000</v>
      </c>
      <c r="K59" s="56"/>
      <c r="L59" s="57">
        <f>F59</f>
        <v>54000</v>
      </c>
      <c r="M59" s="22"/>
      <c r="N59" s="22"/>
      <c r="O59" s="27"/>
      <c r="P59" s="27"/>
      <c r="Q59" s="28"/>
    </row>
    <row r="60" spans="1:17" s="29" customFormat="1" ht="18" x14ac:dyDescent="0.25">
      <c r="A60" s="11" t="s">
        <v>30</v>
      </c>
      <c r="B60" s="37" t="s">
        <v>31</v>
      </c>
      <c r="C60" s="26"/>
      <c r="D60" s="55">
        <v>59000</v>
      </c>
      <c r="E60" s="8"/>
      <c r="F60" s="55">
        <v>59000</v>
      </c>
      <c r="G60" s="56"/>
      <c r="H60" s="57">
        <f t="shared" si="3"/>
        <v>44250</v>
      </c>
      <c r="I60" s="56"/>
      <c r="J60" s="55">
        <f>F60</f>
        <v>59000</v>
      </c>
      <c r="K60" s="56"/>
      <c r="L60" s="57">
        <f>F60</f>
        <v>59000</v>
      </c>
      <c r="M60" s="22"/>
      <c r="N60" s="22"/>
      <c r="O60" s="27"/>
      <c r="P60" s="27"/>
      <c r="Q60" s="28"/>
    </row>
    <row r="61" spans="1:17" s="29" customFormat="1" ht="18.75" customHeight="1" x14ac:dyDescent="0.25">
      <c r="A61" s="71" t="s">
        <v>106</v>
      </c>
      <c r="B61" s="20" t="s">
        <v>113</v>
      </c>
      <c r="C61" s="26"/>
      <c r="D61" s="55">
        <v>30000</v>
      </c>
      <c r="E61" s="8"/>
      <c r="F61" s="55">
        <v>30000</v>
      </c>
      <c r="G61" s="56"/>
      <c r="H61" s="57">
        <f t="shared" si="3"/>
        <v>22500</v>
      </c>
      <c r="I61" s="56"/>
      <c r="J61" s="55">
        <f>F61</f>
        <v>30000</v>
      </c>
      <c r="K61" s="56"/>
      <c r="L61" s="61">
        <f>ROUND((F61*1.15),0)</f>
        <v>34500</v>
      </c>
      <c r="M61" s="22"/>
      <c r="N61" s="22"/>
      <c r="O61" s="27"/>
      <c r="P61" s="27"/>
      <c r="Q61" s="28"/>
    </row>
    <row r="62" spans="1:17" s="29" customFormat="1" ht="21.75" customHeight="1" thickBot="1" x14ac:dyDescent="0.3">
      <c r="A62" s="71" t="s">
        <v>107</v>
      </c>
      <c r="B62" s="20" t="s">
        <v>114</v>
      </c>
      <c r="C62" s="26"/>
      <c r="D62" s="55">
        <v>5000</v>
      </c>
      <c r="E62" s="8"/>
      <c r="F62" s="55">
        <v>5000</v>
      </c>
      <c r="G62" s="56"/>
      <c r="H62" s="57">
        <f t="shared" si="3"/>
        <v>3750</v>
      </c>
      <c r="I62" s="56"/>
      <c r="J62" s="55">
        <f>F62</f>
        <v>5000</v>
      </c>
      <c r="K62" s="56"/>
      <c r="L62" s="61">
        <f>F62+15000</f>
        <v>20000</v>
      </c>
      <c r="M62" s="22"/>
      <c r="N62" s="22"/>
      <c r="O62" s="27"/>
      <c r="P62" s="27"/>
      <c r="Q62" s="28"/>
    </row>
    <row r="63" spans="1:17" s="29" customFormat="1" ht="18.75" thickBot="1" x14ac:dyDescent="0.3">
      <c r="A63" s="30" t="s">
        <v>40</v>
      </c>
      <c r="B63" s="35"/>
      <c r="C63" s="33"/>
      <c r="D63" s="62">
        <f>SUM(D57:D62)</f>
        <v>237100</v>
      </c>
      <c r="E63" s="8"/>
      <c r="F63" s="62">
        <f>SUM(F57:F62)</f>
        <v>238437</v>
      </c>
      <c r="G63" s="63"/>
      <c r="H63" s="62">
        <f>SUM(H57:H62)</f>
        <v>178828</v>
      </c>
      <c r="I63" s="63"/>
      <c r="J63" s="62">
        <f>SUM(J57:J62)</f>
        <v>238437</v>
      </c>
      <c r="K63" s="63"/>
      <c r="L63" s="62">
        <f>SUM(L57:L62)</f>
        <v>230052</v>
      </c>
      <c r="M63" s="33"/>
      <c r="N63" s="33"/>
      <c r="O63" s="34"/>
      <c r="P63" s="34"/>
      <c r="Q63" s="28"/>
    </row>
    <row r="64" spans="1:17" s="29" customFormat="1" ht="18" x14ac:dyDescent="0.25">
      <c r="A64" s="11"/>
      <c r="B64" s="20"/>
      <c r="C64" s="26"/>
      <c r="D64" s="57"/>
      <c r="E64" s="8"/>
      <c r="F64" s="57"/>
      <c r="G64" s="56"/>
      <c r="H64" s="57"/>
      <c r="I64" s="56"/>
      <c r="J64" s="57"/>
      <c r="K64" s="56"/>
      <c r="L64" s="57"/>
      <c r="M64" s="22"/>
      <c r="N64" s="22"/>
      <c r="O64" s="27"/>
      <c r="P64" s="27"/>
      <c r="Q64" s="28"/>
    </row>
    <row r="65" spans="1:17" s="29" customFormat="1" ht="18.75" customHeight="1" x14ac:dyDescent="0.25">
      <c r="A65" s="11" t="s">
        <v>41</v>
      </c>
      <c r="B65" s="20"/>
      <c r="C65" s="26"/>
      <c r="D65" s="57"/>
      <c r="E65" s="8"/>
      <c r="F65" s="57"/>
      <c r="G65" s="56"/>
      <c r="H65" s="57"/>
      <c r="I65" s="56"/>
      <c r="J65" s="57"/>
      <c r="K65" s="56"/>
      <c r="L65" s="57"/>
      <c r="M65" s="22"/>
      <c r="N65" s="22"/>
      <c r="O65" s="27"/>
      <c r="P65" s="27"/>
      <c r="Q65" s="28"/>
    </row>
    <row r="66" spans="1:17" s="29" customFormat="1" ht="18" x14ac:dyDescent="0.25">
      <c r="A66" s="11" t="s">
        <v>24</v>
      </c>
      <c r="B66" s="37" t="s">
        <v>25</v>
      </c>
      <c r="C66" s="26"/>
      <c r="D66" s="55">
        <v>63000</v>
      </c>
      <c r="E66" s="8"/>
      <c r="F66" s="55">
        <v>63945</v>
      </c>
      <c r="G66" s="56"/>
      <c r="H66" s="57">
        <f>ROUND((F66*0.75),0)</f>
        <v>47959</v>
      </c>
      <c r="I66" s="56"/>
      <c r="J66" s="57">
        <f>F66</f>
        <v>63945</v>
      </c>
      <c r="K66" s="56"/>
      <c r="L66" s="61">
        <f>ROUND((J66*1.025),0)</f>
        <v>65544</v>
      </c>
      <c r="M66" s="22"/>
      <c r="N66" s="22"/>
      <c r="O66" s="27"/>
      <c r="P66" s="27"/>
      <c r="Q66" s="28"/>
    </row>
    <row r="67" spans="1:17" s="29" customFormat="1" ht="18" x14ac:dyDescent="0.25">
      <c r="A67" s="11" t="s">
        <v>26</v>
      </c>
      <c r="B67" s="37" t="s">
        <v>27</v>
      </c>
      <c r="C67" s="26"/>
      <c r="D67" s="55">
        <v>22050</v>
      </c>
      <c r="E67" s="8"/>
      <c r="F67" s="55">
        <v>22381</v>
      </c>
      <c r="G67" s="56"/>
      <c r="H67" s="55">
        <f>ROUND((F67*0.75),0)</f>
        <v>16786</v>
      </c>
      <c r="I67" s="56"/>
      <c r="J67" s="55">
        <f>ROUND((J66*0.35),0)</f>
        <v>22381</v>
      </c>
      <c r="K67" s="56"/>
      <c r="L67" s="60">
        <f>ROUND((L66*0.35),0)</f>
        <v>22940</v>
      </c>
      <c r="M67" s="22"/>
      <c r="N67" s="22"/>
      <c r="O67" s="27"/>
      <c r="P67" s="27"/>
      <c r="Q67" s="28"/>
    </row>
    <row r="68" spans="1:17" s="29" customFormat="1" ht="36" x14ac:dyDescent="0.25">
      <c r="A68" s="11" t="s">
        <v>28</v>
      </c>
      <c r="B68" s="37" t="s">
        <v>29</v>
      </c>
      <c r="C68" s="26"/>
      <c r="D68" s="55">
        <v>30500</v>
      </c>
      <c r="E68" s="8"/>
      <c r="F68" s="55">
        <v>31000</v>
      </c>
      <c r="G68" s="56"/>
      <c r="H68" s="57">
        <f t="shared" ref="H68:H69" si="4">F68*0.75</f>
        <v>23250</v>
      </c>
      <c r="I68" s="56"/>
      <c r="J68" s="55">
        <f>F68</f>
        <v>31000</v>
      </c>
      <c r="K68" s="56"/>
      <c r="L68" s="57">
        <f>J68</f>
        <v>31000</v>
      </c>
      <c r="M68" s="22"/>
      <c r="N68" s="22"/>
      <c r="O68" s="27"/>
      <c r="P68" s="27"/>
      <c r="Q68" s="28"/>
    </row>
    <row r="69" spans="1:17" s="29" customFormat="1" ht="18" x14ac:dyDescent="0.25">
      <c r="A69" s="71" t="s">
        <v>108</v>
      </c>
      <c r="B69" s="74" t="s">
        <v>115</v>
      </c>
      <c r="C69" s="26"/>
      <c r="D69" s="55">
        <v>45000</v>
      </c>
      <c r="E69" s="8"/>
      <c r="F69" s="55">
        <f>D69*1.1</f>
        <v>49500.000000000007</v>
      </c>
      <c r="G69" s="56"/>
      <c r="H69" s="57">
        <f t="shared" si="4"/>
        <v>37125.000000000007</v>
      </c>
      <c r="I69" s="56"/>
      <c r="J69" s="61">
        <f>ROUND(((((F69-H69)*1.1)+H69)+1500),0)</f>
        <v>52238</v>
      </c>
      <c r="K69" s="56"/>
      <c r="L69" s="57">
        <v>55000</v>
      </c>
      <c r="M69" s="22"/>
      <c r="N69" s="22"/>
      <c r="O69" s="27"/>
      <c r="P69" s="27"/>
      <c r="Q69" s="28"/>
    </row>
    <row r="70" spans="1:17" s="29" customFormat="1" ht="18.75" thickBot="1" x14ac:dyDescent="0.3">
      <c r="A70" s="11" t="s">
        <v>32</v>
      </c>
      <c r="B70" s="37" t="s">
        <v>33</v>
      </c>
      <c r="C70" s="26"/>
      <c r="D70" s="55">
        <v>0</v>
      </c>
      <c r="E70" s="8"/>
      <c r="F70" s="55">
        <v>0</v>
      </c>
      <c r="G70" s="56"/>
      <c r="H70" s="57">
        <v>380000</v>
      </c>
      <c r="I70" s="56"/>
      <c r="J70" s="61">
        <v>380000</v>
      </c>
      <c r="K70" s="56"/>
      <c r="L70" s="57">
        <v>0</v>
      </c>
      <c r="M70" s="22"/>
      <c r="N70" s="22"/>
      <c r="O70" s="27"/>
      <c r="P70" s="27"/>
      <c r="Q70" s="28"/>
    </row>
    <row r="71" spans="1:17" s="29" customFormat="1" ht="18.75" thickBot="1" x14ac:dyDescent="0.3">
      <c r="A71" s="30" t="s">
        <v>42</v>
      </c>
      <c r="B71" s="35"/>
      <c r="C71" s="33"/>
      <c r="D71" s="62">
        <f>SUM(D66:D70)</f>
        <v>160550</v>
      </c>
      <c r="E71" s="8"/>
      <c r="F71" s="62">
        <f>SUM(F66:F70)</f>
        <v>166826</v>
      </c>
      <c r="G71" s="63"/>
      <c r="H71" s="62">
        <f>SUM(H66:H70)</f>
        <v>505120</v>
      </c>
      <c r="I71" s="63"/>
      <c r="J71" s="62">
        <f>SUM(J66:J70)</f>
        <v>549564</v>
      </c>
      <c r="K71" s="63"/>
      <c r="L71" s="62">
        <f>SUM(L66:L70)</f>
        <v>174484</v>
      </c>
      <c r="M71" s="33"/>
      <c r="N71" s="33"/>
      <c r="O71" s="34"/>
      <c r="P71" s="34"/>
      <c r="Q71" s="28"/>
    </row>
    <row r="72" spans="1:17" s="29" customFormat="1" ht="18.75" thickBot="1" x14ac:dyDescent="0.3">
      <c r="A72" s="11"/>
      <c r="B72" s="20"/>
      <c r="C72" s="22"/>
      <c r="D72" s="57"/>
      <c r="E72" s="8"/>
      <c r="F72" s="57"/>
      <c r="G72" s="56"/>
      <c r="H72" s="57"/>
      <c r="I72" s="56"/>
      <c r="J72" s="57"/>
      <c r="K72" s="56"/>
      <c r="L72" s="57"/>
      <c r="M72" s="22"/>
      <c r="N72" s="22"/>
      <c r="O72" s="27"/>
      <c r="P72" s="27"/>
      <c r="Q72" s="28"/>
    </row>
    <row r="73" spans="1:17" s="29" customFormat="1" ht="18.75" thickBot="1" x14ac:dyDescent="0.3">
      <c r="A73" s="30" t="s">
        <v>43</v>
      </c>
      <c r="B73" s="35"/>
      <c r="C73" s="33"/>
      <c r="D73" s="62">
        <f>SUM(D42,D48,D55,D63,D71)</f>
        <v>2739900</v>
      </c>
      <c r="E73" s="8"/>
      <c r="F73" s="62">
        <f>SUM(F42,F48,F55,F63,F71)</f>
        <v>2775622</v>
      </c>
      <c r="G73" s="63"/>
      <c r="H73" s="62">
        <f>SUM(H42,H48,H55,H63,H71)</f>
        <v>2461717.25</v>
      </c>
      <c r="I73" s="63"/>
      <c r="J73" s="62">
        <f>SUM(J42,J48,J55,J63,J71)</f>
        <v>3176585</v>
      </c>
      <c r="K73" s="63"/>
      <c r="L73" s="62">
        <f>SUM(L42,L48,L55,L63,L71)</f>
        <v>2994040</v>
      </c>
      <c r="M73" s="33"/>
      <c r="N73" s="33"/>
      <c r="O73" s="34"/>
      <c r="P73" s="34"/>
      <c r="Q73" s="28"/>
    </row>
    <row r="74" spans="1:17" s="29" customFormat="1" ht="18" x14ac:dyDescent="0.25">
      <c r="A74" s="11"/>
      <c r="B74" s="20"/>
      <c r="C74" s="26"/>
      <c r="D74" s="57"/>
      <c r="E74" s="8"/>
      <c r="F74" s="57"/>
      <c r="G74" s="56"/>
      <c r="H74" s="57"/>
      <c r="I74" s="56"/>
      <c r="J74" s="57"/>
      <c r="K74" s="56"/>
      <c r="L74" s="57"/>
      <c r="M74" s="22"/>
      <c r="N74" s="22"/>
      <c r="O74" s="27"/>
      <c r="P74" s="27"/>
      <c r="Q74" s="28"/>
    </row>
    <row r="75" spans="1:17" s="29" customFormat="1" ht="18" x14ac:dyDescent="0.25">
      <c r="A75" s="11" t="s">
        <v>44</v>
      </c>
      <c r="B75" s="20"/>
      <c r="C75" s="26"/>
      <c r="D75" s="57"/>
      <c r="E75" s="8"/>
      <c r="F75" s="57"/>
      <c r="G75" s="56"/>
      <c r="H75" s="57"/>
      <c r="I75" s="56"/>
      <c r="J75" s="57"/>
      <c r="K75" s="56"/>
      <c r="L75" s="57"/>
      <c r="M75" s="22"/>
      <c r="N75" s="22"/>
      <c r="O75" s="27"/>
      <c r="P75" s="27"/>
      <c r="Q75" s="28"/>
    </row>
    <row r="76" spans="1:17" s="29" customFormat="1" ht="18" x14ac:dyDescent="0.25">
      <c r="A76" s="72" t="s">
        <v>112</v>
      </c>
      <c r="B76" s="74" t="s">
        <v>45</v>
      </c>
      <c r="C76" s="26"/>
      <c r="D76" s="57"/>
      <c r="E76" s="8"/>
      <c r="F76" s="57"/>
      <c r="G76" s="56"/>
      <c r="H76" s="61"/>
      <c r="I76" s="56"/>
      <c r="J76" s="61">
        <v>100000</v>
      </c>
      <c r="K76" s="56"/>
      <c r="L76" s="57">
        <v>0</v>
      </c>
      <c r="M76" s="22"/>
      <c r="N76" s="22"/>
      <c r="O76" s="27"/>
      <c r="P76" s="27"/>
      <c r="Q76" s="28"/>
    </row>
    <row r="77" spans="1:17" s="29" customFormat="1" ht="18" x14ac:dyDescent="0.25">
      <c r="A77" s="72" t="s">
        <v>109</v>
      </c>
      <c r="B77" s="37" t="s">
        <v>45</v>
      </c>
      <c r="C77" s="26"/>
      <c r="D77" s="57">
        <v>1032936</v>
      </c>
      <c r="E77" s="8"/>
      <c r="F77" s="57">
        <f>1788034-822150+83543+5032</f>
        <v>1054459</v>
      </c>
      <c r="G77" s="56"/>
      <c r="H77" s="57">
        <v>733064</v>
      </c>
      <c r="I77" s="56"/>
      <c r="J77" s="61">
        <f>500359</f>
        <v>500359</v>
      </c>
      <c r="K77" s="56"/>
      <c r="L77" s="61">
        <f>505897</f>
        <v>505897</v>
      </c>
      <c r="M77" s="22"/>
      <c r="N77" s="22"/>
      <c r="O77" s="27"/>
      <c r="P77" s="27"/>
      <c r="Q77" s="28"/>
    </row>
    <row r="78" spans="1:17" s="29" customFormat="1" ht="36" x14ac:dyDescent="0.25">
      <c r="A78" s="12" t="s">
        <v>110</v>
      </c>
      <c r="B78" s="37" t="s">
        <v>45</v>
      </c>
      <c r="C78" s="26"/>
      <c r="D78" s="57">
        <v>0</v>
      </c>
      <c r="E78" s="8"/>
      <c r="F78" s="57"/>
      <c r="G78" s="56"/>
      <c r="H78" s="57">
        <v>0</v>
      </c>
      <c r="I78" s="56"/>
      <c r="J78" s="61">
        <v>125000</v>
      </c>
      <c r="K78" s="56"/>
      <c r="L78" s="57">
        <f>J78</f>
        <v>125000</v>
      </c>
      <c r="M78" s="22"/>
      <c r="N78" s="22"/>
      <c r="O78" s="27"/>
      <c r="P78" s="27"/>
      <c r="Q78" s="28"/>
    </row>
    <row r="79" spans="1:17" s="29" customFormat="1" ht="18.75" thickBot="1" x14ac:dyDescent="0.3">
      <c r="A79" s="11" t="s">
        <v>99</v>
      </c>
      <c r="B79" s="37" t="s">
        <v>45</v>
      </c>
      <c r="C79" s="26"/>
      <c r="D79" s="57">
        <v>82197</v>
      </c>
      <c r="E79" s="8"/>
      <c r="F79" s="57">
        <f>F73*0.03</f>
        <v>83268.66</v>
      </c>
      <c r="G79" s="56"/>
      <c r="H79" s="57">
        <f>H73*0.03</f>
        <v>73851.517500000002</v>
      </c>
      <c r="I79" s="56"/>
      <c r="J79" s="57">
        <f>ROUND((J73*0.03),0)</f>
        <v>95298</v>
      </c>
      <c r="K79" s="56"/>
      <c r="L79" s="57">
        <f>L73*0.03</f>
        <v>89821.2</v>
      </c>
      <c r="M79" s="22"/>
      <c r="N79" s="22"/>
      <c r="O79" s="27"/>
      <c r="P79" s="27"/>
      <c r="Q79" s="28"/>
    </row>
    <row r="80" spans="1:17" s="29" customFormat="1" ht="18.75" thickBot="1" x14ac:dyDescent="0.3">
      <c r="A80" s="30" t="s">
        <v>46</v>
      </c>
      <c r="B80" s="35"/>
      <c r="C80" s="33"/>
      <c r="D80" s="62">
        <f>SUM(D76:D79)</f>
        <v>1115133</v>
      </c>
      <c r="E80" s="8"/>
      <c r="F80" s="62">
        <f>SUM(F76:F79)</f>
        <v>1137727.6599999999</v>
      </c>
      <c r="G80" s="63"/>
      <c r="H80" s="62">
        <f>SUM(H76:H79)</f>
        <v>806915.51749999996</v>
      </c>
      <c r="I80" s="63"/>
      <c r="J80" s="62">
        <f>SUM(J76:J79)</f>
        <v>820657</v>
      </c>
      <c r="K80" s="63"/>
      <c r="L80" s="62">
        <f>SUM(L76:L79)</f>
        <v>720718.2</v>
      </c>
      <c r="M80" s="33"/>
      <c r="N80" s="33"/>
      <c r="O80" s="34"/>
      <c r="P80" s="34"/>
      <c r="Q80" s="28"/>
    </row>
    <row r="81" spans="1:17" s="29" customFormat="1" ht="18.75" thickBot="1" x14ac:dyDescent="0.3">
      <c r="A81" s="11"/>
      <c r="B81" s="20"/>
      <c r="C81" s="38"/>
      <c r="D81" s="57"/>
      <c r="E81" s="8"/>
      <c r="F81" s="57"/>
      <c r="G81" s="56"/>
      <c r="H81" s="57"/>
      <c r="I81" s="56"/>
      <c r="J81" s="57"/>
      <c r="K81" s="56"/>
      <c r="L81" s="57"/>
      <c r="M81" s="22"/>
      <c r="N81" s="22"/>
      <c r="O81" s="27"/>
      <c r="P81" s="27"/>
      <c r="Q81" s="28"/>
    </row>
    <row r="82" spans="1:17" s="29" customFormat="1" ht="36.75" thickBot="1" x14ac:dyDescent="0.3">
      <c r="A82" s="30" t="s">
        <v>47</v>
      </c>
      <c r="B82" s="35"/>
      <c r="C82" s="33"/>
      <c r="D82" s="62">
        <f>D73+D80</f>
        <v>3855033</v>
      </c>
      <c r="E82" s="8"/>
      <c r="F82" s="62">
        <f>F73+F80</f>
        <v>3913349.66</v>
      </c>
      <c r="G82" s="63"/>
      <c r="H82" s="62">
        <f>H73+H80</f>
        <v>3268632.7675000001</v>
      </c>
      <c r="I82" s="63"/>
      <c r="J82" s="62">
        <f>J73+J80</f>
        <v>3997242</v>
      </c>
      <c r="K82" s="63"/>
      <c r="L82" s="62">
        <f>L73+L80</f>
        <v>3714758.2</v>
      </c>
      <c r="M82" s="33"/>
      <c r="N82" s="33"/>
      <c r="O82" s="34"/>
      <c r="P82" s="34"/>
      <c r="Q82" s="28"/>
    </row>
    <row r="83" spans="1:17" s="29" customFormat="1" ht="18" x14ac:dyDescent="0.25">
      <c r="A83" s="11"/>
      <c r="B83" s="20"/>
      <c r="C83" s="23"/>
      <c r="D83" s="57"/>
      <c r="E83" s="8"/>
      <c r="F83" s="57"/>
      <c r="G83" s="56"/>
      <c r="H83" s="57"/>
      <c r="I83" s="56"/>
      <c r="J83" s="57"/>
      <c r="K83" s="56"/>
      <c r="L83" s="57"/>
      <c r="M83" s="22"/>
      <c r="N83" s="22"/>
      <c r="O83" s="27"/>
      <c r="P83" s="27"/>
      <c r="Q83" s="28"/>
    </row>
    <row r="84" spans="1:17" s="29" customFormat="1" ht="18" x14ac:dyDescent="0.25">
      <c r="A84" s="11" t="s">
        <v>100</v>
      </c>
      <c r="B84" s="20"/>
      <c r="C84" s="23"/>
      <c r="D84" s="57"/>
      <c r="E84" s="8"/>
      <c r="F84" s="57"/>
      <c r="G84" s="56"/>
      <c r="H84" s="57"/>
      <c r="I84" s="56"/>
      <c r="J84" s="57"/>
      <c r="K84" s="56"/>
      <c r="L84" s="57"/>
      <c r="M84" s="22"/>
      <c r="N84" s="22"/>
      <c r="O84" s="27"/>
      <c r="P84" s="27"/>
      <c r="Q84" s="28"/>
    </row>
    <row r="85" spans="1:17" s="29" customFormat="1" ht="18.75" thickBot="1" x14ac:dyDescent="0.3">
      <c r="A85" s="12"/>
      <c r="B85" s="24"/>
      <c r="C85" s="38"/>
      <c r="D85" s="55"/>
      <c r="E85" s="8"/>
      <c r="F85" s="55"/>
      <c r="G85" s="56"/>
      <c r="H85" s="55"/>
      <c r="I85" s="56"/>
      <c r="J85" s="55"/>
      <c r="K85" s="56"/>
      <c r="L85" s="55"/>
      <c r="M85" s="22"/>
      <c r="N85" s="22"/>
      <c r="O85" s="39"/>
      <c r="P85" s="39"/>
    </row>
    <row r="86" spans="1:17" s="29" customFormat="1" ht="90.75" thickBot="1" x14ac:dyDescent="0.3">
      <c r="A86" s="30" t="s">
        <v>48</v>
      </c>
      <c r="B86" s="35"/>
      <c r="C86" s="33"/>
      <c r="D86" s="62">
        <f>D33-D82-D84</f>
        <v>0</v>
      </c>
      <c r="E86" s="8"/>
      <c r="F86" s="62">
        <f>F33-F82-F84</f>
        <v>0.33999999985098839</v>
      </c>
      <c r="G86" s="63"/>
      <c r="H86" s="62">
        <f>H33-H82-H84</f>
        <v>0.30249999975785613</v>
      </c>
      <c r="I86" s="63"/>
      <c r="J86" s="62">
        <f>J33-J82-J84</f>
        <v>0</v>
      </c>
      <c r="K86" s="63"/>
      <c r="L86" s="62">
        <f>L33-L82-L84</f>
        <v>-0.20000000018626451</v>
      </c>
      <c r="M86" s="33"/>
      <c r="N86" s="33"/>
      <c r="O86" s="40"/>
      <c r="P86" s="40"/>
    </row>
    <row r="87" spans="1:17" ht="14.25" x14ac:dyDescent="0.2">
      <c r="A87" s="41"/>
      <c r="B87" s="42"/>
      <c r="C87" s="49"/>
      <c r="D87" s="43"/>
      <c r="E87" s="43"/>
      <c r="F87" s="43"/>
      <c r="G87" s="50"/>
      <c r="H87" s="43"/>
      <c r="I87" s="50"/>
      <c r="J87" s="43"/>
      <c r="K87" s="50"/>
      <c r="L87" s="43"/>
      <c r="M87" s="50"/>
      <c r="N87" s="50"/>
      <c r="O87" s="51"/>
      <c r="P87" s="51"/>
      <c r="Q87" s="48"/>
    </row>
    <row r="88" spans="1:17" ht="14.25" x14ac:dyDescent="0.2"/>
    <row r="89" spans="1:17" ht="14.25" x14ac:dyDescent="0.2"/>
  </sheetData>
  <mergeCells count="2">
    <mergeCell ref="A1:N1"/>
    <mergeCell ref="U6:W6"/>
  </mergeCells>
  <phoneticPr fontId="7" type="noConversion"/>
  <printOptions gridLines="1"/>
  <pageMargins left="0.25" right="0.25" top="0.5" bottom="0.6" header="0.25" footer="0.25"/>
  <pageSetup scale="50" orientation="portrait" r:id="rId1"/>
  <headerFooter alignWithMargins="0"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A42" sqref="A42"/>
    </sheetView>
  </sheetViews>
  <sheetFormatPr defaultRowHeight="12.75" x14ac:dyDescent="0.2"/>
  <cols>
    <col min="1" max="1" width="25.140625" customWidth="1"/>
    <col min="2" max="2" width="43.5703125" bestFit="1" customWidth="1"/>
    <col min="3" max="3" width="3.5703125" customWidth="1"/>
    <col min="4" max="4" width="15.85546875" bestFit="1" customWidth="1"/>
    <col min="5" max="5" width="2.42578125" customWidth="1"/>
  </cols>
  <sheetData>
    <row r="1" spans="1:5" ht="15.75" x14ac:dyDescent="0.25">
      <c r="A1" s="177" t="s">
        <v>49</v>
      </c>
      <c r="B1" s="178"/>
      <c r="C1" s="178"/>
      <c r="D1" s="178"/>
      <c r="E1" s="179"/>
    </row>
    <row r="2" spans="1:5" x14ac:dyDescent="0.2">
      <c r="A2" s="117"/>
      <c r="B2" s="3"/>
      <c r="C2" s="3"/>
      <c r="D2" s="3"/>
      <c r="E2" s="113"/>
    </row>
    <row r="3" spans="1:5" x14ac:dyDescent="0.2">
      <c r="A3" s="118" t="s">
        <v>50</v>
      </c>
      <c r="B3" s="3"/>
      <c r="C3" s="3"/>
      <c r="D3" s="3"/>
      <c r="E3" s="113"/>
    </row>
    <row r="4" spans="1:5" x14ac:dyDescent="0.2">
      <c r="A4" s="119" t="s">
        <v>51</v>
      </c>
      <c r="B4" s="3"/>
      <c r="C4" s="3"/>
      <c r="D4" s="3"/>
      <c r="E4" s="113"/>
    </row>
    <row r="5" spans="1:5" x14ac:dyDescent="0.2">
      <c r="A5" s="118" t="s">
        <v>52</v>
      </c>
      <c r="B5" s="3"/>
      <c r="C5" s="3"/>
      <c r="D5" s="3"/>
      <c r="E5" s="113"/>
    </row>
    <row r="6" spans="1:5" x14ac:dyDescent="0.2">
      <c r="A6" s="118" t="s">
        <v>53</v>
      </c>
      <c r="B6" s="3"/>
      <c r="C6" s="3"/>
      <c r="D6" s="3"/>
      <c r="E6" s="113"/>
    </row>
    <row r="7" spans="1:5" x14ac:dyDescent="0.2">
      <c r="A7" s="101" t="s">
        <v>129</v>
      </c>
      <c r="B7" s="3"/>
      <c r="C7" s="3"/>
      <c r="D7" s="3"/>
      <c r="E7" s="113"/>
    </row>
    <row r="8" spans="1:5" x14ac:dyDescent="0.2">
      <c r="A8" s="118" t="s">
        <v>54</v>
      </c>
      <c r="B8" s="3"/>
      <c r="C8" s="3"/>
      <c r="D8" s="3"/>
      <c r="E8" s="113"/>
    </row>
    <row r="9" spans="1:5" x14ac:dyDescent="0.2">
      <c r="A9" s="117"/>
      <c r="B9" s="3"/>
      <c r="C9" s="3"/>
      <c r="D9" s="120" t="s">
        <v>55</v>
      </c>
      <c r="E9" s="113"/>
    </row>
    <row r="10" spans="1:5" x14ac:dyDescent="0.2">
      <c r="A10" s="118" t="s">
        <v>56</v>
      </c>
      <c r="B10" s="3"/>
      <c r="C10" s="3"/>
      <c r="D10" s="120" t="s">
        <v>57</v>
      </c>
      <c r="E10" s="113"/>
    </row>
    <row r="11" spans="1:5" x14ac:dyDescent="0.2">
      <c r="A11" s="117"/>
      <c r="B11" s="3"/>
      <c r="C11" s="3"/>
      <c r="D11" s="3"/>
      <c r="E11" s="113"/>
    </row>
    <row r="12" spans="1:5" x14ac:dyDescent="0.2">
      <c r="A12" s="121" t="s">
        <v>58</v>
      </c>
      <c r="B12" s="3"/>
      <c r="C12" s="122">
        <v>1</v>
      </c>
      <c r="D12" s="1"/>
      <c r="E12" s="137"/>
    </row>
    <row r="13" spans="1:5" x14ac:dyDescent="0.2">
      <c r="A13" s="121"/>
      <c r="B13" s="3" t="s">
        <v>59</v>
      </c>
      <c r="C13" s="123" t="s">
        <v>60</v>
      </c>
      <c r="D13" s="1"/>
      <c r="E13" s="137"/>
    </row>
    <row r="14" spans="1:5" x14ac:dyDescent="0.2">
      <c r="A14" s="117"/>
      <c r="B14" s="124" t="s">
        <v>61</v>
      </c>
      <c r="C14" s="125" t="s">
        <v>62</v>
      </c>
      <c r="D14" s="1"/>
      <c r="E14" s="137"/>
    </row>
    <row r="15" spans="1:5" x14ac:dyDescent="0.2">
      <c r="A15" s="118"/>
      <c r="B15" s="3" t="s">
        <v>63</v>
      </c>
      <c r="C15" s="125" t="s">
        <v>64</v>
      </c>
      <c r="D15" s="1"/>
      <c r="E15" s="137"/>
    </row>
    <row r="16" spans="1:5" x14ac:dyDescent="0.2">
      <c r="A16" s="118" t="s">
        <v>65</v>
      </c>
      <c r="B16" s="3"/>
      <c r="C16" s="3"/>
      <c r="D16" s="126"/>
      <c r="E16" s="137"/>
    </row>
    <row r="17" spans="1:6" x14ac:dyDescent="0.2">
      <c r="A17" s="117"/>
      <c r="B17" s="124" t="s">
        <v>66</v>
      </c>
      <c r="C17" s="122">
        <v>2</v>
      </c>
      <c r="D17" s="1"/>
      <c r="E17" s="137"/>
    </row>
    <row r="18" spans="1:6" x14ac:dyDescent="0.2">
      <c r="A18" s="117"/>
      <c r="B18" s="124" t="s">
        <v>67</v>
      </c>
      <c r="C18" s="122">
        <v>3</v>
      </c>
      <c r="D18" s="1"/>
      <c r="E18" s="137"/>
    </row>
    <row r="19" spans="1:6" x14ac:dyDescent="0.2">
      <c r="A19" s="117"/>
      <c r="B19" s="124" t="s">
        <v>68</v>
      </c>
      <c r="C19" s="122">
        <v>4</v>
      </c>
      <c r="D19" s="1"/>
      <c r="E19" s="137"/>
    </row>
    <row r="20" spans="1:6" x14ac:dyDescent="0.2">
      <c r="A20" s="117"/>
      <c r="B20" s="127" t="s">
        <v>69</v>
      </c>
      <c r="C20" s="45">
        <v>5</v>
      </c>
      <c r="D20" s="1"/>
      <c r="E20" s="137"/>
    </row>
    <row r="21" spans="1:6" x14ac:dyDescent="0.2">
      <c r="A21" s="117"/>
      <c r="B21" s="127" t="s">
        <v>70</v>
      </c>
      <c r="C21" s="122">
        <v>6</v>
      </c>
      <c r="D21" s="1"/>
      <c r="E21" s="137"/>
    </row>
    <row r="22" spans="1:6" x14ac:dyDescent="0.2">
      <c r="A22" s="117"/>
      <c r="B22" s="127" t="s">
        <v>71</v>
      </c>
      <c r="C22" s="122">
        <v>7</v>
      </c>
      <c r="D22" s="1"/>
      <c r="E22" s="137"/>
    </row>
    <row r="23" spans="1:6" x14ac:dyDescent="0.2">
      <c r="A23" s="118" t="s">
        <v>72</v>
      </c>
      <c r="B23" s="3"/>
      <c r="C23" s="122">
        <v>8</v>
      </c>
      <c r="D23" s="1"/>
      <c r="E23" s="137"/>
      <c r="F23" s="2"/>
    </row>
    <row r="24" spans="1:6" x14ac:dyDescent="0.2">
      <c r="A24" s="118" t="s">
        <v>73</v>
      </c>
      <c r="B24" s="3"/>
      <c r="C24" s="3"/>
      <c r="D24" s="128"/>
      <c r="E24" s="113"/>
    </row>
    <row r="25" spans="1:6" x14ac:dyDescent="0.2">
      <c r="A25" s="117"/>
      <c r="B25" s="127" t="s">
        <v>74</v>
      </c>
      <c r="C25" s="122">
        <v>9</v>
      </c>
      <c r="D25" s="1"/>
      <c r="E25" s="137"/>
    </row>
    <row r="26" spans="1:6" x14ac:dyDescent="0.2">
      <c r="A26" s="117"/>
      <c r="B26" s="127" t="s">
        <v>75</v>
      </c>
      <c r="C26" s="122">
        <v>10</v>
      </c>
      <c r="D26" s="1"/>
      <c r="E26" s="137"/>
    </row>
    <row r="27" spans="1:6" x14ac:dyDescent="0.2">
      <c r="A27" s="117"/>
      <c r="B27" s="127" t="s">
        <v>76</v>
      </c>
      <c r="C27" s="122">
        <v>11</v>
      </c>
      <c r="D27" s="1"/>
      <c r="E27" s="137"/>
    </row>
    <row r="28" spans="1:6" x14ac:dyDescent="0.2">
      <c r="A28" s="118" t="s">
        <v>77</v>
      </c>
      <c r="B28" s="3"/>
      <c r="C28" s="3"/>
      <c r="D28" s="126"/>
      <c r="E28" s="137"/>
    </row>
    <row r="29" spans="1:6" x14ac:dyDescent="0.2">
      <c r="A29" s="117"/>
      <c r="B29" s="127" t="s">
        <v>78</v>
      </c>
      <c r="C29" s="129">
        <v>12</v>
      </c>
      <c r="D29" s="1"/>
      <c r="E29" s="138"/>
    </row>
    <row r="30" spans="1:6" x14ac:dyDescent="0.2">
      <c r="A30" s="117"/>
      <c r="B30" s="127" t="s">
        <v>79</v>
      </c>
      <c r="C30" s="129">
        <v>13</v>
      </c>
      <c r="D30" s="1"/>
      <c r="E30" s="138"/>
    </row>
    <row r="31" spans="1:6" x14ac:dyDescent="0.2">
      <c r="A31" s="118" t="s">
        <v>80</v>
      </c>
      <c r="B31" s="3"/>
      <c r="C31" s="3"/>
      <c r="D31" s="128"/>
      <c r="E31" s="113"/>
    </row>
    <row r="32" spans="1:6" x14ac:dyDescent="0.2">
      <c r="A32" s="117"/>
      <c r="B32" s="127" t="s">
        <v>81</v>
      </c>
      <c r="C32" s="122">
        <v>14</v>
      </c>
      <c r="D32" s="1"/>
      <c r="E32" s="137"/>
    </row>
    <row r="33" spans="1:5" x14ac:dyDescent="0.2">
      <c r="A33" s="117"/>
      <c r="B33" s="127" t="s">
        <v>82</v>
      </c>
      <c r="C33" s="122">
        <v>15</v>
      </c>
      <c r="D33" s="1"/>
      <c r="E33" s="137"/>
    </row>
    <row r="34" spans="1:5" x14ac:dyDescent="0.2">
      <c r="A34" s="118" t="s">
        <v>83</v>
      </c>
      <c r="B34" s="3"/>
      <c r="C34" s="3"/>
      <c r="D34" s="128"/>
      <c r="E34" s="113"/>
    </row>
    <row r="35" spans="1:5" x14ac:dyDescent="0.2">
      <c r="A35" s="118"/>
      <c r="B35" s="130" t="s">
        <v>84</v>
      </c>
      <c r="C35" s="3">
        <v>16</v>
      </c>
      <c r="D35" s="1"/>
      <c r="E35" s="137"/>
    </row>
    <row r="36" spans="1:5" x14ac:dyDescent="0.2">
      <c r="A36" s="118"/>
      <c r="B36" s="130" t="s">
        <v>85</v>
      </c>
      <c r="C36" s="3">
        <v>17</v>
      </c>
      <c r="D36" s="1"/>
      <c r="E36" s="137"/>
    </row>
    <row r="37" spans="1:5" x14ac:dyDescent="0.2">
      <c r="A37" s="118"/>
      <c r="B37" s="130" t="s">
        <v>86</v>
      </c>
      <c r="C37" s="3">
        <v>18</v>
      </c>
      <c r="D37" s="1"/>
      <c r="E37" s="137"/>
    </row>
    <row r="38" spans="1:5" x14ac:dyDescent="0.2">
      <c r="A38" s="117"/>
      <c r="B38" s="127" t="s">
        <v>87</v>
      </c>
      <c r="C38" s="122">
        <v>19</v>
      </c>
      <c r="D38" s="1"/>
      <c r="E38" s="137"/>
    </row>
    <row r="39" spans="1:5" x14ac:dyDescent="0.2">
      <c r="A39" s="117"/>
      <c r="B39" s="127" t="s">
        <v>88</v>
      </c>
      <c r="C39" s="122">
        <v>20</v>
      </c>
      <c r="D39" s="1"/>
      <c r="E39" s="137"/>
    </row>
    <row r="40" spans="1:5" x14ac:dyDescent="0.2">
      <c r="A40" s="117"/>
      <c r="B40" s="127" t="s">
        <v>89</v>
      </c>
      <c r="C40" s="122">
        <v>21</v>
      </c>
      <c r="D40" s="1"/>
      <c r="E40" s="137"/>
    </row>
    <row r="41" spans="1:5" ht="13.5" thickBot="1" x14ac:dyDescent="0.25">
      <c r="A41" s="117"/>
      <c r="B41" s="3"/>
      <c r="C41" s="3"/>
      <c r="D41" s="3"/>
      <c r="E41" s="113"/>
    </row>
    <row r="42" spans="1:5" ht="13.5" thickBot="1" x14ac:dyDescent="0.25">
      <c r="A42" s="118" t="s">
        <v>90</v>
      </c>
      <c r="B42" s="3"/>
      <c r="C42" s="122">
        <v>22</v>
      </c>
      <c r="D42" s="4">
        <f>SUM(D12:D40)</f>
        <v>0</v>
      </c>
      <c r="E42" s="137"/>
    </row>
    <row r="43" spans="1:5" x14ac:dyDescent="0.2">
      <c r="A43" s="117"/>
      <c r="B43" s="3"/>
      <c r="C43" s="3"/>
      <c r="D43" s="3"/>
      <c r="E43" s="113"/>
    </row>
    <row r="44" spans="1:5" x14ac:dyDescent="0.2">
      <c r="A44" s="117"/>
      <c r="B44" s="3"/>
      <c r="C44" s="3"/>
      <c r="D44" s="3"/>
      <c r="E44" s="113"/>
    </row>
    <row r="45" spans="1:5" x14ac:dyDescent="0.2">
      <c r="A45" s="117"/>
      <c r="B45" s="3"/>
      <c r="C45" s="3"/>
      <c r="D45" s="3"/>
      <c r="E45" s="113"/>
    </row>
    <row r="46" spans="1:5" x14ac:dyDescent="0.2">
      <c r="A46" s="117"/>
      <c r="B46" s="3"/>
      <c r="C46" s="3"/>
      <c r="D46" s="3"/>
      <c r="E46" s="113"/>
    </row>
    <row r="47" spans="1:5" x14ac:dyDescent="0.2">
      <c r="A47" s="117" t="s">
        <v>91</v>
      </c>
      <c r="B47" s="125" t="s">
        <v>92</v>
      </c>
      <c r="C47" s="3"/>
      <c r="D47" s="3"/>
      <c r="E47" s="113"/>
    </row>
    <row r="48" spans="1:5" x14ac:dyDescent="0.2">
      <c r="A48" s="117"/>
      <c r="B48" s="3"/>
      <c r="C48" s="3"/>
      <c r="D48" s="3"/>
      <c r="E48" s="113"/>
    </row>
    <row r="49" spans="1:5" x14ac:dyDescent="0.2">
      <c r="A49" s="117"/>
      <c r="B49" s="3"/>
      <c r="C49" s="3"/>
      <c r="D49" s="3"/>
      <c r="E49" s="113"/>
    </row>
    <row r="50" spans="1:5" x14ac:dyDescent="0.2">
      <c r="A50" s="117"/>
      <c r="B50" s="3"/>
      <c r="C50" s="3"/>
      <c r="D50" s="3"/>
      <c r="E50" s="113"/>
    </row>
    <row r="51" spans="1:5" x14ac:dyDescent="0.2">
      <c r="A51" s="117"/>
      <c r="B51" s="3"/>
      <c r="C51" s="3"/>
      <c r="D51" s="3"/>
      <c r="E51" s="113"/>
    </row>
    <row r="52" spans="1:5" x14ac:dyDescent="0.2">
      <c r="A52" s="92"/>
      <c r="B52" s="80"/>
      <c r="C52" s="3"/>
      <c r="D52" s="3"/>
      <c r="E52" s="113"/>
    </row>
    <row r="53" spans="1:5" x14ac:dyDescent="0.2">
      <c r="A53" s="87" t="s">
        <v>121</v>
      </c>
      <c r="B53" s="83"/>
      <c r="C53" s="3"/>
      <c r="D53" s="3"/>
      <c r="E53" s="113"/>
    </row>
    <row r="54" spans="1:5" ht="13.5" thickBot="1" x14ac:dyDescent="0.25">
      <c r="A54" s="131"/>
      <c r="B54" s="94"/>
      <c r="C54" s="114"/>
      <c r="D54" s="114"/>
      <c r="E54" s="115"/>
    </row>
  </sheetData>
  <mergeCells count="1">
    <mergeCell ref="A1:E1"/>
  </mergeCells>
  <phoneticPr fontId="7" type="noConversion"/>
  <pageMargins left="0.5" right="0.5" top="0.5" bottom="0.5" header="0.5" footer="0.5"/>
  <pageSetup orientation="portrait" r:id="rId1"/>
  <headerFooter alignWithMargins="0"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G18" sqref="G18"/>
    </sheetView>
  </sheetViews>
  <sheetFormatPr defaultRowHeight="12.75" x14ac:dyDescent="0.2"/>
  <cols>
    <col min="1" max="1" width="25.140625" customWidth="1"/>
    <col min="2" max="2" width="43.5703125" bestFit="1" customWidth="1"/>
    <col min="3" max="3" width="3.5703125" customWidth="1"/>
    <col min="4" max="4" width="15.85546875" bestFit="1" customWidth="1"/>
    <col min="5" max="5" width="2.42578125" customWidth="1"/>
  </cols>
  <sheetData>
    <row r="1" spans="1:5" ht="15.75" x14ac:dyDescent="0.25">
      <c r="A1" s="177" t="s">
        <v>49</v>
      </c>
      <c r="B1" s="178"/>
      <c r="C1" s="178"/>
      <c r="D1" s="178"/>
      <c r="E1" s="179"/>
    </row>
    <row r="2" spans="1:5" x14ac:dyDescent="0.2">
      <c r="A2" s="117"/>
      <c r="B2" s="3"/>
      <c r="C2" s="3"/>
      <c r="D2" s="3"/>
      <c r="E2" s="113"/>
    </row>
    <row r="3" spans="1:5" x14ac:dyDescent="0.2">
      <c r="A3" s="118" t="s">
        <v>50</v>
      </c>
      <c r="B3" s="3"/>
      <c r="C3" s="3"/>
      <c r="D3" s="3"/>
      <c r="E3" s="113"/>
    </row>
    <row r="4" spans="1:5" x14ac:dyDescent="0.2">
      <c r="A4" s="119" t="s">
        <v>51</v>
      </c>
      <c r="B4" s="3"/>
      <c r="C4" s="3"/>
      <c r="D4" s="3"/>
      <c r="E4" s="113"/>
    </row>
    <row r="5" spans="1:5" x14ac:dyDescent="0.2">
      <c r="A5" s="118" t="s">
        <v>52</v>
      </c>
      <c r="B5" s="3"/>
      <c r="C5" s="3"/>
      <c r="D5" s="3"/>
      <c r="E5" s="113"/>
    </row>
    <row r="6" spans="1:5" x14ac:dyDescent="0.2">
      <c r="A6" s="118" t="s">
        <v>53</v>
      </c>
      <c r="B6" s="3"/>
      <c r="C6" s="3"/>
      <c r="D6" s="3"/>
      <c r="E6" s="113"/>
    </row>
    <row r="7" spans="1:5" x14ac:dyDescent="0.2">
      <c r="A7" s="101" t="s">
        <v>129</v>
      </c>
      <c r="B7" s="3"/>
      <c r="C7" s="3"/>
      <c r="D7" s="3"/>
      <c r="E7" s="113"/>
    </row>
    <row r="8" spans="1:5" x14ac:dyDescent="0.2">
      <c r="A8" s="118" t="s">
        <v>54</v>
      </c>
      <c r="B8" s="3"/>
      <c r="C8" s="3"/>
      <c r="D8" s="3"/>
      <c r="E8" s="113"/>
    </row>
    <row r="9" spans="1:5" x14ac:dyDescent="0.2">
      <c r="A9" s="117"/>
      <c r="B9" s="3"/>
      <c r="C9" s="3"/>
      <c r="D9" s="120" t="s">
        <v>55</v>
      </c>
      <c r="E9" s="113"/>
    </row>
    <row r="10" spans="1:5" x14ac:dyDescent="0.2">
      <c r="A10" s="118" t="s">
        <v>56</v>
      </c>
      <c r="B10" s="3"/>
      <c r="C10" s="3"/>
      <c r="D10" s="120" t="s">
        <v>57</v>
      </c>
      <c r="E10" s="113"/>
    </row>
    <row r="11" spans="1:5" x14ac:dyDescent="0.2">
      <c r="A11" s="117"/>
      <c r="B11" s="3"/>
      <c r="C11" s="3"/>
      <c r="D11" s="3"/>
      <c r="E11" s="113"/>
    </row>
    <row r="12" spans="1:5" x14ac:dyDescent="0.2">
      <c r="A12" s="121" t="s">
        <v>58</v>
      </c>
      <c r="B12" s="3"/>
      <c r="C12" s="122">
        <v>1</v>
      </c>
      <c r="D12" s="1">
        <f>'BUDGET key'!L82</f>
        <v>3714758.2</v>
      </c>
      <c r="E12" s="137"/>
    </row>
    <row r="13" spans="1:5" x14ac:dyDescent="0.2">
      <c r="A13" s="121"/>
      <c r="B13" s="3" t="s">
        <v>59</v>
      </c>
      <c r="C13" s="123" t="s">
        <v>60</v>
      </c>
      <c r="D13" s="1"/>
      <c r="E13" s="137"/>
    </row>
    <row r="14" spans="1:5" x14ac:dyDescent="0.2">
      <c r="A14" s="117"/>
      <c r="B14" s="124" t="s">
        <v>61</v>
      </c>
      <c r="C14" s="125" t="s">
        <v>62</v>
      </c>
      <c r="D14" s="1"/>
      <c r="E14" s="137"/>
    </row>
    <row r="15" spans="1:5" x14ac:dyDescent="0.2">
      <c r="A15" s="118"/>
      <c r="B15" s="3" t="s">
        <v>63</v>
      </c>
      <c r="C15" s="125" t="s">
        <v>64</v>
      </c>
      <c r="D15" s="1"/>
      <c r="E15" s="137"/>
    </row>
    <row r="16" spans="1:5" x14ac:dyDescent="0.2">
      <c r="A16" s="118" t="s">
        <v>65</v>
      </c>
      <c r="B16" s="3"/>
      <c r="C16" s="3"/>
      <c r="D16" s="126"/>
      <c r="E16" s="137"/>
    </row>
    <row r="17" spans="1:6" x14ac:dyDescent="0.2">
      <c r="A17" s="117"/>
      <c r="B17" s="124" t="s">
        <v>66</v>
      </c>
      <c r="C17" s="122">
        <v>2</v>
      </c>
      <c r="D17" s="1"/>
      <c r="E17" s="137"/>
    </row>
    <row r="18" spans="1:6" x14ac:dyDescent="0.2">
      <c r="A18" s="117"/>
      <c r="B18" s="124" t="s">
        <v>67</v>
      </c>
      <c r="C18" s="122">
        <v>3</v>
      </c>
      <c r="D18" s="1"/>
      <c r="E18" s="137"/>
    </row>
    <row r="19" spans="1:6" x14ac:dyDescent="0.2">
      <c r="A19" s="117"/>
      <c r="B19" s="124" t="s">
        <v>68</v>
      </c>
      <c r="C19" s="122">
        <v>4</v>
      </c>
      <c r="D19" s="1"/>
      <c r="E19" s="137"/>
    </row>
    <row r="20" spans="1:6" x14ac:dyDescent="0.2">
      <c r="A20" s="117"/>
      <c r="B20" s="127" t="s">
        <v>69</v>
      </c>
      <c r="C20" s="45">
        <v>5</v>
      </c>
      <c r="D20" s="1"/>
      <c r="E20" s="137"/>
    </row>
    <row r="21" spans="1:6" x14ac:dyDescent="0.2">
      <c r="A21" s="117"/>
      <c r="B21" s="127" t="s">
        <v>70</v>
      </c>
      <c r="C21" s="122">
        <v>6</v>
      </c>
      <c r="D21" s="1"/>
      <c r="E21" s="137"/>
    </row>
    <row r="22" spans="1:6" x14ac:dyDescent="0.2">
      <c r="A22" s="117"/>
      <c r="B22" s="127" t="s">
        <v>71</v>
      </c>
      <c r="C22" s="122">
        <v>7</v>
      </c>
      <c r="D22" s="1"/>
      <c r="E22" s="137"/>
    </row>
    <row r="23" spans="1:6" x14ac:dyDescent="0.2">
      <c r="A23" s="118" t="s">
        <v>72</v>
      </c>
      <c r="B23" s="3"/>
      <c r="C23" s="122">
        <v>8</v>
      </c>
      <c r="D23" s="1"/>
      <c r="E23" s="137"/>
      <c r="F23" s="2"/>
    </row>
    <row r="24" spans="1:6" x14ac:dyDescent="0.2">
      <c r="A24" s="118" t="s">
        <v>73</v>
      </c>
      <c r="B24" s="3"/>
      <c r="C24" s="3"/>
      <c r="D24" s="128"/>
      <c r="E24" s="113"/>
    </row>
    <row r="25" spans="1:6" x14ac:dyDescent="0.2">
      <c r="A25" s="117"/>
      <c r="B25" s="127" t="s">
        <v>74</v>
      </c>
      <c r="C25" s="122">
        <v>9</v>
      </c>
      <c r="D25" s="1"/>
      <c r="E25" s="137"/>
    </row>
    <row r="26" spans="1:6" x14ac:dyDescent="0.2">
      <c r="A26" s="117"/>
      <c r="B26" s="127" t="s">
        <v>75</v>
      </c>
      <c r="C26" s="122">
        <v>10</v>
      </c>
      <c r="D26" s="1"/>
      <c r="E26" s="137"/>
    </row>
    <row r="27" spans="1:6" x14ac:dyDescent="0.2">
      <c r="A27" s="117"/>
      <c r="B27" s="127" t="s">
        <v>76</v>
      </c>
      <c r="C27" s="122">
        <v>11</v>
      </c>
      <c r="D27" s="1"/>
      <c r="E27" s="137"/>
    </row>
    <row r="28" spans="1:6" x14ac:dyDescent="0.2">
      <c r="A28" s="118" t="s">
        <v>77</v>
      </c>
      <c r="B28" s="3"/>
      <c r="C28" s="3"/>
      <c r="D28" s="126"/>
      <c r="E28" s="137"/>
    </row>
    <row r="29" spans="1:6" x14ac:dyDescent="0.2">
      <c r="A29" s="117"/>
      <c r="B29" s="127" t="s">
        <v>78</v>
      </c>
      <c r="C29" s="129">
        <v>12</v>
      </c>
      <c r="D29" s="1"/>
      <c r="E29" s="138"/>
    </row>
    <row r="30" spans="1:6" x14ac:dyDescent="0.2">
      <c r="A30" s="117"/>
      <c r="B30" s="127" t="s">
        <v>79</v>
      </c>
      <c r="C30" s="129">
        <v>13</v>
      </c>
      <c r="D30" s="1"/>
      <c r="E30" s="138"/>
    </row>
    <row r="31" spans="1:6" x14ac:dyDescent="0.2">
      <c r="A31" s="118" t="s">
        <v>80</v>
      </c>
      <c r="B31" s="3"/>
      <c r="C31" s="3"/>
      <c r="D31" s="128"/>
      <c r="E31" s="113"/>
    </row>
    <row r="32" spans="1:6" x14ac:dyDescent="0.2">
      <c r="A32" s="117"/>
      <c r="B32" s="127" t="s">
        <v>81</v>
      </c>
      <c r="C32" s="122">
        <v>14</v>
      </c>
      <c r="D32" s="1"/>
      <c r="E32" s="137"/>
    </row>
    <row r="33" spans="1:5" x14ac:dyDescent="0.2">
      <c r="A33" s="117"/>
      <c r="B33" s="127" t="s">
        <v>82</v>
      </c>
      <c r="C33" s="122">
        <v>15</v>
      </c>
      <c r="D33" s="1"/>
      <c r="E33" s="137"/>
    </row>
    <row r="34" spans="1:5" x14ac:dyDescent="0.2">
      <c r="A34" s="118" t="s">
        <v>83</v>
      </c>
      <c r="B34" s="3"/>
      <c r="C34" s="3"/>
      <c r="D34" s="128"/>
      <c r="E34" s="113"/>
    </row>
    <row r="35" spans="1:5" x14ac:dyDescent="0.2">
      <c r="A35" s="118"/>
      <c r="B35" s="130" t="s">
        <v>84</v>
      </c>
      <c r="C35" s="3">
        <v>16</v>
      </c>
      <c r="D35" s="1"/>
      <c r="E35" s="137"/>
    </row>
    <row r="36" spans="1:5" x14ac:dyDescent="0.2">
      <c r="A36" s="118"/>
      <c r="B36" s="130" t="s">
        <v>85</v>
      </c>
      <c r="C36" s="3">
        <v>17</v>
      </c>
      <c r="D36" s="1"/>
      <c r="E36" s="137"/>
    </row>
    <row r="37" spans="1:5" x14ac:dyDescent="0.2">
      <c r="A37" s="118"/>
      <c r="B37" s="130" t="s">
        <v>86</v>
      </c>
      <c r="C37" s="3">
        <v>18</v>
      </c>
      <c r="D37" s="1"/>
      <c r="E37" s="137"/>
    </row>
    <row r="38" spans="1:5" x14ac:dyDescent="0.2">
      <c r="A38" s="117"/>
      <c r="B38" s="127" t="s">
        <v>87</v>
      </c>
      <c r="C38" s="122">
        <v>19</v>
      </c>
      <c r="D38" s="1"/>
      <c r="E38" s="137"/>
    </row>
    <row r="39" spans="1:5" x14ac:dyDescent="0.2">
      <c r="A39" s="117"/>
      <c r="B39" s="127" t="s">
        <v>88</v>
      </c>
      <c r="C39" s="122">
        <v>20</v>
      </c>
      <c r="D39" s="1"/>
      <c r="E39" s="137"/>
    </row>
    <row r="40" spans="1:5" x14ac:dyDescent="0.2">
      <c r="A40" s="117"/>
      <c r="B40" s="127" t="s">
        <v>89</v>
      </c>
      <c r="C40" s="122">
        <v>21</v>
      </c>
      <c r="D40" s="1"/>
      <c r="E40" s="137"/>
    </row>
    <row r="41" spans="1:5" ht="13.5" thickBot="1" x14ac:dyDescent="0.25">
      <c r="A41" s="117"/>
      <c r="B41" s="3"/>
      <c r="C41" s="3"/>
      <c r="D41" s="3"/>
      <c r="E41" s="113"/>
    </row>
    <row r="42" spans="1:5" ht="13.5" thickBot="1" x14ac:dyDescent="0.25">
      <c r="A42" s="118" t="s">
        <v>90</v>
      </c>
      <c r="B42" s="3"/>
      <c r="C42" s="122">
        <v>22</v>
      </c>
      <c r="D42" s="4">
        <f>SUM(D12:D40)</f>
        <v>3714758.2</v>
      </c>
      <c r="E42" s="137"/>
    </row>
    <row r="43" spans="1:5" x14ac:dyDescent="0.2">
      <c r="A43" s="117"/>
      <c r="B43" s="3"/>
      <c r="C43" s="3"/>
      <c r="D43" s="3"/>
      <c r="E43" s="113"/>
    </row>
    <row r="44" spans="1:5" x14ac:dyDescent="0.2">
      <c r="A44" s="117"/>
      <c r="B44" s="3"/>
      <c r="C44" s="3"/>
      <c r="D44" s="3"/>
      <c r="E44" s="113"/>
    </row>
    <row r="45" spans="1:5" x14ac:dyDescent="0.2">
      <c r="A45" s="117"/>
      <c r="B45" s="3"/>
      <c r="C45" s="3"/>
      <c r="D45" s="3"/>
      <c r="E45" s="113"/>
    </row>
    <row r="46" spans="1:5" x14ac:dyDescent="0.2">
      <c r="A46" s="117"/>
      <c r="B46" s="3"/>
      <c r="C46" s="3"/>
      <c r="D46" s="3"/>
      <c r="E46" s="113"/>
    </row>
    <row r="47" spans="1:5" x14ac:dyDescent="0.2">
      <c r="A47" s="117" t="s">
        <v>91</v>
      </c>
      <c r="B47" s="125" t="s">
        <v>92</v>
      </c>
      <c r="C47" s="3"/>
      <c r="D47" s="3"/>
      <c r="E47" s="113"/>
    </row>
    <row r="48" spans="1:5" x14ac:dyDescent="0.2">
      <c r="A48" s="117"/>
      <c r="B48" s="3"/>
      <c r="C48" s="3"/>
      <c r="D48" s="3"/>
      <c r="E48" s="113"/>
    </row>
    <row r="49" spans="1:5" x14ac:dyDescent="0.2">
      <c r="A49" s="117"/>
      <c r="B49" s="3"/>
      <c r="C49" s="3"/>
      <c r="D49" s="3"/>
      <c r="E49" s="113"/>
    </row>
    <row r="50" spans="1:5" x14ac:dyDescent="0.2">
      <c r="A50" s="117"/>
      <c r="B50" s="3"/>
      <c r="C50" s="3"/>
      <c r="D50" s="3"/>
      <c r="E50" s="113"/>
    </row>
    <row r="51" spans="1:5" x14ac:dyDescent="0.2">
      <c r="A51" s="117"/>
      <c r="B51" s="3"/>
      <c r="C51" s="3"/>
      <c r="D51" s="3"/>
      <c r="E51" s="113"/>
    </row>
    <row r="52" spans="1:5" x14ac:dyDescent="0.2">
      <c r="A52" s="92"/>
      <c r="B52" s="80"/>
      <c r="C52" s="3"/>
      <c r="D52" s="3"/>
      <c r="E52" s="113"/>
    </row>
    <row r="53" spans="1:5" x14ac:dyDescent="0.2">
      <c r="A53" s="87" t="s">
        <v>121</v>
      </c>
      <c r="B53" s="83"/>
      <c r="C53" s="3"/>
      <c r="D53" s="3"/>
      <c r="E53" s="113"/>
    </row>
    <row r="54" spans="1:5" ht="13.5" thickBot="1" x14ac:dyDescent="0.25">
      <c r="A54" s="131"/>
      <c r="B54" s="94"/>
      <c r="C54" s="114"/>
      <c r="D54" s="114"/>
      <c r="E54" s="115"/>
    </row>
  </sheetData>
  <mergeCells count="1">
    <mergeCell ref="A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9"/>
  <sheetViews>
    <sheetView zoomScaleNormal="100" workbookViewId="0">
      <selection activeCell="D5" sqref="D5"/>
    </sheetView>
  </sheetViews>
  <sheetFormatPr defaultRowHeight="12.75" x14ac:dyDescent="0.2"/>
  <cols>
    <col min="1" max="1" width="46.28515625" customWidth="1"/>
    <col min="2" max="2" width="18.28515625" customWidth="1"/>
    <col min="3" max="3" width="16" customWidth="1"/>
    <col min="4" max="4" width="20.28515625" customWidth="1"/>
  </cols>
  <sheetData>
    <row r="1" spans="1:4" ht="34.5" x14ac:dyDescent="0.45">
      <c r="A1" s="180" t="s">
        <v>122</v>
      </c>
      <c r="B1" s="180"/>
      <c r="C1" s="180"/>
      <c r="D1" s="180"/>
    </row>
    <row r="2" spans="1:4" x14ac:dyDescent="0.2">
      <c r="A2" s="181" t="s">
        <v>145</v>
      </c>
      <c r="B2" s="181"/>
      <c r="C2" s="181"/>
      <c r="D2" s="181"/>
    </row>
    <row r="3" spans="1:4" x14ac:dyDescent="0.2">
      <c r="A3" s="182" t="s">
        <v>154</v>
      </c>
      <c r="B3" s="183"/>
      <c r="C3" s="183"/>
      <c r="D3" s="183"/>
    </row>
    <row r="4" spans="1:4" ht="13.5" thickBot="1" x14ac:dyDescent="0.25"/>
    <row r="5" spans="1:4" ht="26.25" thickBot="1" x14ac:dyDescent="0.25">
      <c r="A5" s="142" t="s">
        <v>150</v>
      </c>
      <c r="B5" s="143" t="s">
        <v>146</v>
      </c>
      <c r="C5" s="143" t="s">
        <v>147</v>
      </c>
      <c r="D5" s="143" t="s">
        <v>148</v>
      </c>
    </row>
    <row r="6" spans="1:4" x14ac:dyDescent="0.2">
      <c r="A6" s="140" t="s">
        <v>151</v>
      </c>
      <c r="B6" s="146"/>
      <c r="C6" s="146"/>
      <c r="D6" s="146"/>
    </row>
    <row r="7" spans="1:4" x14ac:dyDescent="0.2">
      <c r="A7" s="140"/>
      <c r="B7" s="147"/>
      <c r="C7" s="147"/>
      <c r="D7" s="147"/>
    </row>
    <row r="8" spans="1:4" s="139" customFormat="1" x14ac:dyDescent="0.2">
      <c r="A8" s="152"/>
      <c r="B8" s="147"/>
      <c r="C8" s="147"/>
      <c r="D8" s="147"/>
    </row>
    <row r="9" spans="1:4" ht="89.25" x14ac:dyDescent="0.2">
      <c r="A9" s="160" t="s">
        <v>155</v>
      </c>
      <c r="B9" s="147">
        <v>2155375</v>
      </c>
      <c r="C9" s="168"/>
      <c r="D9" s="147">
        <f>B9+C9+C8</f>
        <v>2155375</v>
      </c>
    </row>
    <row r="10" spans="1:4" s="151" customFormat="1" x14ac:dyDescent="0.2">
      <c r="A10" s="148" t="s">
        <v>152</v>
      </c>
      <c r="B10" s="150">
        <f>SUM(B9)</f>
        <v>2155375</v>
      </c>
      <c r="C10" s="169">
        <f>SUM(C8:C9)</f>
        <v>0</v>
      </c>
      <c r="D10" s="150">
        <f>SUM(D9)</f>
        <v>2155375</v>
      </c>
    </row>
    <row r="11" spans="1:4" s="151" customFormat="1" x14ac:dyDescent="0.2">
      <c r="A11" s="140"/>
      <c r="B11" s="147"/>
      <c r="C11" s="168"/>
      <c r="D11" s="147"/>
    </row>
    <row r="12" spans="1:4" s="151" customFormat="1" ht="63.75" x14ac:dyDescent="0.2">
      <c r="A12" s="160" t="s">
        <v>156</v>
      </c>
      <c r="B12" s="147">
        <v>139525</v>
      </c>
      <c r="C12" s="168"/>
      <c r="D12" s="147">
        <f>B12+C12</f>
        <v>139525</v>
      </c>
    </row>
    <row r="13" spans="1:4" s="151" customFormat="1" x14ac:dyDescent="0.2">
      <c r="A13" s="148" t="s">
        <v>157</v>
      </c>
      <c r="B13" s="150">
        <f>SUM(B12)</f>
        <v>139525</v>
      </c>
      <c r="C13" s="169">
        <f>SUM(C12:C12)</f>
        <v>0</v>
      </c>
      <c r="D13" s="150">
        <f>SUM(D12)</f>
        <v>139525</v>
      </c>
    </row>
    <row r="14" spans="1:4" s="151" customFormat="1" x14ac:dyDescent="0.2">
      <c r="A14" s="148"/>
      <c r="B14" s="149"/>
      <c r="C14" s="170"/>
      <c r="D14" s="149"/>
    </row>
    <row r="15" spans="1:4" s="151" customFormat="1" x14ac:dyDescent="0.2">
      <c r="A15" s="148" t="s">
        <v>158</v>
      </c>
      <c r="B15" s="149">
        <v>75459</v>
      </c>
      <c r="C15" s="170">
        <v>0</v>
      </c>
      <c r="D15" s="149">
        <v>75459</v>
      </c>
    </row>
    <row r="16" spans="1:4" s="151" customFormat="1" x14ac:dyDescent="0.2">
      <c r="A16" s="148"/>
      <c r="B16" s="149"/>
      <c r="C16" s="170"/>
      <c r="D16" s="149"/>
    </row>
    <row r="17" spans="1:7" s="151" customFormat="1" x14ac:dyDescent="0.2">
      <c r="A17" s="148" t="s">
        <v>159</v>
      </c>
      <c r="B17" s="149">
        <v>238437</v>
      </c>
      <c r="C17" s="170">
        <v>0</v>
      </c>
      <c r="D17" s="149">
        <v>238437</v>
      </c>
    </row>
    <row r="18" spans="1:7" s="151" customFormat="1" x14ac:dyDescent="0.2">
      <c r="A18" s="148"/>
      <c r="B18" s="149"/>
      <c r="C18" s="170"/>
      <c r="D18" s="149"/>
    </row>
    <row r="19" spans="1:7" ht="51" x14ac:dyDescent="0.2">
      <c r="A19" s="160" t="s">
        <v>160</v>
      </c>
      <c r="B19" s="147">
        <v>166826</v>
      </c>
      <c r="C19" s="168"/>
      <c r="D19" s="147">
        <f>B19+C19</f>
        <v>166826</v>
      </c>
    </row>
    <row r="20" spans="1:7" x14ac:dyDescent="0.2">
      <c r="A20" s="152" t="s">
        <v>153</v>
      </c>
      <c r="B20" s="150">
        <f>SUM(B19)</f>
        <v>166826</v>
      </c>
      <c r="C20" s="169">
        <f>SUM(C19:C19)</f>
        <v>0</v>
      </c>
      <c r="D20" s="150">
        <f>SUM(D19)</f>
        <v>166826</v>
      </c>
    </row>
    <row r="21" spans="1:7" x14ac:dyDescent="0.2">
      <c r="A21" s="152"/>
      <c r="B21" s="147"/>
      <c r="C21" s="170"/>
      <c r="D21" s="147"/>
    </row>
    <row r="22" spans="1:7" x14ac:dyDescent="0.2">
      <c r="A22" s="158" t="s">
        <v>44</v>
      </c>
      <c r="B22" s="147"/>
      <c r="C22" s="170"/>
      <c r="D22" s="147"/>
    </row>
    <row r="23" spans="1:7" ht="25.5" x14ac:dyDescent="0.2">
      <c r="A23" s="159" t="s">
        <v>162</v>
      </c>
      <c r="B23" s="147">
        <v>0</v>
      </c>
      <c r="C23" s="171"/>
      <c r="D23" s="147">
        <f>B23+C21+C23</f>
        <v>0</v>
      </c>
      <c r="F23" s="3"/>
      <c r="G23" s="173"/>
    </row>
    <row r="24" spans="1:7" ht="25.5" x14ac:dyDescent="0.2">
      <c r="A24" s="159" t="s">
        <v>163</v>
      </c>
      <c r="B24" s="147">
        <v>1054459</v>
      </c>
      <c r="C24" s="171"/>
      <c r="D24" s="147">
        <f>B24+C24</f>
        <v>1054459</v>
      </c>
    </row>
    <row r="25" spans="1:7" ht="25.5" x14ac:dyDescent="0.2">
      <c r="A25" s="159" t="s">
        <v>164</v>
      </c>
      <c r="B25" s="147">
        <v>0</v>
      </c>
      <c r="C25" s="171"/>
      <c r="D25" s="147">
        <f>B25+C25</f>
        <v>0</v>
      </c>
    </row>
    <row r="26" spans="1:7" ht="25.5" x14ac:dyDescent="0.2">
      <c r="A26" s="160" t="s">
        <v>165</v>
      </c>
      <c r="B26" s="147">
        <v>83269</v>
      </c>
      <c r="C26" s="171"/>
      <c r="D26" s="147">
        <f>B26+C26</f>
        <v>83269</v>
      </c>
    </row>
    <row r="27" spans="1:7" x14ac:dyDescent="0.2">
      <c r="A27" s="152" t="s">
        <v>166</v>
      </c>
      <c r="B27" s="150">
        <f>SUM(B23:B26)</f>
        <v>1137728</v>
      </c>
      <c r="C27" s="169">
        <f>SUM(C23:C26)</f>
        <v>0</v>
      </c>
      <c r="D27" s="150">
        <f>SUM(D23:D26)</f>
        <v>1137728</v>
      </c>
    </row>
    <row r="28" spans="1:7" x14ac:dyDescent="0.2">
      <c r="A28" s="152"/>
      <c r="B28" s="149"/>
      <c r="C28" s="170"/>
      <c r="D28" s="149"/>
    </row>
    <row r="29" spans="1:7" x14ac:dyDescent="0.2">
      <c r="A29" s="152"/>
      <c r="B29" s="147"/>
      <c r="C29" s="170"/>
      <c r="D29" s="147"/>
    </row>
    <row r="30" spans="1:7" ht="13.5" thickBot="1" x14ac:dyDescent="0.25">
      <c r="A30" s="141" t="s">
        <v>149</v>
      </c>
      <c r="B30" s="145">
        <f>SUM(B27,B20,B17,B15,B13,B10)</f>
        <v>3913350</v>
      </c>
      <c r="C30" s="172">
        <f>SUM(C27,C20,C17,C15,C13,C10)</f>
        <v>0</v>
      </c>
      <c r="D30" s="145">
        <f>SUM(D27,D20,D17,D15,D13,D10)</f>
        <v>3913350</v>
      </c>
    </row>
    <row r="32" spans="1:7" ht="13.5" thickBot="1" x14ac:dyDescent="0.25"/>
    <row r="33" spans="1:4" x14ac:dyDescent="0.2">
      <c r="A33" s="184" t="s">
        <v>116</v>
      </c>
      <c r="B33" s="185"/>
      <c r="C33" s="185"/>
      <c r="D33" s="186"/>
    </row>
    <row r="34" spans="1:4" x14ac:dyDescent="0.2">
      <c r="A34" s="84"/>
      <c r="B34" s="80"/>
      <c r="C34" s="85"/>
      <c r="D34" s="86"/>
    </row>
    <row r="35" spans="1:4" x14ac:dyDescent="0.2">
      <c r="A35" s="187" t="s">
        <v>117</v>
      </c>
      <c r="B35" s="188"/>
      <c r="C35" s="188"/>
      <c r="D35" s="189"/>
    </row>
    <row r="36" spans="1:4" x14ac:dyDescent="0.2">
      <c r="A36" s="87"/>
      <c r="B36" s="80"/>
      <c r="C36" s="80"/>
      <c r="D36" s="90"/>
    </row>
    <row r="37" spans="1:4" x14ac:dyDescent="0.2">
      <c r="A37" s="87" t="s">
        <v>174</v>
      </c>
      <c r="B37" s="3"/>
      <c r="C37" s="81"/>
      <c r="D37" s="90"/>
    </row>
    <row r="38" spans="1:4" x14ac:dyDescent="0.2">
      <c r="A38" s="84" t="s">
        <v>168</v>
      </c>
      <c r="B38" s="79"/>
      <c r="C38" s="81"/>
      <c r="D38" s="89"/>
    </row>
    <row r="39" spans="1:4" x14ac:dyDescent="0.2">
      <c r="A39" s="84"/>
      <c r="B39" s="79"/>
      <c r="C39" s="81"/>
      <c r="D39" s="89"/>
    </row>
    <row r="40" spans="1:4" x14ac:dyDescent="0.2">
      <c r="A40" s="87"/>
      <c r="B40" s="80" t="s">
        <v>118</v>
      </c>
      <c r="C40" s="80"/>
      <c r="D40" s="89"/>
    </row>
    <row r="41" spans="1:4" x14ac:dyDescent="0.2">
      <c r="A41" s="84"/>
      <c r="B41" s="79"/>
      <c r="C41" s="81"/>
      <c r="D41" s="91"/>
    </row>
    <row r="42" spans="1:4" x14ac:dyDescent="0.2">
      <c r="A42" s="84" t="s">
        <v>119</v>
      </c>
      <c r="B42" s="79"/>
      <c r="C42" s="81"/>
      <c r="D42" s="91"/>
    </row>
    <row r="43" spans="1:4" x14ac:dyDescent="0.2">
      <c r="A43" s="87"/>
      <c r="B43" s="80"/>
      <c r="C43" s="80"/>
      <c r="D43" s="90"/>
    </row>
    <row r="44" spans="1:4" x14ac:dyDescent="0.2">
      <c r="A44" s="92"/>
      <c r="B44" s="82"/>
      <c r="C44" s="80"/>
      <c r="D44" s="86"/>
    </row>
    <row r="45" spans="1:4" x14ac:dyDescent="0.2">
      <c r="A45" s="87" t="s">
        <v>120</v>
      </c>
      <c r="B45" s="80"/>
      <c r="C45" s="80"/>
      <c r="D45" s="86"/>
    </row>
    <row r="46" spans="1:4" x14ac:dyDescent="0.2">
      <c r="A46" s="84"/>
      <c r="B46" s="80"/>
      <c r="C46" s="80"/>
      <c r="D46" s="86"/>
    </row>
    <row r="47" spans="1:4" x14ac:dyDescent="0.2">
      <c r="A47" s="92"/>
      <c r="B47" s="80"/>
      <c r="C47" s="80"/>
      <c r="D47" s="86"/>
    </row>
    <row r="48" spans="1:4" x14ac:dyDescent="0.2">
      <c r="A48" s="87" t="s">
        <v>121</v>
      </c>
      <c r="B48" s="80"/>
      <c r="C48" s="80"/>
      <c r="D48" s="88"/>
    </row>
    <row r="49" spans="1:4" ht="13.5" thickBot="1" x14ac:dyDescent="0.25">
      <c r="A49" s="93"/>
      <c r="B49" s="94"/>
      <c r="C49" s="94"/>
      <c r="D49" s="95"/>
    </row>
  </sheetData>
  <mergeCells count="5">
    <mergeCell ref="A1:D1"/>
    <mergeCell ref="A2:D2"/>
    <mergeCell ref="A3:D3"/>
    <mergeCell ref="A33:D33"/>
    <mergeCell ref="A35:D35"/>
  </mergeCells>
  <pageMargins left="0.7" right="0.7" top="0.5" bottom="0.75" header="0.3" footer="0.3"/>
  <pageSetup scale="82" orientation="portrait" r:id="rId1"/>
  <headerFooter>
    <oddFooter>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9"/>
  <sheetViews>
    <sheetView topLeftCell="A13" zoomScaleNormal="100" workbookViewId="0">
      <selection activeCell="C25" sqref="C25"/>
    </sheetView>
  </sheetViews>
  <sheetFormatPr defaultRowHeight="12.75" x14ac:dyDescent="0.2"/>
  <cols>
    <col min="1" max="1" width="46.28515625" customWidth="1"/>
    <col min="2" max="2" width="18.28515625" customWidth="1"/>
    <col min="3" max="3" width="16" customWidth="1"/>
    <col min="4" max="4" width="20.28515625" customWidth="1"/>
  </cols>
  <sheetData>
    <row r="1" spans="1:4" ht="34.5" x14ac:dyDescent="0.45">
      <c r="A1" s="180" t="s">
        <v>122</v>
      </c>
      <c r="B1" s="180"/>
      <c r="C1" s="180"/>
      <c r="D1" s="180"/>
    </row>
    <row r="2" spans="1:4" x14ac:dyDescent="0.2">
      <c r="A2" s="181" t="s">
        <v>145</v>
      </c>
      <c r="B2" s="181"/>
      <c r="C2" s="181"/>
      <c r="D2" s="181"/>
    </row>
    <row r="3" spans="1:4" x14ac:dyDescent="0.2">
      <c r="A3" s="182" t="s">
        <v>154</v>
      </c>
      <c r="B3" s="183"/>
      <c r="C3" s="183"/>
      <c r="D3" s="183"/>
    </row>
    <row r="4" spans="1:4" ht="13.5" thickBot="1" x14ac:dyDescent="0.25"/>
    <row r="5" spans="1:4" ht="26.25" thickBot="1" x14ac:dyDescent="0.25">
      <c r="A5" s="142" t="s">
        <v>150</v>
      </c>
      <c r="B5" s="143" t="s">
        <v>146</v>
      </c>
      <c r="C5" s="143" t="s">
        <v>147</v>
      </c>
      <c r="D5" s="144" t="s">
        <v>148</v>
      </c>
    </row>
    <row r="6" spans="1:4" x14ac:dyDescent="0.2">
      <c r="A6" s="140" t="s">
        <v>151</v>
      </c>
      <c r="B6" s="146"/>
      <c r="C6" s="146"/>
      <c r="D6" s="146"/>
    </row>
    <row r="7" spans="1:4" x14ac:dyDescent="0.2">
      <c r="A7" s="140"/>
      <c r="B7" s="147"/>
      <c r="C7" s="147"/>
      <c r="D7" s="147"/>
    </row>
    <row r="8" spans="1:4" s="139" customFormat="1" x14ac:dyDescent="0.2">
      <c r="A8" s="152"/>
      <c r="B8" s="147"/>
      <c r="C8" s="147"/>
      <c r="D8" s="147"/>
    </row>
    <row r="9" spans="1:4" ht="89.25" x14ac:dyDescent="0.2">
      <c r="A9" s="160" t="s">
        <v>155</v>
      </c>
      <c r="B9" s="147">
        <v>2155375</v>
      </c>
      <c r="C9" s="147">
        <f>+D9-B9</f>
        <v>10125</v>
      </c>
      <c r="D9" s="147">
        <v>2165500</v>
      </c>
    </row>
    <row r="10" spans="1:4" s="151" customFormat="1" x14ac:dyDescent="0.2">
      <c r="A10" s="148" t="s">
        <v>152</v>
      </c>
      <c r="B10" s="150">
        <f>SUM(B9)</f>
        <v>2155375</v>
      </c>
      <c r="C10" s="150">
        <f>SUM(C8:C9)</f>
        <v>10125</v>
      </c>
      <c r="D10" s="150">
        <f>SUM(D9)</f>
        <v>2165500</v>
      </c>
    </row>
    <row r="11" spans="1:4" s="151" customFormat="1" x14ac:dyDescent="0.2">
      <c r="A11" s="140"/>
      <c r="B11" s="147"/>
      <c r="C11" s="147"/>
      <c r="D11" s="147"/>
    </row>
    <row r="12" spans="1:4" s="151" customFormat="1" ht="63.75" x14ac:dyDescent="0.2">
      <c r="A12" s="160" t="s">
        <v>156</v>
      </c>
      <c r="B12" s="147">
        <v>139525</v>
      </c>
      <c r="C12" s="147">
        <f>+D12-B12</f>
        <v>8100</v>
      </c>
      <c r="D12" s="147">
        <v>147625</v>
      </c>
    </row>
    <row r="13" spans="1:4" s="151" customFormat="1" x14ac:dyDescent="0.2">
      <c r="A13" s="148" t="s">
        <v>157</v>
      </c>
      <c r="B13" s="150">
        <f>SUM(B12)</f>
        <v>139525</v>
      </c>
      <c r="C13" s="150">
        <f>SUM(C12:C12)</f>
        <v>8100</v>
      </c>
      <c r="D13" s="150">
        <f>SUM(D12)</f>
        <v>147625</v>
      </c>
    </row>
    <row r="14" spans="1:4" s="151" customFormat="1" x14ac:dyDescent="0.2">
      <c r="A14" s="148"/>
      <c r="B14" s="149"/>
      <c r="C14" s="149"/>
      <c r="D14" s="149"/>
    </row>
    <row r="15" spans="1:4" s="151" customFormat="1" x14ac:dyDescent="0.2">
      <c r="A15" s="148" t="s">
        <v>158</v>
      </c>
      <c r="B15" s="149">
        <v>75459</v>
      </c>
      <c r="C15" s="147">
        <f>+D15-B15</f>
        <v>0</v>
      </c>
      <c r="D15" s="149">
        <v>75459</v>
      </c>
    </row>
    <row r="16" spans="1:4" s="151" customFormat="1" x14ac:dyDescent="0.2">
      <c r="A16" s="148"/>
      <c r="B16" s="149"/>
      <c r="C16" s="149"/>
      <c r="D16" s="149"/>
    </row>
    <row r="17" spans="1:7" s="151" customFormat="1" x14ac:dyDescent="0.2">
      <c r="A17" s="148" t="s">
        <v>159</v>
      </c>
      <c r="B17" s="149">
        <v>238437</v>
      </c>
      <c r="C17" s="147">
        <f>+D17-B17</f>
        <v>0</v>
      </c>
      <c r="D17" s="149">
        <v>238437</v>
      </c>
    </row>
    <row r="18" spans="1:7" s="151" customFormat="1" x14ac:dyDescent="0.2">
      <c r="A18" s="148"/>
      <c r="B18" s="149"/>
      <c r="C18" s="149"/>
      <c r="D18" s="149"/>
    </row>
    <row r="19" spans="1:7" ht="51" x14ac:dyDescent="0.2">
      <c r="A19" s="160" t="s">
        <v>160</v>
      </c>
      <c r="B19" s="147">
        <v>166826</v>
      </c>
      <c r="C19" s="147">
        <f>+D19-B19</f>
        <v>382738</v>
      </c>
      <c r="D19" s="147">
        <v>549564</v>
      </c>
    </row>
    <row r="20" spans="1:7" x14ac:dyDescent="0.2">
      <c r="A20" s="152" t="s">
        <v>153</v>
      </c>
      <c r="B20" s="150">
        <f>SUM(B19)</f>
        <v>166826</v>
      </c>
      <c r="C20" s="150">
        <f>SUM(C19:C19)</f>
        <v>382738</v>
      </c>
      <c r="D20" s="150">
        <f>SUM(D19)</f>
        <v>549564</v>
      </c>
    </row>
    <row r="21" spans="1:7" x14ac:dyDescent="0.2">
      <c r="A21" s="152"/>
      <c r="B21" s="147"/>
      <c r="C21" s="149"/>
      <c r="D21" s="147"/>
    </row>
    <row r="22" spans="1:7" x14ac:dyDescent="0.2">
      <c r="A22" s="158" t="s">
        <v>44</v>
      </c>
      <c r="B22" s="147"/>
      <c r="C22" s="149"/>
      <c r="D22" s="147"/>
    </row>
    <row r="23" spans="1:7" ht="25.5" x14ac:dyDescent="0.2">
      <c r="A23" s="159" t="s">
        <v>162</v>
      </c>
      <c r="B23" s="147">
        <v>0</v>
      </c>
      <c r="C23" s="147">
        <f>+D23-B23</f>
        <v>100000</v>
      </c>
      <c r="D23" s="147">
        <v>100000</v>
      </c>
      <c r="F23" s="3"/>
      <c r="G23" s="173"/>
    </row>
    <row r="24" spans="1:7" ht="25.5" x14ac:dyDescent="0.2">
      <c r="A24" s="159" t="s">
        <v>163</v>
      </c>
      <c r="B24" s="147">
        <v>1054459</v>
      </c>
      <c r="C24" s="147">
        <f>+D24-B24</f>
        <v>-554100</v>
      </c>
      <c r="D24" s="147">
        <v>500359</v>
      </c>
    </row>
    <row r="25" spans="1:7" ht="25.5" x14ac:dyDescent="0.2">
      <c r="A25" s="159" t="s">
        <v>164</v>
      </c>
      <c r="B25" s="147">
        <v>0</v>
      </c>
      <c r="C25" s="153">
        <v>125000</v>
      </c>
      <c r="D25" s="147">
        <v>125000</v>
      </c>
    </row>
    <row r="26" spans="1:7" ht="25.5" x14ac:dyDescent="0.2">
      <c r="A26" s="160" t="s">
        <v>165</v>
      </c>
      <c r="B26" s="147">
        <v>83269</v>
      </c>
      <c r="C26" s="153">
        <v>12029</v>
      </c>
      <c r="D26" s="147">
        <v>95298</v>
      </c>
    </row>
    <row r="27" spans="1:7" x14ac:dyDescent="0.2">
      <c r="A27" s="152" t="s">
        <v>166</v>
      </c>
      <c r="B27" s="150">
        <f>SUM(B23:B26)</f>
        <v>1137728</v>
      </c>
      <c r="C27" s="150">
        <f>SUM(C23:C26)</f>
        <v>-317071</v>
      </c>
      <c r="D27" s="150">
        <f>SUM(D23:D26)</f>
        <v>820657</v>
      </c>
    </row>
    <row r="28" spans="1:7" x14ac:dyDescent="0.2">
      <c r="A28" s="152"/>
      <c r="B28" s="149"/>
      <c r="C28" s="149"/>
      <c r="D28" s="149"/>
    </row>
    <row r="29" spans="1:7" x14ac:dyDescent="0.2">
      <c r="A29" s="152"/>
      <c r="B29" s="147"/>
      <c r="C29" s="149"/>
      <c r="D29" s="147"/>
    </row>
    <row r="30" spans="1:7" ht="13.5" thickBot="1" x14ac:dyDescent="0.25">
      <c r="A30" s="141" t="s">
        <v>149</v>
      </c>
      <c r="B30" s="145">
        <f>SUM(B27,B20,B17,B15,B13,B10)</f>
        <v>3913350</v>
      </c>
      <c r="C30" s="145">
        <f>SUM(C27,C20,C17,C15,C13,C10)</f>
        <v>83892</v>
      </c>
      <c r="D30" s="145">
        <f>SUM(D27,D20,D17,D15,D13,D10)</f>
        <v>3997242</v>
      </c>
    </row>
    <row r="32" spans="1:7" ht="13.5" thickBot="1" x14ac:dyDescent="0.25"/>
    <row r="33" spans="1:4" x14ac:dyDescent="0.2">
      <c r="A33" s="184" t="s">
        <v>116</v>
      </c>
      <c r="B33" s="185"/>
      <c r="C33" s="185"/>
      <c r="D33" s="186"/>
    </row>
    <row r="34" spans="1:4" x14ac:dyDescent="0.2">
      <c r="A34" s="84"/>
      <c r="B34" s="80"/>
      <c r="C34" s="85"/>
      <c r="D34" s="86"/>
    </row>
    <row r="35" spans="1:4" x14ac:dyDescent="0.2">
      <c r="A35" s="187" t="s">
        <v>117</v>
      </c>
      <c r="B35" s="188"/>
      <c r="C35" s="188"/>
      <c r="D35" s="189"/>
    </row>
    <row r="36" spans="1:4" x14ac:dyDescent="0.2">
      <c r="A36" s="87"/>
      <c r="B36" s="80"/>
      <c r="C36" s="80"/>
      <c r="D36" s="90"/>
    </row>
    <row r="37" spans="1:4" x14ac:dyDescent="0.2">
      <c r="A37" s="87" t="s">
        <v>167</v>
      </c>
      <c r="B37" s="3"/>
      <c r="C37" s="81"/>
      <c r="D37" s="90"/>
    </row>
    <row r="38" spans="1:4" x14ac:dyDescent="0.2">
      <c r="A38" s="84" t="s">
        <v>168</v>
      </c>
      <c r="B38" s="79"/>
      <c r="C38" s="81"/>
      <c r="D38" s="90"/>
    </row>
    <row r="39" spans="1:4" x14ac:dyDescent="0.2">
      <c r="A39" s="84"/>
      <c r="B39" s="79"/>
      <c r="C39" s="81"/>
      <c r="D39" s="89"/>
    </row>
    <row r="40" spans="1:4" x14ac:dyDescent="0.2">
      <c r="A40" s="87"/>
      <c r="B40" s="80" t="s">
        <v>118</v>
      </c>
      <c r="C40" s="80"/>
      <c r="D40" s="89"/>
    </row>
    <row r="41" spans="1:4" x14ac:dyDescent="0.2">
      <c r="A41" s="84"/>
      <c r="B41" s="79"/>
      <c r="C41" s="81"/>
      <c r="D41" s="91"/>
    </row>
    <row r="42" spans="1:4" x14ac:dyDescent="0.2">
      <c r="A42" s="84" t="s">
        <v>119</v>
      </c>
      <c r="B42" s="79"/>
      <c r="C42" s="81"/>
      <c r="D42" s="91"/>
    </row>
    <row r="43" spans="1:4" x14ac:dyDescent="0.2">
      <c r="A43" s="87"/>
      <c r="B43" s="80"/>
      <c r="C43" s="80"/>
      <c r="D43" s="90"/>
    </row>
    <row r="44" spans="1:4" x14ac:dyDescent="0.2">
      <c r="A44" s="92"/>
      <c r="B44" s="82"/>
      <c r="C44" s="80"/>
      <c r="D44" s="86"/>
    </row>
    <row r="45" spans="1:4" x14ac:dyDescent="0.2">
      <c r="A45" s="87" t="s">
        <v>120</v>
      </c>
      <c r="B45" s="80"/>
      <c r="C45" s="80"/>
      <c r="D45" s="86"/>
    </row>
    <row r="46" spans="1:4" x14ac:dyDescent="0.2">
      <c r="A46" s="84"/>
      <c r="B46" s="80"/>
      <c r="C46" s="80"/>
      <c r="D46" s="86"/>
    </row>
    <row r="47" spans="1:4" x14ac:dyDescent="0.2">
      <c r="A47" s="92"/>
      <c r="B47" s="80"/>
      <c r="C47" s="80"/>
      <c r="D47" s="86"/>
    </row>
    <row r="48" spans="1:4" x14ac:dyDescent="0.2">
      <c r="A48" s="87" t="s">
        <v>121</v>
      </c>
      <c r="B48" s="80"/>
      <c r="C48" s="80"/>
      <c r="D48" s="88"/>
    </row>
    <row r="49" spans="1:4" ht="13.5" thickBot="1" x14ac:dyDescent="0.25">
      <c r="A49" s="93"/>
      <c r="B49" s="94"/>
      <c r="C49" s="94"/>
      <c r="D49" s="95"/>
    </row>
  </sheetData>
  <mergeCells count="5">
    <mergeCell ref="A33:D33"/>
    <mergeCell ref="A35:D35"/>
    <mergeCell ref="A3:D3"/>
    <mergeCell ref="A2:D2"/>
    <mergeCell ref="A1:D1"/>
  </mergeCells>
  <pageMargins left="0.7" right="0.7" top="0.5" bottom="0.75" header="0.3" footer="0.3"/>
  <pageSetup scale="82" orientation="portrait" r:id="rId1"/>
  <headerFooter>
    <oddFooter>&amp;R&amp;G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9"/>
  <sheetViews>
    <sheetView zoomScaleNormal="100" workbookViewId="0">
      <selection activeCell="D34" sqref="D34"/>
    </sheetView>
  </sheetViews>
  <sheetFormatPr defaultRowHeight="12.75" x14ac:dyDescent="0.2"/>
  <cols>
    <col min="7" max="7" width="13.42578125" bestFit="1" customWidth="1"/>
    <col min="10" max="10" width="18.28515625" customWidth="1"/>
  </cols>
  <sheetData>
    <row r="1" spans="2:10" ht="13.5" thickBot="1" x14ac:dyDescent="0.25"/>
    <row r="2" spans="2:10" ht="15" customHeight="1" x14ac:dyDescent="0.2">
      <c r="B2" s="190" t="s">
        <v>116</v>
      </c>
      <c r="C2" s="191"/>
      <c r="D2" s="191"/>
      <c r="E2" s="191"/>
      <c r="F2" s="192"/>
      <c r="G2" s="192"/>
      <c r="H2" s="192"/>
      <c r="I2" s="192"/>
      <c r="J2" s="193"/>
    </row>
    <row r="3" spans="2:10" x14ac:dyDescent="0.2">
      <c r="B3" s="98"/>
      <c r="C3" s="99"/>
      <c r="D3" s="100"/>
      <c r="E3" s="99"/>
      <c r="F3" s="3"/>
      <c r="G3" s="3"/>
      <c r="H3" s="3"/>
      <c r="I3" s="3"/>
      <c r="J3" s="113"/>
    </row>
    <row r="4" spans="2:10" ht="12.75" customHeight="1" x14ac:dyDescent="0.2">
      <c r="B4" s="194" t="s">
        <v>130</v>
      </c>
      <c r="C4" s="195"/>
      <c r="D4" s="195"/>
      <c r="E4" s="195"/>
      <c r="F4" s="196"/>
      <c r="G4" s="196"/>
      <c r="H4" s="196"/>
      <c r="I4" s="196"/>
      <c r="J4" s="197"/>
    </row>
    <row r="5" spans="2:10" x14ac:dyDescent="0.2">
      <c r="B5" s="198"/>
      <c r="C5" s="195"/>
      <c r="D5" s="195"/>
      <c r="E5" s="195"/>
      <c r="F5" s="196"/>
      <c r="G5" s="196"/>
      <c r="H5" s="196"/>
      <c r="I5" s="196"/>
      <c r="J5" s="197"/>
    </row>
    <row r="6" spans="2:10" x14ac:dyDescent="0.2">
      <c r="B6" s="98"/>
      <c r="C6" s="99"/>
      <c r="D6" s="99"/>
      <c r="E6" s="99"/>
      <c r="F6" s="3"/>
      <c r="G6" s="3"/>
      <c r="H6" s="3"/>
      <c r="I6" s="3"/>
      <c r="J6" s="113"/>
    </row>
    <row r="7" spans="2:10" x14ac:dyDescent="0.2">
      <c r="B7" s="98"/>
      <c r="C7" s="99"/>
      <c r="D7" s="99"/>
      <c r="E7" s="99"/>
      <c r="F7" s="3"/>
      <c r="G7" s="3"/>
      <c r="H7" s="3"/>
      <c r="I7" s="3"/>
      <c r="J7" s="113"/>
    </row>
    <row r="8" spans="2:10" x14ac:dyDescent="0.2">
      <c r="B8" s="101"/>
      <c r="C8" s="99" t="s">
        <v>131</v>
      </c>
      <c r="D8" s="99"/>
      <c r="E8" s="99"/>
      <c r="F8" s="3"/>
      <c r="G8" s="3"/>
      <c r="H8" s="3"/>
      <c r="I8" s="3"/>
      <c r="J8" s="113"/>
    </row>
    <row r="9" spans="2:10" x14ac:dyDescent="0.2">
      <c r="B9" s="98" t="s">
        <v>132</v>
      </c>
      <c r="C9" s="99"/>
      <c r="D9" s="99"/>
      <c r="E9" s="99"/>
      <c r="F9" s="3"/>
      <c r="G9" s="3"/>
      <c r="H9" s="3"/>
      <c r="I9" s="3"/>
      <c r="J9" s="113"/>
    </row>
    <row r="10" spans="2:10" x14ac:dyDescent="0.2">
      <c r="B10" s="98" t="s">
        <v>133</v>
      </c>
      <c r="C10" s="99"/>
      <c r="D10" s="99"/>
      <c r="E10" s="99"/>
      <c r="F10" s="3"/>
      <c r="G10" s="3"/>
      <c r="H10" s="3"/>
      <c r="I10" s="3"/>
      <c r="J10" s="113"/>
    </row>
    <row r="11" spans="2:10" x14ac:dyDescent="0.2">
      <c r="B11" s="98"/>
      <c r="C11" s="99"/>
      <c r="D11" s="99"/>
      <c r="E11" s="109"/>
      <c r="F11" s="3"/>
      <c r="G11" s="3"/>
      <c r="H11" s="3"/>
      <c r="I11" s="3"/>
      <c r="J11" s="113"/>
    </row>
    <row r="12" spans="2:10" x14ac:dyDescent="0.2">
      <c r="B12" s="101"/>
      <c r="C12" s="99" t="s">
        <v>134</v>
      </c>
      <c r="D12" s="99"/>
      <c r="E12" s="109"/>
      <c r="F12" s="3"/>
      <c r="G12" s="3"/>
      <c r="H12" s="3"/>
      <c r="I12" s="3"/>
      <c r="J12" s="113"/>
    </row>
    <row r="13" spans="2:10" x14ac:dyDescent="0.2">
      <c r="B13" s="98" t="s">
        <v>135</v>
      </c>
      <c r="C13" s="99"/>
      <c r="D13" s="99"/>
      <c r="E13" s="103"/>
      <c r="F13" s="3"/>
      <c r="G13" s="3"/>
      <c r="H13" s="3"/>
      <c r="I13" s="3"/>
      <c r="J13" s="113"/>
    </row>
    <row r="14" spans="2:10" x14ac:dyDescent="0.2">
      <c r="B14" s="102" t="s">
        <v>136</v>
      </c>
      <c r="C14" s="99"/>
      <c r="D14" s="103"/>
      <c r="E14" s="110"/>
      <c r="F14" s="3"/>
      <c r="G14" s="3"/>
      <c r="H14" s="3"/>
      <c r="I14" s="3"/>
      <c r="J14" s="113"/>
    </row>
    <row r="15" spans="2:10" x14ac:dyDescent="0.2">
      <c r="B15" s="102" t="s">
        <v>137</v>
      </c>
      <c r="C15" s="104"/>
      <c r="D15" s="105"/>
      <c r="E15" s="110"/>
      <c r="F15" s="3"/>
      <c r="G15" s="3"/>
      <c r="H15" s="3"/>
      <c r="I15" s="3"/>
      <c r="J15" s="113"/>
    </row>
    <row r="16" spans="2:10" x14ac:dyDescent="0.2">
      <c r="B16" s="98"/>
      <c r="C16" s="104"/>
      <c r="D16" s="105"/>
      <c r="E16" s="110"/>
      <c r="F16" s="3"/>
      <c r="G16" s="3"/>
      <c r="H16" s="3"/>
      <c r="I16" s="3"/>
      <c r="J16" s="113"/>
    </row>
    <row r="17" spans="1:10" x14ac:dyDescent="0.2">
      <c r="B17" s="199" t="s">
        <v>172</v>
      </c>
      <c r="C17" s="200"/>
      <c r="D17" s="200"/>
      <c r="E17" s="200"/>
      <c r="F17" s="200"/>
      <c r="G17" s="200"/>
      <c r="H17" s="200"/>
      <c r="I17" s="200"/>
      <c r="J17" s="201"/>
    </row>
    <row r="18" spans="1:10" x14ac:dyDescent="0.2">
      <c r="B18" s="199"/>
      <c r="C18" s="200"/>
      <c r="D18" s="200"/>
      <c r="E18" s="200"/>
      <c r="F18" s="200"/>
      <c r="G18" s="200"/>
      <c r="H18" s="200"/>
      <c r="I18" s="200"/>
      <c r="J18" s="201"/>
    </row>
    <row r="19" spans="1:10" x14ac:dyDescent="0.2">
      <c r="B19" s="98"/>
      <c r="C19" s="104"/>
      <c r="D19" s="103"/>
      <c r="E19" s="110"/>
      <c r="F19" s="3"/>
      <c r="G19" s="3"/>
      <c r="H19" s="3"/>
      <c r="I19" s="3"/>
      <c r="J19" s="113"/>
    </row>
    <row r="20" spans="1:10" x14ac:dyDescent="0.2">
      <c r="B20" s="106"/>
      <c r="C20" s="104"/>
      <c r="D20" s="103"/>
      <c r="E20" s="110"/>
      <c r="F20" s="3"/>
      <c r="G20" s="3"/>
      <c r="H20" s="3"/>
      <c r="I20" s="3"/>
      <c r="J20" s="113"/>
    </row>
    <row r="21" spans="1:10" x14ac:dyDescent="0.2">
      <c r="B21" s="98"/>
      <c r="C21" s="104" t="s">
        <v>138</v>
      </c>
      <c r="D21" s="103"/>
      <c r="E21" s="110"/>
      <c r="F21" s="3"/>
      <c r="G21" s="3"/>
      <c r="H21" s="3"/>
      <c r="I21" s="3"/>
      <c r="J21" s="113"/>
    </row>
    <row r="22" spans="1:10" x14ac:dyDescent="0.2">
      <c r="B22" s="98"/>
      <c r="C22" s="104"/>
      <c r="D22" s="103"/>
      <c r="E22" s="110"/>
      <c r="F22" s="3"/>
      <c r="G22" s="3"/>
      <c r="H22" s="3"/>
      <c r="I22" s="3"/>
      <c r="J22" s="113"/>
    </row>
    <row r="23" spans="1:10" x14ac:dyDescent="0.2">
      <c r="B23" s="98"/>
      <c r="C23" s="104" t="s">
        <v>139</v>
      </c>
      <c r="D23" s="103"/>
      <c r="E23" s="110"/>
      <c r="F23" s="3"/>
      <c r="G23" s="3"/>
      <c r="H23" s="3"/>
      <c r="I23" s="3"/>
      <c r="J23" s="113"/>
    </row>
    <row r="24" spans="1:10" x14ac:dyDescent="0.2">
      <c r="B24" s="101" t="s">
        <v>140</v>
      </c>
      <c r="C24" s="99"/>
      <c r="D24" s="103"/>
      <c r="E24" s="110"/>
      <c r="F24" s="3"/>
      <c r="G24" s="3"/>
      <c r="H24" s="3"/>
      <c r="I24" s="3"/>
      <c r="J24" s="113"/>
    </row>
    <row r="25" spans="1:10" ht="26.25" customHeight="1" x14ac:dyDescent="0.2">
      <c r="B25" s="199" t="s">
        <v>173</v>
      </c>
      <c r="C25" s="202"/>
      <c r="D25" s="202"/>
      <c r="E25" s="202"/>
      <c r="F25" s="202"/>
      <c r="G25" s="202"/>
      <c r="H25" s="202"/>
      <c r="I25" s="202"/>
      <c r="J25" s="203"/>
    </row>
    <row r="26" spans="1:10" x14ac:dyDescent="0.2">
      <c r="B26" s="154"/>
      <c r="C26" s="156"/>
      <c r="D26" s="156"/>
      <c r="E26" s="156"/>
      <c r="F26" s="156"/>
      <c r="G26" s="156"/>
      <c r="H26" s="156"/>
      <c r="I26" s="156"/>
      <c r="J26" s="157"/>
    </row>
    <row r="27" spans="1:10" x14ac:dyDescent="0.2">
      <c r="A27" s="113"/>
      <c r="B27" s="200" t="s">
        <v>169</v>
      </c>
      <c r="C27" s="200"/>
      <c r="D27" s="200"/>
      <c r="E27" s="200"/>
      <c r="F27" s="200"/>
      <c r="G27" s="161">
        <v>0</v>
      </c>
      <c r="H27" s="155"/>
      <c r="I27" s="156"/>
      <c r="J27" s="157"/>
    </row>
    <row r="28" spans="1:10" x14ac:dyDescent="0.2">
      <c r="B28" s="162" t="s">
        <v>170</v>
      </c>
      <c r="C28" s="163"/>
      <c r="D28" s="164"/>
      <c r="E28" s="165"/>
      <c r="F28" s="163"/>
      <c r="G28" s="166">
        <v>0</v>
      </c>
      <c r="H28" s="163"/>
      <c r="I28" s="3"/>
      <c r="J28" s="113"/>
    </row>
    <row r="29" spans="1:10" ht="13.5" thickBot="1" x14ac:dyDescent="0.25">
      <c r="B29" s="162"/>
      <c r="C29" s="163" t="s">
        <v>171</v>
      </c>
      <c r="D29" s="164"/>
      <c r="E29" s="165"/>
      <c r="F29" s="163"/>
      <c r="G29" s="167">
        <f>G27-G28</f>
        <v>0</v>
      </c>
      <c r="H29" s="163"/>
      <c r="I29" s="3"/>
      <c r="J29" s="113"/>
    </row>
    <row r="30" spans="1:10" ht="13.5" thickTop="1" x14ac:dyDescent="0.2">
      <c r="B30" s="101"/>
      <c r="C30" s="99"/>
      <c r="D30" s="99"/>
      <c r="E30" s="111"/>
      <c r="F30" s="3"/>
      <c r="G30" s="3"/>
      <c r="H30" s="3"/>
      <c r="I30" s="3"/>
      <c r="J30" s="113"/>
    </row>
    <row r="31" spans="1:10" x14ac:dyDescent="0.2">
      <c r="B31" s="98"/>
      <c r="C31" s="104" t="s">
        <v>141</v>
      </c>
      <c r="D31" s="103"/>
      <c r="E31" s="110"/>
      <c r="F31" s="3"/>
      <c r="G31" s="3"/>
      <c r="H31" s="3"/>
      <c r="I31" s="3"/>
      <c r="J31" s="113"/>
    </row>
    <row r="32" spans="1:10" x14ac:dyDescent="0.2">
      <c r="B32" s="98" t="s">
        <v>142</v>
      </c>
      <c r="C32" s="104"/>
      <c r="D32" s="103"/>
      <c r="E32" s="110"/>
      <c r="F32" s="3"/>
      <c r="G32" s="3"/>
      <c r="H32" s="3"/>
      <c r="I32" s="3"/>
      <c r="J32" s="113"/>
    </row>
    <row r="33" spans="2:10" x14ac:dyDescent="0.2">
      <c r="B33" s="98"/>
      <c r="C33" s="104"/>
      <c r="D33" s="103"/>
      <c r="E33" s="110"/>
      <c r="F33" s="3"/>
      <c r="G33" s="3"/>
      <c r="H33" s="3"/>
      <c r="I33" s="3"/>
      <c r="J33" s="113"/>
    </row>
    <row r="34" spans="2:10" x14ac:dyDescent="0.2">
      <c r="B34" s="101"/>
      <c r="C34" s="99" t="s">
        <v>118</v>
      </c>
      <c r="D34" s="99"/>
      <c r="E34" s="110"/>
      <c r="F34" s="3"/>
      <c r="G34" s="3"/>
      <c r="H34" s="3"/>
      <c r="I34" s="3"/>
      <c r="J34" s="113"/>
    </row>
    <row r="35" spans="2:10" x14ac:dyDescent="0.2">
      <c r="B35" s="98"/>
      <c r="C35" s="104"/>
      <c r="D35" s="103"/>
      <c r="E35" s="112"/>
      <c r="F35" s="3"/>
      <c r="G35" s="3"/>
      <c r="H35" s="3"/>
      <c r="I35" s="3"/>
      <c r="J35" s="113"/>
    </row>
    <row r="36" spans="2:10" x14ac:dyDescent="0.2">
      <c r="B36" s="98" t="s">
        <v>119</v>
      </c>
      <c r="C36" s="104"/>
      <c r="D36" s="103"/>
      <c r="E36" s="112"/>
      <c r="F36" s="3"/>
      <c r="G36" s="3"/>
      <c r="H36" s="3"/>
      <c r="I36" s="3"/>
      <c r="J36" s="113"/>
    </row>
    <row r="37" spans="2:10" x14ac:dyDescent="0.2">
      <c r="B37" s="101"/>
      <c r="C37" s="99"/>
      <c r="D37" s="99"/>
      <c r="E37" s="111"/>
      <c r="F37" s="3"/>
      <c r="G37" s="3"/>
      <c r="H37" s="3"/>
      <c r="I37" s="3"/>
      <c r="J37" s="113"/>
    </row>
    <row r="38" spans="2:10" x14ac:dyDescent="0.2">
      <c r="B38" s="98"/>
      <c r="C38" s="104"/>
      <c r="D38" s="103"/>
      <c r="E38" s="110"/>
      <c r="F38" s="3"/>
      <c r="G38" s="3"/>
      <c r="H38" s="3"/>
      <c r="I38" s="3"/>
      <c r="J38" s="113"/>
    </row>
    <row r="39" spans="2:10" x14ac:dyDescent="0.2">
      <c r="B39" s="98"/>
      <c r="C39" s="99"/>
      <c r="D39" s="99"/>
      <c r="E39" s="99"/>
      <c r="F39" s="3"/>
      <c r="G39" s="3"/>
      <c r="H39" s="3"/>
      <c r="I39" s="3"/>
      <c r="J39" s="113"/>
    </row>
    <row r="40" spans="2:10" x14ac:dyDescent="0.2">
      <c r="B40" s="134"/>
      <c r="C40" s="135"/>
      <c r="D40" s="135"/>
      <c r="E40" s="135"/>
      <c r="F40" s="135"/>
      <c r="G40" s="135"/>
      <c r="H40" s="135"/>
      <c r="I40" s="3"/>
      <c r="J40" s="113"/>
    </row>
    <row r="41" spans="2:10" x14ac:dyDescent="0.2">
      <c r="B41" s="101" t="s">
        <v>120</v>
      </c>
      <c r="C41" s="99"/>
      <c r="D41" s="99"/>
      <c r="E41" s="99"/>
      <c r="F41" s="3"/>
      <c r="G41" s="3"/>
      <c r="H41" s="3"/>
      <c r="I41" s="3"/>
      <c r="J41" s="113"/>
    </row>
    <row r="42" spans="2:10" x14ac:dyDescent="0.2">
      <c r="B42" s="98"/>
      <c r="C42" s="99"/>
      <c r="D42" s="99"/>
      <c r="E42" s="99"/>
      <c r="F42" s="3"/>
      <c r="G42" s="3"/>
      <c r="H42" s="3"/>
      <c r="I42" s="3"/>
      <c r="J42" s="113"/>
    </row>
    <row r="43" spans="2:10" x14ac:dyDescent="0.2">
      <c r="B43" s="132"/>
      <c r="C43" s="133"/>
      <c r="D43" s="133"/>
      <c r="E43" s="133"/>
      <c r="F43" s="136"/>
      <c r="G43" s="136"/>
      <c r="H43" s="136"/>
      <c r="I43" s="3"/>
      <c r="J43" s="113"/>
    </row>
    <row r="44" spans="2:10" x14ac:dyDescent="0.2">
      <c r="B44" s="101" t="s">
        <v>121</v>
      </c>
      <c r="C44" s="99"/>
      <c r="D44" s="99"/>
      <c r="E44" s="103"/>
      <c r="F44" s="3"/>
      <c r="G44" s="3"/>
      <c r="H44" s="3"/>
      <c r="I44" s="3"/>
      <c r="J44" s="113"/>
    </row>
    <row r="45" spans="2:10" x14ac:dyDescent="0.2">
      <c r="B45" s="98"/>
      <c r="C45" s="99"/>
      <c r="D45" s="99"/>
      <c r="E45" s="103"/>
      <c r="F45" s="3"/>
      <c r="G45" s="3"/>
      <c r="H45" s="3"/>
      <c r="I45" s="3"/>
      <c r="J45" s="113"/>
    </row>
    <row r="46" spans="2:10" ht="13.5" thickBot="1" x14ac:dyDescent="0.25">
      <c r="B46" s="107"/>
      <c r="C46" s="108"/>
      <c r="D46" s="108"/>
      <c r="E46" s="108"/>
      <c r="F46" s="114"/>
      <c r="G46" s="114"/>
      <c r="H46" s="114"/>
      <c r="I46" s="114"/>
      <c r="J46" s="115"/>
    </row>
    <row r="49" spans="2:2" x14ac:dyDescent="0.2">
      <c r="B49" s="96"/>
    </row>
  </sheetData>
  <mergeCells count="5">
    <mergeCell ref="B2:J2"/>
    <mergeCell ref="B4:J5"/>
    <mergeCell ref="B17:J18"/>
    <mergeCell ref="B25:J25"/>
    <mergeCell ref="B27:F27"/>
  </mergeCells>
  <pageMargins left="0.7" right="0.7" top="0.75" bottom="0.75" header="0.3" footer="0.3"/>
  <pageSetup scale="9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9"/>
  <sheetViews>
    <sheetView zoomScaleNormal="100" workbookViewId="0">
      <selection activeCell="G40" sqref="G40"/>
    </sheetView>
  </sheetViews>
  <sheetFormatPr defaultRowHeight="12.75" x14ac:dyDescent="0.2"/>
  <cols>
    <col min="7" max="7" width="13.42578125" bestFit="1" customWidth="1"/>
    <col min="10" max="10" width="18.28515625" customWidth="1"/>
  </cols>
  <sheetData>
    <row r="1" spans="2:10" ht="13.5" thickBot="1" x14ac:dyDescent="0.25"/>
    <row r="2" spans="2:10" ht="15" customHeight="1" x14ac:dyDescent="0.2">
      <c r="B2" s="190" t="s">
        <v>116</v>
      </c>
      <c r="C2" s="191"/>
      <c r="D2" s="191"/>
      <c r="E2" s="191"/>
      <c r="F2" s="192"/>
      <c r="G2" s="192"/>
      <c r="H2" s="192"/>
      <c r="I2" s="192"/>
      <c r="J2" s="193"/>
    </row>
    <row r="3" spans="2:10" x14ac:dyDescent="0.2">
      <c r="B3" s="98"/>
      <c r="C3" s="99"/>
      <c r="D3" s="100"/>
      <c r="E3" s="99"/>
      <c r="F3" s="3"/>
      <c r="G3" s="3"/>
      <c r="H3" s="3"/>
      <c r="I3" s="3"/>
      <c r="J3" s="113"/>
    </row>
    <row r="4" spans="2:10" ht="12.75" customHeight="1" x14ac:dyDescent="0.2">
      <c r="B4" s="194" t="s">
        <v>130</v>
      </c>
      <c r="C4" s="195"/>
      <c r="D4" s="195"/>
      <c r="E4" s="195"/>
      <c r="F4" s="196"/>
      <c r="G4" s="196"/>
      <c r="H4" s="196"/>
      <c r="I4" s="196"/>
      <c r="J4" s="197"/>
    </row>
    <row r="5" spans="2:10" x14ac:dyDescent="0.2">
      <c r="B5" s="198"/>
      <c r="C5" s="195"/>
      <c r="D5" s="195"/>
      <c r="E5" s="195"/>
      <c r="F5" s="196"/>
      <c r="G5" s="196"/>
      <c r="H5" s="196"/>
      <c r="I5" s="196"/>
      <c r="J5" s="197"/>
    </row>
    <row r="6" spans="2:10" x14ac:dyDescent="0.2">
      <c r="B6" s="98"/>
      <c r="C6" s="99"/>
      <c r="D6" s="99"/>
      <c r="E6" s="99"/>
      <c r="F6" s="3"/>
      <c r="G6" s="3"/>
      <c r="H6" s="3"/>
      <c r="I6" s="3"/>
      <c r="J6" s="113"/>
    </row>
    <row r="7" spans="2:10" x14ac:dyDescent="0.2">
      <c r="B7" s="98"/>
      <c r="C7" s="99"/>
      <c r="D7" s="99"/>
      <c r="E7" s="99"/>
      <c r="F7" s="3"/>
      <c r="G7" s="3"/>
      <c r="H7" s="3"/>
      <c r="I7" s="3"/>
      <c r="J7" s="113"/>
    </row>
    <row r="8" spans="2:10" x14ac:dyDescent="0.2">
      <c r="B8" s="101"/>
      <c r="C8" s="99" t="s">
        <v>131</v>
      </c>
      <c r="D8" s="99"/>
      <c r="E8" s="99"/>
      <c r="F8" s="3"/>
      <c r="G8" s="3"/>
      <c r="H8" s="3"/>
      <c r="I8" s="3"/>
      <c r="J8" s="113"/>
    </row>
    <row r="9" spans="2:10" x14ac:dyDescent="0.2">
      <c r="B9" s="98" t="s">
        <v>132</v>
      </c>
      <c r="C9" s="99"/>
      <c r="D9" s="99"/>
      <c r="E9" s="99"/>
      <c r="F9" s="3"/>
      <c r="G9" s="3"/>
      <c r="H9" s="3"/>
      <c r="I9" s="3"/>
      <c r="J9" s="113"/>
    </row>
    <row r="10" spans="2:10" x14ac:dyDescent="0.2">
      <c r="B10" s="98" t="s">
        <v>133</v>
      </c>
      <c r="C10" s="99"/>
      <c r="D10" s="99"/>
      <c r="E10" s="99"/>
      <c r="F10" s="3"/>
      <c r="G10" s="3"/>
      <c r="H10" s="3"/>
      <c r="I10" s="3"/>
      <c r="J10" s="113"/>
    </row>
    <row r="11" spans="2:10" x14ac:dyDescent="0.2">
      <c r="B11" s="98"/>
      <c r="C11" s="99"/>
      <c r="D11" s="99"/>
      <c r="E11" s="109"/>
      <c r="F11" s="3"/>
      <c r="G11" s="3"/>
      <c r="H11" s="3"/>
      <c r="I11" s="3"/>
      <c r="J11" s="113"/>
    </row>
    <row r="12" spans="2:10" x14ac:dyDescent="0.2">
      <c r="B12" s="101"/>
      <c r="C12" s="99" t="s">
        <v>134</v>
      </c>
      <c r="D12" s="99"/>
      <c r="E12" s="109"/>
      <c r="F12" s="3"/>
      <c r="G12" s="3"/>
      <c r="H12" s="3"/>
      <c r="I12" s="3"/>
      <c r="J12" s="113"/>
    </row>
    <row r="13" spans="2:10" x14ac:dyDescent="0.2">
      <c r="B13" s="98" t="s">
        <v>135</v>
      </c>
      <c r="C13" s="99"/>
      <c r="D13" s="99"/>
      <c r="E13" s="103"/>
      <c r="F13" s="3"/>
      <c r="G13" s="3"/>
      <c r="H13" s="3"/>
      <c r="I13" s="3"/>
      <c r="J13" s="113"/>
    </row>
    <row r="14" spans="2:10" x14ac:dyDescent="0.2">
      <c r="B14" s="102" t="s">
        <v>136</v>
      </c>
      <c r="C14" s="99"/>
      <c r="D14" s="103"/>
      <c r="E14" s="110"/>
      <c r="F14" s="3"/>
      <c r="G14" s="3"/>
      <c r="H14" s="3"/>
      <c r="I14" s="3"/>
      <c r="J14" s="113"/>
    </row>
    <row r="15" spans="2:10" x14ac:dyDescent="0.2">
      <c r="B15" s="102" t="s">
        <v>137</v>
      </c>
      <c r="C15" s="104"/>
      <c r="D15" s="105"/>
      <c r="E15" s="110"/>
      <c r="F15" s="3"/>
      <c r="G15" s="3"/>
      <c r="H15" s="3"/>
      <c r="I15" s="3"/>
      <c r="J15" s="113"/>
    </row>
    <row r="16" spans="2:10" x14ac:dyDescent="0.2">
      <c r="B16" s="98"/>
      <c r="C16" s="104"/>
      <c r="D16" s="105"/>
      <c r="E16" s="110"/>
      <c r="F16" s="3"/>
      <c r="G16" s="3"/>
      <c r="H16" s="3"/>
      <c r="I16" s="3"/>
      <c r="J16" s="113"/>
    </row>
    <row r="17" spans="1:10" x14ac:dyDescent="0.2">
      <c r="B17" s="199" t="s">
        <v>144</v>
      </c>
      <c r="C17" s="200"/>
      <c r="D17" s="200"/>
      <c r="E17" s="200"/>
      <c r="F17" s="200"/>
      <c r="G17" s="200"/>
      <c r="H17" s="200"/>
      <c r="I17" s="200"/>
      <c r="J17" s="201"/>
    </row>
    <row r="18" spans="1:10" x14ac:dyDescent="0.2">
      <c r="B18" s="199"/>
      <c r="C18" s="200"/>
      <c r="D18" s="200"/>
      <c r="E18" s="200"/>
      <c r="F18" s="200"/>
      <c r="G18" s="200"/>
      <c r="H18" s="200"/>
      <c r="I18" s="200"/>
      <c r="J18" s="201"/>
    </row>
    <row r="19" spans="1:10" x14ac:dyDescent="0.2">
      <c r="B19" s="98"/>
      <c r="C19" s="104"/>
      <c r="D19" s="103"/>
      <c r="E19" s="110"/>
      <c r="F19" s="3"/>
      <c r="G19" s="3"/>
      <c r="H19" s="3"/>
      <c r="I19" s="3"/>
      <c r="J19" s="113"/>
    </row>
    <row r="20" spans="1:10" x14ac:dyDescent="0.2">
      <c r="B20" s="106"/>
      <c r="C20" s="104"/>
      <c r="D20" s="103"/>
      <c r="E20" s="110"/>
      <c r="F20" s="3"/>
      <c r="G20" s="3"/>
      <c r="H20" s="3"/>
      <c r="I20" s="3"/>
      <c r="J20" s="113"/>
    </row>
    <row r="21" spans="1:10" x14ac:dyDescent="0.2">
      <c r="B21" s="98"/>
      <c r="C21" s="104" t="s">
        <v>138</v>
      </c>
      <c r="D21" s="103"/>
      <c r="E21" s="110"/>
      <c r="F21" s="3"/>
      <c r="G21" s="3"/>
      <c r="H21" s="3"/>
      <c r="I21" s="3"/>
      <c r="J21" s="113"/>
    </row>
    <row r="22" spans="1:10" x14ac:dyDescent="0.2">
      <c r="B22" s="98"/>
      <c r="C22" s="104"/>
      <c r="D22" s="103"/>
      <c r="E22" s="110"/>
      <c r="F22" s="3"/>
      <c r="G22" s="3"/>
      <c r="H22" s="3"/>
      <c r="I22" s="3"/>
      <c r="J22" s="113"/>
    </row>
    <row r="23" spans="1:10" x14ac:dyDescent="0.2">
      <c r="B23" s="98"/>
      <c r="C23" s="104" t="s">
        <v>139</v>
      </c>
      <c r="D23" s="103"/>
      <c r="E23" s="110"/>
      <c r="F23" s="3"/>
      <c r="G23" s="3"/>
      <c r="H23" s="3"/>
      <c r="I23" s="3"/>
      <c r="J23" s="113"/>
    </row>
    <row r="24" spans="1:10" x14ac:dyDescent="0.2">
      <c r="B24" s="101" t="s">
        <v>140</v>
      </c>
      <c r="C24" s="99"/>
      <c r="D24" s="103"/>
      <c r="E24" s="110"/>
      <c r="F24" s="3"/>
      <c r="G24" s="3"/>
      <c r="H24" s="3"/>
      <c r="I24" s="3"/>
      <c r="J24" s="113"/>
    </row>
    <row r="25" spans="1:10" ht="26.25" customHeight="1" x14ac:dyDescent="0.2">
      <c r="B25" s="199" t="s">
        <v>161</v>
      </c>
      <c r="C25" s="202"/>
      <c r="D25" s="202"/>
      <c r="E25" s="202"/>
      <c r="F25" s="202"/>
      <c r="G25" s="202"/>
      <c r="H25" s="202"/>
      <c r="I25" s="202"/>
      <c r="J25" s="203"/>
    </row>
    <row r="26" spans="1:10" x14ac:dyDescent="0.2">
      <c r="B26" s="154"/>
      <c r="C26" s="156"/>
      <c r="D26" s="156"/>
      <c r="E26" s="156"/>
      <c r="F26" s="156"/>
      <c r="G26" s="156"/>
      <c r="H26" s="156"/>
      <c r="I26" s="156"/>
      <c r="J26" s="157"/>
    </row>
    <row r="27" spans="1:10" x14ac:dyDescent="0.2">
      <c r="A27" s="113"/>
      <c r="B27" s="200" t="s">
        <v>169</v>
      </c>
      <c r="C27" s="200"/>
      <c r="D27" s="200"/>
      <c r="E27" s="200"/>
      <c r="F27" s="200"/>
      <c r="G27" s="161">
        <f>'BUDGET key'!J6</f>
        <v>1115133</v>
      </c>
      <c r="H27" s="155"/>
      <c r="I27" s="156"/>
      <c r="J27" s="157"/>
    </row>
    <row r="28" spans="1:10" x14ac:dyDescent="0.2">
      <c r="B28" s="162" t="s">
        <v>170</v>
      </c>
      <c r="C28" s="163"/>
      <c r="D28" s="164"/>
      <c r="E28" s="165"/>
      <c r="F28" s="163"/>
      <c r="G28" s="166">
        <f>'BUDGET key'!J80</f>
        <v>820657</v>
      </c>
      <c r="H28" s="163"/>
      <c r="I28" s="3"/>
      <c r="J28" s="113"/>
    </row>
    <row r="29" spans="1:10" ht="13.5" thickBot="1" x14ac:dyDescent="0.25">
      <c r="B29" s="162"/>
      <c r="C29" s="163" t="s">
        <v>171</v>
      </c>
      <c r="D29" s="164"/>
      <c r="E29" s="165"/>
      <c r="F29" s="163"/>
      <c r="G29" s="167">
        <f>G27-G28</f>
        <v>294476</v>
      </c>
      <c r="H29" s="163"/>
      <c r="I29" s="3"/>
      <c r="J29" s="113"/>
    </row>
    <row r="30" spans="1:10" ht="13.5" thickTop="1" x14ac:dyDescent="0.2">
      <c r="B30" s="101"/>
      <c r="C30" s="99"/>
      <c r="D30" s="99"/>
      <c r="E30" s="111"/>
      <c r="F30" s="3"/>
      <c r="G30" s="3"/>
      <c r="H30" s="3"/>
      <c r="I30" s="3"/>
      <c r="J30" s="113"/>
    </row>
    <row r="31" spans="1:10" x14ac:dyDescent="0.2">
      <c r="B31" s="98"/>
      <c r="C31" s="104" t="s">
        <v>141</v>
      </c>
      <c r="D31" s="103"/>
      <c r="E31" s="110"/>
      <c r="F31" s="3"/>
      <c r="G31" s="3"/>
      <c r="H31" s="3"/>
      <c r="I31" s="3"/>
      <c r="J31" s="113"/>
    </row>
    <row r="32" spans="1:10" x14ac:dyDescent="0.2">
      <c r="B32" s="98" t="s">
        <v>142</v>
      </c>
      <c r="C32" s="104"/>
      <c r="D32" s="103"/>
      <c r="E32" s="110"/>
      <c r="F32" s="3"/>
      <c r="G32" s="3"/>
      <c r="H32" s="3"/>
      <c r="I32" s="3"/>
      <c r="J32" s="113"/>
    </row>
    <row r="33" spans="2:10" x14ac:dyDescent="0.2">
      <c r="B33" s="98"/>
      <c r="C33" s="104"/>
      <c r="D33" s="103"/>
      <c r="E33" s="110"/>
      <c r="F33" s="3"/>
      <c r="G33" s="3"/>
      <c r="H33" s="3"/>
      <c r="I33" s="3"/>
      <c r="J33" s="113"/>
    </row>
    <row r="34" spans="2:10" x14ac:dyDescent="0.2">
      <c r="B34" s="101"/>
      <c r="C34" s="99" t="s">
        <v>118</v>
      </c>
      <c r="D34" s="99"/>
      <c r="E34" s="110"/>
      <c r="F34" s="3"/>
      <c r="G34" s="3"/>
      <c r="H34" s="3"/>
      <c r="I34" s="3"/>
      <c r="J34" s="113"/>
    </row>
    <row r="35" spans="2:10" x14ac:dyDescent="0.2">
      <c r="B35" s="98"/>
      <c r="C35" s="104"/>
      <c r="D35" s="103"/>
      <c r="E35" s="112"/>
      <c r="F35" s="3"/>
      <c r="G35" s="3"/>
      <c r="H35" s="3"/>
      <c r="I35" s="3"/>
      <c r="J35" s="113"/>
    </row>
    <row r="36" spans="2:10" x14ac:dyDescent="0.2">
      <c r="B36" s="98" t="s">
        <v>119</v>
      </c>
      <c r="C36" s="104"/>
      <c r="D36" s="103"/>
      <c r="E36" s="112"/>
      <c r="F36" s="3"/>
      <c r="G36" s="3"/>
      <c r="H36" s="3"/>
      <c r="I36" s="3"/>
      <c r="J36" s="113"/>
    </row>
    <row r="37" spans="2:10" x14ac:dyDescent="0.2">
      <c r="B37" s="101"/>
      <c r="C37" s="99"/>
      <c r="D37" s="99"/>
      <c r="E37" s="111"/>
      <c r="F37" s="3"/>
      <c r="G37" s="3"/>
      <c r="H37" s="3"/>
      <c r="I37" s="3"/>
      <c r="J37" s="113"/>
    </row>
    <row r="38" spans="2:10" x14ac:dyDescent="0.2">
      <c r="B38" s="98"/>
      <c r="C38" s="104"/>
      <c r="D38" s="103"/>
      <c r="E38" s="110"/>
      <c r="F38" s="3"/>
      <c r="G38" s="3"/>
      <c r="H38" s="3"/>
      <c r="I38" s="3"/>
      <c r="J38" s="113"/>
    </row>
    <row r="39" spans="2:10" x14ac:dyDescent="0.2">
      <c r="B39" s="98"/>
      <c r="C39" s="99"/>
      <c r="D39" s="99"/>
      <c r="E39" s="99"/>
      <c r="F39" s="3"/>
      <c r="G39" s="3"/>
      <c r="H39" s="3"/>
      <c r="I39" s="3"/>
      <c r="J39" s="113"/>
    </row>
    <row r="40" spans="2:10" x14ac:dyDescent="0.2">
      <c r="B40" s="134"/>
      <c r="C40" s="135"/>
      <c r="D40" s="135"/>
      <c r="E40" s="135"/>
      <c r="F40" s="135"/>
      <c r="G40" s="135"/>
      <c r="H40" s="135"/>
      <c r="I40" s="3"/>
      <c r="J40" s="113"/>
    </row>
    <row r="41" spans="2:10" x14ac:dyDescent="0.2">
      <c r="B41" s="101" t="s">
        <v>120</v>
      </c>
      <c r="C41" s="99"/>
      <c r="D41" s="99"/>
      <c r="E41" s="99"/>
      <c r="F41" s="3"/>
      <c r="G41" s="3"/>
      <c r="H41" s="3"/>
      <c r="I41" s="3"/>
      <c r="J41" s="113"/>
    </row>
    <row r="42" spans="2:10" x14ac:dyDescent="0.2">
      <c r="B42" s="98"/>
      <c r="C42" s="99"/>
      <c r="D42" s="99"/>
      <c r="E42" s="99"/>
      <c r="F42" s="3"/>
      <c r="G42" s="3"/>
      <c r="H42" s="3"/>
      <c r="I42" s="3"/>
      <c r="J42" s="113"/>
    </row>
    <row r="43" spans="2:10" x14ac:dyDescent="0.2">
      <c r="B43" s="132"/>
      <c r="C43" s="133"/>
      <c r="D43" s="133"/>
      <c r="E43" s="133"/>
      <c r="F43" s="136"/>
      <c r="G43" s="136"/>
      <c r="H43" s="136"/>
      <c r="I43" s="3"/>
      <c r="J43" s="113"/>
    </row>
    <row r="44" spans="2:10" x14ac:dyDescent="0.2">
      <c r="B44" s="101" t="s">
        <v>121</v>
      </c>
      <c r="C44" s="99"/>
      <c r="D44" s="99"/>
      <c r="E44" s="103"/>
      <c r="F44" s="3"/>
      <c r="G44" s="3"/>
      <c r="H44" s="3"/>
      <c r="I44" s="3"/>
      <c r="J44" s="113"/>
    </row>
    <row r="45" spans="2:10" x14ac:dyDescent="0.2">
      <c r="B45" s="98"/>
      <c r="C45" s="99"/>
      <c r="D45" s="99"/>
      <c r="E45" s="103"/>
      <c r="F45" s="3"/>
      <c r="G45" s="3"/>
      <c r="H45" s="3"/>
      <c r="I45" s="3"/>
      <c r="J45" s="113"/>
    </row>
    <row r="46" spans="2:10" ht="13.5" thickBot="1" x14ac:dyDescent="0.25">
      <c r="B46" s="107"/>
      <c r="C46" s="108"/>
      <c r="D46" s="108"/>
      <c r="E46" s="108"/>
      <c r="F46" s="114"/>
      <c r="G46" s="114"/>
      <c r="H46" s="114"/>
      <c r="I46" s="114"/>
      <c r="J46" s="115"/>
    </row>
    <row r="49" spans="2:2" x14ac:dyDescent="0.2">
      <c r="B49" s="96"/>
    </row>
  </sheetData>
  <mergeCells count="5">
    <mergeCell ref="B4:J5"/>
    <mergeCell ref="B2:J2"/>
    <mergeCell ref="B17:J18"/>
    <mergeCell ref="B25:J25"/>
    <mergeCell ref="B27:F27"/>
  </mergeCells>
  <pageMargins left="0.7" right="0.7" top="0.75" bottom="0.75" header="0.3" footer="0.3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Presentation worksheet</vt:lpstr>
      <vt:lpstr>BUDGET key</vt:lpstr>
      <vt:lpstr>Appropriation Resolution</vt:lpstr>
      <vt:lpstr>Appropriation Resolution - key</vt:lpstr>
      <vt:lpstr>Supplemental Budget App Res</vt:lpstr>
      <vt:lpstr>Supp Budget App Res - Key</vt:lpstr>
      <vt:lpstr>BegFundRes </vt:lpstr>
      <vt:lpstr>BegFundRes - Key</vt:lpstr>
      <vt:lpstr>'BegFundRes '!Print_Area</vt:lpstr>
      <vt:lpstr>'BegFundRes - Key'!Print_Area</vt:lpstr>
      <vt:lpstr>'BUDGET key'!Print_Area</vt:lpstr>
      <vt:lpstr>'Presentation worksheet'!Print_Area</vt:lpstr>
      <vt:lpstr>'BUDGET key'!Print_Titles</vt:lpstr>
      <vt:lpstr>'Presentation worksheet'!Print_Titles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christensen_t</dc:creator>
  <cp:lastModifiedBy>Weber, Kirk</cp:lastModifiedBy>
  <cp:lastPrinted>2014-05-09T23:09:19Z</cp:lastPrinted>
  <dcterms:created xsi:type="dcterms:W3CDTF">2009-01-14T19:04:35Z</dcterms:created>
  <dcterms:modified xsi:type="dcterms:W3CDTF">2014-05-09T23:14:16Z</dcterms:modified>
</cp:coreProperties>
</file>