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stafson_g\Desktop\Bond Worksession\"/>
    </mc:Choice>
  </mc:AlternateContent>
  <xr:revisionPtr revIDLastSave="0" documentId="13_ncr:1_{981B5A0C-0B76-4A7F-9F22-CE6A3C7B908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il Levy Cert" sheetId="1" r:id="rId1"/>
    <sheet name="MLO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2" l="1"/>
  <c r="D7" i="2"/>
  <c r="F6" i="2"/>
  <c r="F7" i="2"/>
  <c r="C20" i="1"/>
  <c r="D20" i="1"/>
  <c r="C22" i="1"/>
  <c r="D22" i="1"/>
  <c r="D10" i="2"/>
  <c r="F8" i="2"/>
  <c r="D8" i="2"/>
  <c r="D12" i="2"/>
  <c r="F10" i="2"/>
  <c r="F12" i="2"/>
  <c r="E14" i="1"/>
  <c r="G14" i="1"/>
  <c r="D15" i="1"/>
  <c r="C15" i="1"/>
  <c r="C17" i="1"/>
  <c r="C23" i="1"/>
  <c r="C24" i="1"/>
  <c r="E7" i="1"/>
  <c r="F7" i="1"/>
  <c r="E12" i="1"/>
  <c r="G12" i="1"/>
  <c r="E13" i="1"/>
  <c r="G13" i="1"/>
  <c r="D17" i="1"/>
  <c r="E16" i="1"/>
  <c r="G16" i="1"/>
  <c r="G15" i="1"/>
  <c r="G17" i="1"/>
  <c r="E15" i="1"/>
  <c r="E17" i="1"/>
  <c r="F17" i="1"/>
  <c r="D23" i="1"/>
  <c r="D24" i="1"/>
  <c r="E24" i="1"/>
</calcChain>
</file>

<file path=xl/sharedStrings.xml><?xml version="1.0" encoding="utf-8"?>
<sst xmlns="http://schemas.openxmlformats.org/spreadsheetml/2006/main" count="36" uniqueCount="34">
  <si>
    <t>Total Mills</t>
  </si>
  <si>
    <t>Sample Market Value</t>
  </si>
  <si>
    <t>Total Levy</t>
  </si>
  <si>
    <t>Abatement Levy</t>
  </si>
  <si>
    <t>Bond Levy</t>
  </si>
  <si>
    <t>General Fund Levy</t>
  </si>
  <si>
    <t>Mills</t>
  </si>
  <si>
    <t>Change</t>
  </si>
  <si>
    <t>Certified</t>
  </si>
  <si>
    <t>Assessed Valuation:</t>
  </si>
  <si>
    <t>Annual Property Tax 
Increase (Decrease)</t>
  </si>
  <si>
    <t>Components:</t>
  </si>
  <si>
    <t>Tax Impact</t>
  </si>
  <si>
    <t xml:space="preserve"> Dec 2019</t>
  </si>
  <si>
    <t>YEAR 2020</t>
  </si>
  <si>
    <t>Assessed Value at 7.15% (2020) 7.15% (2021) of Market Value</t>
  </si>
  <si>
    <t xml:space="preserve">COMPARISON OF YEAR 2020 and 2021 MILL LEVY RATES AND REVENUES </t>
  </si>
  <si>
    <t>2000 MLO</t>
  </si>
  <si>
    <t>2017 MLO</t>
  </si>
  <si>
    <t>Prior Year Amount</t>
  </si>
  <si>
    <t>Inflation % (Denver CPI)</t>
  </si>
  <si>
    <t>Assessed Valuation</t>
  </si>
  <si>
    <t xml:space="preserve">   Mill Levy Following Year</t>
  </si>
  <si>
    <t>Rounding for Uncollectable</t>
  </si>
  <si>
    <t xml:space="preserve">   Revised Tax Amount</t>
  </si>
  <si>
    <t>From MLO Phase-in Worksheet</t>
  </si>
  <si>
    <t>Prior Calendar Yr Denver/Boulder CPI</t>
  </si>
  <si>
    <t>Mill Levy Before Abatement Levy</t>
  </si>
  <si>
    <t xml:space="preserve"> Dec 2020</t>
  </si>
  <si>
    <t>YEAR 2021</t>
  </si>
  <si>
    <t>Final</t>
  </si>
  <si>
    <t>Education Plan Levy (MLO)</t>
  </si>
  <si>
    <t>Blank School District</t>
  </si>
  <si>
    <t xml:space="preserve"> District  Property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</si>
</sst>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.000_);_(* \(#,##0.000\);_(* &quot;-&quot;???_);_(@_)"/>
    <numFmt numFmtId="166" formatCode="&quot;$&quot;#,##0"/>
    <numFmt numFmtId="167" formatCode="0.0%"/>
    <numFmt numFmtId="168" formatCode="_(* #,##0_);_(* \(#,##0\);_(* &quot;-&quot;??_);_(@_)"/>
    <numFmt numFmtId="169" formatCode="_(&quot;$&quot;* #,##0_);_(&quot;$&quot;* \(#,##0\);_(&quot;$&quot;* &quot;-&quot;??_);_(@_)"/>
    <numFmt numFmtId="170" formatCode="#,##0.000"/>
  </numFmts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7" fillId="0" borderId="0" xfId="0" applyFont="1" applyBorder="1" applyAlignment="1">
      <alignment horizontal="center"/>
    </xf>
    <xf numFmtId="167" fontId="6" fillId="0" borderId="0" xfId="2" applyNumberFormat="1" applyFont="1" applyBorder="1"/>
    <xf numFmtId="0" fontId="4" fillId="2" borderId="2" xfId="0" applyFont="1" applyFill="1" applyBorder="1" applyAlignment="1">
      <alignment horizontal="center"/>
    </xf>
    <xf numFmtId="0" fontId="0" fillId="2" borderId="2" xfId="0" applyFill="1" applyBorder="1"/>
    <xf numFmtId="0" fontId="4" fillId="2" borderId="3" xfId="0" applyFont="1" applyFill="1" applyBorder="1" applyAlignment="1">
      <alignment horizontal="center"/>
    </xf>
    <xf numFmtId="0" fontId="0" fillId="2" borderId="3" xfId="0" applyFill="1" applyBorder="1"/>
    <xf numFmtId="0" fontId="6" fillId="2" borderId="6" xfId="0" applyFont="1" applyFill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3" borderId="0" xfId="0" applyFill="1"/>
    <xf numFmtId="0" fontId="4" fillId="3" borderId="1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2" fillId="3" borderId="0" xfId="0" applyFont="1" applyFill="1"/>
    <xf numFmtId="3" fontId="0" fillId="3" borderId="0" xfId="0" applyNumberFormat="1" applyFill="1"/>
    <xf numFmtId="10" fontId="0" fillId="3" borderId="1" xfId="0" applyNumberFormat="1" applyFill="1" applyBorder="1"/>
    <xf numFmtId="3" fontId="0" fillId="3" borderId="1" xfId="0" applyNumberFormat="1" applyFill="1" applyBorder="1"/>
    <xf numFmtId="170" fontId="0" fillId="3" borderId="15" xfId="0" applyNumberFormat="1" applyFill="1" applyBorder="1"/>
    <xf numFmtId="0" fontId="5" fillId="3" borderId="0" xfId="0" applyFont="1" applyFill="1" applyBorder="1"/>
    <xf numFmtId="169" fontId="5" fillId="3" borderId="7" xfId="1" applyNumberFormat="1" applyFont="1" applyFill="1" applyBorder="1"/>
    <xf numFmtId="168" fontId="5" fillId="3" borderId="7" xfId="0" applyNumberFormat="1" applyFont="1" applyFill="1" applyBorder="1"/>
    <xf numFmtId="167" fontId="6" fillId="3" borderId="7" xfId="2" applyNumberFormat="1" applyFont="1" applyFill="1" applyBorder="1"/>
    <xf numFmtId="167" fontId="6" fillId="3" borderId="2" xfId="2" applyNumberFormat="1" applyFont="1" applyFill="1" applyBorder="1"/>
    <xf numFmtId="0" fontId="0" fillId="3" borderId="0" xfId="0" applyFill="1" applyBorder="1"/>
    <xf numFmtId="0" fontId="8" fillId="3" borderId="3" xfId="0" applyFont="1" applyFill="1" applyBorder="1" applyAlignment="1">
      <alignment horizontal="center"/>
    </xf>
    <xf numFmtId="0" fontId="0" fillId="3" borderId="3" xfId="0" applyFill="1" applyBorder="1"/>
    <xf numFmtId="6" fontId="0" fillId="3" borderId="3" xfId="0" applyNumberFormat="1" applyFill="1" applyBorder="1"/>
    <xf numFmtId="0" fontId="6" fillId="3" borderId="0" xfId="0" applyFont="1" applyFill="1" applyBorder="1"/>
    <xf numFmtId="0" fontId="7" fillId="3" borderId="3" xfId="0" applyFont="1" applyFill="1" applyBorder="1" applyAlignment="1">
      <alignment horizontal="center"/>
    </xf>
    <xf numFmtId="0" fontId="9" fillId="3" borderId="6" xfId="0" applyFont="1" applyFill="1" applyBorder="1"/>
    <xf numFmtId="0" fontId="4" fillId="3" borderId="0" xfId="0" applyFont="1" applyFill="1"/>
    <xf numFmtId="165" fontId="5" fillId="3" borderId="3" xfId="0" applyNumberFormat="1" applyFont="1" applyFill="1" applyBorder="1"/>
    <xf numFmtId="165" fontId="6" fillId="3" borderId="3" xfId="0" applyNumberFormat="1" applyFont="1" applyFill="1" applyBorder="1"/>
    <xf numFmtId="43" fontId="4" fillId="3" borderId="3" xfId="0" applyNumberFormat="1" applyFont="1" applyFill="1" applyBorder="1"/>
    <xf numFmtId="165" fontId="5" fillId="3" borderId="4" xfId="0" applyNumberFormat="1" applyFont="1" applyFill="1" applyBorder="1"/>
    <xf numFmtId="43" fontId="4" fillId="3" borderId="4" xfId="0" applyNumberFormat="1" applyFont="1" applyFill="1" applyBorder="1"/>
    <xf numFmtId="0" fontId="10" fillId="3" borderId="0" xfId="0" applyFont="1" applyFill="1" applyBorder="1"/>
    <xf numFmtId="165" fontId="5" fillId="3" borderId="5" xfId="0" applyNumberFormat="1" applyFont="1" applyFill="1" applyBorder="1"/>
    <xf numFmtId="167" fontId="6" fillId="3" borderId="5" xfId="2" applyNumberFormat="1" applyFont="1" applyFill="1" applyBorder="1"/>
    <xf numFmtId="164" fontId="6" fillId="3" borderId="5" xfId="2" applyNumberFormat="1" applyFont="1" applyFill="1" applyBorder="1"/>
    <xf numFmtId="0" fontId="3" fillId="3" borderId="0" xfId="0" applyFont="1" applyFill="1" applyBorder="1"/>
    <xf numFmtId="166" fontId="4" fillId="3" borderId="8" xfId="0" applyNumberFormat="1" applyFont="1" applyFill="1" applyBorder="1" applyAlignment="1">
      <alignment horizontal="right"/>
    </xf>
    <xf numFmtId="166" fontId="4" fillId="3" borderId="9" xfId="0" applyNumberFormat="1" applyFont="1" applyFill="1" applyBorder="1" applyAlignment="1">
      <alignment horizontal="right"/>
    </xf>
    <xf numFmtId="165" fontId="4" fillId="3" borderId="9" xfId="0" applyNumberFormat="1" applyFont="1" applyFill="1" applyBorder="1" applyAlignment="1">
      <alignment horizontal="center" wrapText="1"/>
    </xf>
    <xf numFmtId="165" fontId="4" fillId="3" borderId="10" xfId="0" applyNumberFormat="1" applyFont="1" applyFill="1" applyBorder="1" applyAlignment="1">
      <alignment horizontal="center" wrapText="1"/>
    </xf>
    <xf numFmtId="165" fontId="4" fillId="3" borderId="0" xfId="0" applyNumberFormat="1" applyFont="1" applyFill="1" applyBorder="1" applyAlignment="1">
      <alignment horizontal="center" wrapText="1"/>
    </xf>
    <xf numFmtId="166" fontId="0" fillId="3" borderId="10" xfId="0" applyNumberFormat="1" applyFill="1" applyBorder="1"/>
    <xf numFmtId="166" fontId="0" fillId="3" borderId="0" xfId="0" applyNumberFormat="1" applyFill="1" applyBorder="1"/>
    <xf numFmtId="166" fontId="0" fillId="3" borderId="0" xfId="0" applyNumberFormat="1" applyFill="1"/>
    <xf numFmtId="0" fontId="3" fillId="3" borderId="0" xfId="0" applyFont="1" applyFill="1" applyBorder="1" applyAlignment="1">
      <alignment vertical="center" wrapText="1"/>
    </xf>
    <xf numFmtId="165" fontId="0" fillId="3" borderId="11" xfId="0" applyNumberFormat="1" applyFill="1" applyBorder="1"/>
    <xf numFmtId="165" fontId="0" fillId="3" borderId="1" xfId="0" applyNumberFormat="1" applyFill="1" applyBorder="1"/>
    <xf numFmtId="165" fontId="4" fillId="3" borderId="16" xfId="0" applyNumberFormat="1" applyFont="1" applyFill="1" applyBorder="1" applyAlignment="1">
      <alignment horizontal="center"/>
    </xf>
    <xf numFmtId="165" fontId="4" fillId="3" borderId="10" xfId="0" applyNumberFormat="1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/>
    </xf>
    <xf numFmtId="164" fontId="0" fillId="3" borderId="12" xfId="0" applyNumberFormat="1" applyFill="1" applyBorder="1"/>
    <xf numFmtId="164" fontId="0" fillId="3" borderId="13" xfId="0" applyNumberFormat="1" applyFill="1" applyBorder="1"/>
    <xf numFmtId="7" fontId="0" fillId="3" borderId="14" xfId="0" applyNumberFormat="1" applyFill="1" applyBorder="1" applyAlignment="1">
      <alignment horizontal="right"/>
    </xf>
    <xf numFmtId="7" fontId="0" fillId="3" borderId="10" xfId="0" applyNumberFormat="1" applyFill="1" applyBorder="1" applyAlignment="1">
      <alignment horizontal="center"/>
    </xf>
    <xf numFmtId="7" fontId="0" fillId="3" borderId="0" xfId="0" applyNumberForma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/>
  </sheetViews>
  <sheetFormatPr defaultRowHeight="13.2" x14ac:dyDescent="0.25"/>
  <cols>
    <col min="1" max="1" width="5.109375" customWidth="1"/>
    <col min="2" max="2" width="36.44140625" customWidth="1"/>
    <col min="3" max="4" width="22.88671875" bestFit="1" customWidth="1"/>
    <col min="5" max="5" width="18.88671875" bestFit="1" customWidth="1"/>
    <col min="6" max="6" width="10" bestFit="1" customWidth="1"/>
    <col min="7" max="7" width="12.33203125" bestFit="1" customWidth="1"/>
    <col min="8" max="8" width="1.109375" customWidth="1"/>
  </cols>
  <sheetData>
    <row r="1" spans="1:9" ht="18" customHeight="1" x14ac:dyDescent="0.3">
      <c r="B1" s="63" t="s">
        <v>32</v>
      </c>
      <c r="C1" s="63"/>
      <c r="D1" s="63"/>
      <c r="E1" s="63"/>
      <c r="F1" s="63"/>
      <c r="G1" s="63"/>
      <c r="H1" s="63"/>
      <c r="I1" s="3"/>
    </row>
    <row r="2" spans="1:9" ht="18" customHeight="1" x14ac:dyDescent="0.3">
      <c r="B2" s="64" t="s">
        <v>16</v>
      </c>
      <c r="C2" s="64"/>
      <c r="D2" s="64"/>
      <c r="E2" s="64"/>
      <c r="F2" s="64"/>
      <c r="G2" s="64"/>
      <c r="H2" s="64"/>
      <c r="I2" s="3"/>
    </row>
    <row r="3" spans="1:9" ht="18" customHeight="1" thickBot="1" x14ac:dyDescent="0.35">
      <c r="B3" s="2"/>
    </row>
    <row r="4" spans="1:9" ht="18" customHeight="1" x14ac:dyDescent="0.3">
      <c r="B4" s="2"/>
      <c r="C4" s="6" t="s">
        <v>13</v>
      </c>
      <c r="D4" s="6" t="s">
        <v>28</v>
      </c>
      <c r="E4" s="7"/>
      <c r="F4" s="1"/>
      <c r="G4" s="1"/>
    </row>
    <row r="5" spans="1:9" ht="18" customHeight="1" x14ac:dyDescent="0.3">
      <c r="B5" s="2"/>
      <c r="C5" s="8" t="s">
        <v>8</v>
      </c>
      <c r="D5" s="8" t="s">
        <v>30</v>
      </c>
      <c r="E5" s="9"/>
      <c r="F5" s="1"/>
      <c r="G5" s="1"/>
    </row>
    <row r="6" spans="1:9" ht="24.9" customHeight="1" thickBot="1" x14ac:dyDescent="0.35">
      <c r="B6" s="1"/>
      <c r="C6" s="10" t="s">
        <v>14</v>
      </c>
      <c r="D6" s="10" t="s">
        <v>29</v>
      </c>
      <c r="E6" s="10" t="s">
        <v>7</v>
      </c>
      <c r="F6" s="4"/>
      <c r="G6" s="4"/>
    </row>
    <row r="7" spans="1:9" ht="24.9" customHeight="1" thickBot="1" x14ac:dyDescent="0.35">
      <c r="A7" s="13"/>
      <c r="B7" s="21" t="s">
        <v>9</v>
      </c>
      <c r="C7" s="22">
        <v>30268220</v>
      </c>
      <c r="D7" s="22">
        <v>30502190</v>
      </c>
      <c r="E7" s="23">
        <f>D7-C7</f>
        <v>233970</v>
      </c>
      <c r="F7" s="24">
        <f>E7/C7</f>
        <v>7.7298896334174923E-3</v>
      </c>
      <c r="G7" s="25"/>
      <c r="H7" s="5"/>
    </row>
    <row r="8" spans="1:9" ht="18" customHeight="1" x14ac:dyDescent="0.25">
      <c r="A8" s="13"/>
      <c r="B8" s="26"/>
      <c r="C8" s="27"/>
      <c r="D8" s="27"/>
      <c r="E8" s="28"/>
      <c r="F8" s="28"/>
      <c r="G8" s="28"/>
      <c r="H8" s="1"/>
    </row>
    <row r="9" spans="1:9" ht="18" customHeight="1" x14ac:dyDescent="0.3">
      <c r="A9" s="13"/>
      <c r="B9" s="21"/>
      <c r="C9" s="27"/>
      <c r="D9" s="27"/>
      <c r="E9" s="28"/>
      <c r="F9" s="28"/>
      <c r="G9" s="28"/>
      <c r="H9" s="1"/>
    </row>
    <row r="10" spans="1:9" ht="11.25" customHeight="1" x14ac:dyDescent="0.3">
      <c r="A10" s="13"/>
      <c r="B10" s="21"/>
      <c r="C10" s="27"/>
      <c r="D10" s="27"/>
      <c r="E10" s="28"/>
      <c r="F10" s="28"/>
      <c r="G10" s="29">
        <v>300000</v>
      </c>
      <c r="H10" s="1"/>
    </row>
    <row r="11" spans="1:9" ht="24.9" customHeight="1" thickBot="1" x14ac:dyDescent="0.35">
      <c r="A11" s="13"/>
      <c r="B11" s="30" t="s">
        <v>11</v>
      </c>
      <c r="C11" s="31" t="s">
        <v>6</v>
      </c>
      <c r="D11" s="31" t="s">
        <v>6</v>
      </c>
      <c r="E11" s="31" t="s">
        <v>6</v>
      </c>
      <c r="F11" s="28"/>
      <c r="G11" s="32" t="s">
        <v>12</v>
      </c>
      <c r="H11" s="1"/>
    </row>
    <row r="12" spans="1:9" ht="24.9" customHeight="1" x14ac:dyDescent="0.3">
      <c r="A12" s="33">
        <v>1</v>
      </c>
      <c r="B12" s="21" t="s">
        <v>5</v>
      </c>
      <c r="C12" s="34">
        <v>20.715</v>
      </c>
      <c r="D12" s="34">
        <v>20.715</v>
      </c>
      <c r="E12" s="35">
        <f>D12-C12</f>
        <v>0</v>
      </c>
      <c r="F12" s="28"/>
      <c r="G12" s="36">
        <f>(($G10*0.0715)*E12)/1000</f>
        <v>0</v>
      </c>
      <c r="H12" s="1"/>
    </row>
    <row r="13" spans="1:9" ht="24.9" customHeight="1" x14ac:dyDescent="0.3">
      <c r="A13" s="33">
        <v>2</v>
      </c>
      <c r="B13" s="21" t="s">
        <v>4</v>
      </c>
      <c r="C13" s="34">
        <v>6.6159999999999997</v>
      </c>
      <c r="D13" s="34">
        <v>6.15</v>
      </c>
      <c r="E13" s="34">
        <f>D13-C13</f>
        <v>-0.4659999999999993</v>
      </c>
      <c r="F13" s="28"/>
      <c r="G13" s="36">
        <f>(($G10*0.0715)*E13)/1000</f>
        <v>-9.9956999999999852</v>
      </c>
      <c r="H13" s="1"/>
    </row>
    <row r="14" spans="1:9" ht="24.9" customHeight="1" x14ac:dyDescent="0.3">
      <c r="A14" s="33">
        <v>3</v>
      </c>
      <c r="B14" s="21" t="s">
        <v>31</v>
      </c>
      <c r="C14" s="37">
        <v>14.733000000000001</v>
      </c>
      <c r="D14" s="37">
        <v>14.96</v>
      </c>
      <c r="E14" s="37">
        <f>D14-C14</f>
        <v>0.22700000000000031</v>
      </c>
      <c r="F14" s="28"/>
      <c r="G14" s="38">
        <f>(($G10*0.0715)*E14)/1000</f>
        <v>4.8691500000000065</v>
      </c>
      <c r="H14" s="1"/>
    </row>
    <row r="15" spans="1:9" ht="24.9" customHeight="1" x14ac:dyDescent="0.3">
      <c r="A15" s="33"/>
      <c r="B15" s="39" t="s">
        <v>27</v>
      </c>
      <c r="C15" s="34">
        <f>SUM(C12:C14)</f>
        <v>42.064</v>
      </c>
      <c r="D15" s="34">
        <f>SUM(D12:D14)</f>
        <v>41.825000000000003</v>
      </c>
      <c r="E15" s="34">
        <f>SUM(E12:E14)</f>
        <v>-0.23899999999999899</v>
      </c>
      <c r="F15" s="28"/>
      <c r="G15" s="36">
        <f>SUM(G12:G14)</f>
        <v>-5.1265499999999786</v>
      </c>
      <c r="H15" s="1"/>
    </row>
    <row r="16" spans="1:9" ht="24.9" customHeight="1" x14ac:dyDescent="0.3">
      <c r="A16" s="33">
        <v>3</v>
      </c>
      <c r="B16" s="21" t="s">
        <v>3</v>
      </c>
      <c r="C16" s="34">
        <v>0.57399999999999995</v>
      </c>
      <c r="D16" s="34">
        <v>0.41</v>
      </c>
      <c r="E16" s="34">
        <f>D16-C16</f>
        <v>-0.16399999999999998</v>
      </c>
      <c r="F16" s="28"/>
      <c r="G16" s="36">
        <f>(($G10*0.0715)*E16)/1000</f>
        <v>-3.5177999999999998</v>
      </c>
      <c r="H16" s="1"/>
    </row>
    <row r="17" spans="1:8" ht="24.9" customHeight="1" thickBot="1" x14ac:dyDescent="0.35">
      <c r="A17" s="13"/>
      <c r="B17" s="21" t="s">
        <v>2</v>
      </c>
      <c r="C17" s="40">
        <f>SUM(C15:C16)</f>
        <v>42.637999999999998</v>
      </c>
      <c r="D17" s="40">
        <f>SUM(D15:D16)</f>
        <v>42.234999999999999</v>
      </c>
      <c r="E17" s="40">
        <f>+D17-C17</f>
        <v>-0.40299999999999869</v>
      </c>
      <c r="F17" s="41">
        <f>E17/C17</f>
        <v>-9.4516628359678865E-3</v>
      </c>
      <c r="G17" s="42">
        <f>+SUM(G15:G16)</f>
        <v>-8.644349999999978</v>
      </c>
      <c r="H17" s="5"/>
    </row>
    <row r="18" spans="1:8" ht="24.9" customHeight="1" thickTop="1" x14ac:dyDescent="0.25">
      <c r="A18" s="13"/>
      <c r="B18" s="13"/>
      <c r="C18" s="13"/>
      <c r="D18" s="13"/>
      <c r="E18" s="13"/>
      <c r="F18" s="13"/>
      <c r="G18" s="13"/>
      <c r="H18" s="1"/>
    </row>
    <row r="19" spans="1:8" ht="18" customHeight="1" thickBot="1" x14ac:dyDescent="0.3">
      <c r="A19" s="13"/>
      <c r="B19" s="13"/>
      <c r="C19" s="13"/>
      <c r="D19" s="13"/>
      <c r="E19" s="13"/>
      <c r="F19" s="13"/>
      <c r="G19" s="13"/>
      <c r="H19" s="1"/>
    </row>
    <row r="20" spans="1:8" ht="40.200000000000003" x14ac:dyDescent="0.3">
      <c r="A20" s="13"/>
      <c r="B20" s="43" t="s">
        <v>1</v>
      </c>
      <c r="C20" s="44">
        <f>G10</f>
        <v>300000</v>
      </c>
      <c r="D20" s="45">
        <f>C20</f>
        <v>300000</v>
      </c>
      <c r="E20" s="46" t="s">
        <v>10</v>
      </c>
      <c r="F20" s="47"/>
      <c r="G20" s="48"/>
      <c r="H20" s="1"/>
    </row>
    <row r="21" spans="1:8" ht="18.75" customHeight="1" x14ac:dyDescent="0.3">
      <c r="A21" s="13"/>
      <c r="B21" s="21"/>
      <c r="C21" s="49"/>
      <c r="D21" s="50"/>
      <c r="E21" s="50"/>
      <c r="F21" s="49"/>
      <c r="G21" s="51"/>
    </row>
    <row r="22" spans="1:8" ht="30" customHeight="1" x14ac:dyDescent="0.25">
      <c r="A22" s="13"/>
      <c r="B22" s="52" t="s">
        <v>15</v>
      </c>
      <c r="C22" s="49">
        <f>C20*0.0715</f>
        <v>21450</v>
      </c>
      <c r="D22" s="50">
        <f>D20*0.0715</f>
        <v>21450</v>
      </c>
      <c r="E22" s="50"/>
      <c r="F22" s="49"/>
      <c r="G22" s="51"/>
    </row>
    <row r="23" spans="1:8" ht="17.25" customHeight="1" x14ac:dyDescent="0.3">
      <c r="A23" s="13"/>
      <c r="B23" s="43" t="s">
        <v>0</v>
      </c>
      <c r="C23" s="53">
        <f>C17</f>
        <v>42.637999999999998</v>
      </c>
      <c r="D23" s="54">
        <f>D17</f>
        <v>42.234999999999999</v>
      </c>
      <c r="E23" s="55"/>
      <c r="F23" s="56"/>
      <c r="G23" s="57"/>
    </row>
    <row r="24" spans="1:8" ht="15" customHeight="1" thickBot="1" x14ac:dyDescent="0.35">
      <c r="A24" s="13"/>
      <c r="B24" s="43" t="s">
        <v>33</v>
      </c>
      <c r="C24" s="58">
        <f>C22*C23/1000</f>
        <v>914.58510000000001</v>
      </c>
      <c r="D24" s="59">
        <f>D22*D23/1000</f>
        <v>905.94074999999998</v>
      </c>
      <c r="E24" s="60">
        <f>+D24-C24</f>
        <v>-8.6443500000000313</v>
      </c>
      <c r="F24" s="61"/>
      <c r="G24" s="62"/>
    </row>
    <row r="25" spans="1:8" ht="15" customHeight="1" x14ac:dyDescent="0.25"/>
    <row r="26" spans="1:8" ht="15" customHeight="1" x14ac:dyDescent="0.25"/>
  </sheetData>
  <mergeCells count="2">
    <mergeCell ref="B1:H1"/>
    <mergeCell ref="B2:H2"/>
  </mergeCells>
  <pageMargins left="0.22" right="0.26" top="0.92" bottom="0.53" header="0.5" footer="0.21"/>
  <pageSetup scale="78" orientation="portrait" r:id="rId1"/>
  <headerFooter alignWithMargins="0">
    <oddHeader xml:space="preserve">&amp;R&amp;"Arial,Bold"&amp;16&amp;U&amp;KFF0000FINAL
</oddHeader>
    <oddFooter>&amp;L&amp;D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24"/>
  <sheetViews>
    <sheetView workbookViewId="0">
      <selection activeCell="D7" sqref="D7"/>
    </sheetView>
  </sheetViews>
  <sheetFormatPr defaultRowHeight="13.2" x14ac:dyDescent="0.25"/>
  <cols>
    <col min="1" max="1" width="5.33203125" customWidth="1"/>
    <col min="2" max="2" width="21.88671875" customWidth="1"/>
    <col min="3" max="3" width="1.5546875" customWidth="1"/>
    <col min="4" max="4" width="18.5546875" customWidth="1"/>
    <col min="5" max="5" width="1.109375" customWidth="1"/>
    <col min="6" max="6" width="17.6640625" customWidth="1"/>
  </cols>
  <sheetData>
    <row r="3" spans="2:7" x14ac:dyDescent="0.25">
      <c r="B3" s="13"/>
      <c r="C3" s="13"/>
      <c r="D3" s="14" t="s">
        <v>17</v>
      </c>
      <c r="E3" s="15"/>
      <c r="F3" s="14" t="s">
        <v>18</v>
      </c>
    </row>
    <row r="4" spans="2:7" x14ac:dyDescent="0.25">
      <c r="B4" s="16" t="s">
        <v>19</v>
      </c>
      <c r="C4" s="13"/>
      <c r="D4" s="17">
        <v>26998822</v>
      </c>
      <c r="E4" s="17"/>
      <c r="F4" s="17">
        <v>44683032</v>
      </c>
      <c r="G4" s="11" t="s">
        <v>25</v>
      </c>
    </row>
    <row r="5" spans="2:7" x14ac:dyDescent="0.25">
      <c r="B5" s="16" t="s">
        <v>20</v>
      </c>
      <c r="C5" s="13"/>
      <c r="D5" s="18">
        <v>0</v>
      </c>
      <c r="E5" s="17"/>
      <c r="F5" s="18">
        <v>1.9199999999999998E-2</v>
      </c>
      <c r="G5" s="11" t="s">
        <v>26</v>
      </c>
    </row>
    <row r="6" spans="2:7" x14ac:dyDescent="0.25">
      <c r="B6" s="13"/>
      <c r="C6" s="13"/>
      <c r="D6" s="17">
        <f>D4*(1+D5)</f>
        <v>26998822</v>
      </c>
      <c r="E6" s="17"/>
      <c r="F6" s="17">
        <f>F4*(1+F5)</f>
        <v>45540946.214400008</v>
      </c>
    </row>
    <row r="7" spans="2:7" x14ac:dyDescent="0.25">
      <c r="B7" s="16" t="s">
        <v>23</v>
      </c>
      <c r="C7" s="13"/>
      <c r="D7" s="19">
        <f>D6*0.002</f>
        <v>53997.644</v>
      </c>
      <c r="E7" s="17"/>
      <c r="F7" s="19">
        <f>F6*0.002</f>
        <v>91081.892428800013</v>
      </c>
    </row>
    <row r="8" spans="2:7" x14ac:dyDescent="0.25">
      <c r="B8" s="16" t="s">
        <v>24</v>
      </c>
      <c r="C8" s="13"/>
      <c r="D8" s="17">
        <f>D6+D7</f>
        <v>27052819.644000001</v>
      </c>
      <c r="E8" s="17"/>
      <c r="F8" s="17">
        <f>F6+F7</f>
        <v>45632028.106828809</v>
      </c>
    </row>
    <row r="9" spans="2:7" x14ac:dyDescent="0.25">
      <c r="B9" s="13"/>
      <c r="C9" s="13"/>
      <c r="D9" s="17"/>
      <c r="E9" s="17"/>
      <c r="F9" s="17"/>
    </row>
    <row r="10" spans="2:7" x14ac:dyDescent="0.25">
      <c r="B10" s="16" t="s">
        <v>21</v>
      </c>
      <c r="C10" s="13"/>
      <c r="D10" s="19">
        <f>'Mil Levy Cert'!D7</f>
        <v>30502190</v>
      </c>
      <c r="E10" s="17"/>
      <c r="F10" s="19">
        <f>D10</f>
        <v>30502190</v>
      </c>
    </row>
    <row r="11" spans="2:7" x14ac:dyDescent="0.25">
      <c r="B11" s="13"/>
      <c r="C11" s="13"/>
      <c r="D11" s="17"/>
      <c r="E11" s="17"/>
      <c r="F11" s="17"/>
    </row>
    <row r="12" spans="2:7" ht="13.8" thickBot="1" x14ac:dyDescent="0.3">
      <c r="B12" s="16" t="s">
        <v>22</v>
      </c>
      <c r="C12" s="13"/>
      <c r="D12" s="20">
        <f>(D8/D10)*1000</f>
        <v>886.91400991207524</v>
      </c>
      <c r="E12" s="17"/>
      <c r="F12" s="20">
        <f>(F8/F10)*1000</f>
        <v>1496.0246496015141</v>
      </c>
    </row>
    <row r="13" spans="2:7" ht="13.8" thickTop="1" x14ac:dyDescent="0.25">
      <c r="D13" s="12"/>
      <c r="E13" s="12"/>
      <c r="F13" s="12"/>
    </row>
    <row r="14" spans="2:7" x14ac:dyDescent="0.25">
      <c r="D14" s="12"/>
      <c r="E14" s="12"/>
      <c r="F14" s="12"/>
    </row>
    <row r="15" spans="2:7" x14ac:dyDescent="0.25">
      <c r="D15" s="12"/>
      <c r="E15" s="12"/>
      <c r="F15" s="12"/>
    </row>
    <row r="16" spans="2:7" x14ac:dyDescent="0.25">
      <c r="D16" s="12"/>
      <c r="E16" s="12"/>
      <c r="F16" s="12"/>
    </row>
    <row r="17" spans="4:6" x14ac:dyDescent="0.25">
      <c r="D17" s="12"/>
      <c r="E17" s="12"/>
      <c r="F17" s="12"/>
    </row>
    <row r="18" spans="4:6" x14ac:dyDescent="0.25">
      <c r="D18" s="12"/>
      <c r="E18" s="12"/>
      <c r="F18" s="12"/>
    </row>
    <row r="19" spans="4:6" x14ac:dyDescent="0.25">
      <c r="D19" s="12"/>
      <c r="E19" s="12"/>
      <c r="F19" s="12"/>
    </row>
    <row r="20" spans="4:6" x14ac:dyDescent="0.25">
      <c r="D20" s="12"/>
      <c r="E20" s="12"/>
      <c r="F20" s="12"/>
    </row>
    <row r="21" spans="4:6" x14ac:dyDescent="0.25">
      <c r="D21" s="12"/>
      <c r="E21" s="12"/>
      <c r="F21" s="12"/>
    </row>
    <row r="22" spans="4:6" x14ac:dyDescent="0.25">
      <c r="D22" s="12"/>
      <c r="E22" s="12"/>
      <c r="F22" s="12"/>
    </row>
    <row r="23" spans="4:6" x14ac:dyDescent="0.25">
      <c r="D23" s="12"/>
      <c r="E23" s="12"/>
      <c r="F23" s="12"/>
    </row>
    <row r="24" spans="4:6" x14ac:dyDescent="0.25">
      <c r="D24" s="12"/>
      <c r="E24" s="12"/>
      <c r="F24" s="12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C4A5E687ABE343BF43DCAC9A692F61" ma:contentTypeVersion="13" ma:contentTypeDescription="Create a new document." ma:contentTypeScope="" ma:versionID="f311bfd8390cb5ffff8874da57df1f0f">
  <xsd:schema xmlns:xsd="http://www.w3.org/2001/XMLSchema" xmlns:xs="http://www.w3.org/2001/XMLSchema" xmlns:p="http://schemas.microsoft.com/office/2006/metadata/properties" xmlns:ns3="b205536c-7514-42a5-b271-daf5e0ffb078" xmlns:ns4="1caf4712-d115-4c9c-a92c-b20f5c551e57" targetNamespace="http://schemas.microsoft.com/office/2006/metadata/properties" ma:root="true" ma:fieldsID="161b664af01793f90814d03f8912d1c4" ns3:_="" ns4:_="">
    <xsd:import namespace="b205536c-7514-42a5-b271-daf5e0ffb078"/>
    <xsd:import namespace="1caf4712-d115-4c9c-a92c-b20f5c551e5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05536c-7514-42a5-b271-daf5e0ffb0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f4712-d115-4c9c-a92c-b20f5c551e5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397E11-94CE-4F54-9401-E777E5B2C350}">
  <ds:schemaRefs>
    <ds:schemaRef ds:uri="http://purl.org/dc/dcmitype/"/>
    <ds:schemaRef ds:uri="http://purl.org/dc/terms/"/>
    <ds:schemaRef ds:uri="http://schemas.microsoft.com/office/2006/metadata/properties"/>
    <ds:schemaRef ds:uri="b205536c-7514-42a5-b271-daf5e0ffb078"/>
    <ds:schemaRef ds:uri="1caf4712-d115-4c9c-a92c-b20f5c551e57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CC8A642-1149-4DAC-8DF9-593CB0F5B1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457C06-B8EE-4711-89AC-6B94E3FCC3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05536c-7514-42a5-b271-daf5e0ffb078"/>
    <ds:schemaRef ds:uri="1caf4712-d115-4c9c-a92c-b20f5c551e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Mil Levy Cert</vt:lpstr>
      <vt:lpstr>MLO</vt:lpstr>
    </vt:vector>
  </TitlesOfParts>
  <Company>CSSD11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wieckkl</dc:creator>
  <cp:lastModifiedBy>Gustafson, Glenn</cp:lastModifiedBy>
  <cp:lastPrinted>2020-12-04T23:47:03Z</cp:lastPrinted>
  <dcterms:created xsi:type="dcterms:W3CDTF">2011-12-14T22:51:25Z</dcterms:created>
  <dcterms:modified xsi:type="dcterms:W3CDTF">2021-11-18T20:24:59Z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0x0101000FC4A5E687ABE343BF43DCAC9A692F61</vt:lpwstr>
  </property>
</Properties>
</file>