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CSI\"/>
    </mc:Choice>
  </mc:AlternateContent>
  <xr:revisionPtr revIDLastSave="0" documentId="13_ncr:1_{F0877184-9F4B-405A-8250-DE595B61BD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5" i="1" l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M368" i="1"/>
  <c r="M369" i="1"/>
  <c r="O369" i="1" s="1"/>
  <c r="M370" i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O381" i="1" s="1"/>
  <c r="M382" i="1"/>
  <c r="M383" i="1"/>
  <c r="M384" i="1"/>
  <c r="M385" i="1"/>
  <c r="M386" i="1"/>
  <c r="M387" i="1"/>
  <c r="M388" i="1"/>
  <c r="M389" i="1"/>
  <c r="M390" i="1"/>
  <c r="M391" i="1"/>
  <c r="M392" i="1"/>
  <c r="M393" i="1"/>
  <c r="O393" i="1" s="1"/>
  <c r="M394" i="1"/>
  <c r="M395" i="1"/>
  <c r="M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54" i="1"/>
  <c r="J354" i="1"/>
  <c r="N397" i="1"/>
  <c r="L397" i="1"/>
  <c r="H397" i="1"/>
  <c r="H398" i="1" s="1"/>
  <c r="G397" i="1"/>
  <c r="J395" i="1"/>
  <c r="J394" i="1"/>
  <c r="J393" i="1"/>
  <c r="J392" i="1"/>
  <c r="J391" i="1"/>
  <c r="J390" i="1"/>
  <c r="J389" i="1"/>
  <c r="J388" i="1"/>
  <c r="O388" i="1" s="1"/>
  <c r="O387" i="1"/>
  <c r="J387" i="1"/>
  <c r="J386" i="1"/>
  <c r="J385" i="1"/>
  <c r="O384" i="1"/>
  <c r="J384" i="1"/>
  <c r="J383" i="1"/>
  <c r="J382" i="1"/>
  <c r="J381" i="1"/>
  <c r="J380" i="1"/>
  <c r="J379" i="1"/>
  <c r="J378" i="1"/>
  <c r="J377" i="1"/>
  <c r="J376" i="1"/>
  <c r="O376" i="1" s="1"/>
  <c r="J375" i="1"/>
  <c r="J374" i="1"/>
  <c r="J373" i="1"/>
  <c r="O372" i="1"/>
  <c r="J372" i="1"/>
  <c r="J371" i="1"/>
  <c r="J370" i="1"/>
  <c r="J369" i="1"/>
  <c r="J368" i="1"/>
  <c r="J367" i="1"/>
  <c r="J366" i="1"/>
  <c r="J365" i="1"/>
  <c r="J364" i="1"/>
  <c r="O363" i="1"/>
  <c r="J363" i="1"/>
  <c r="J362" i="1"/>
  <c r="J361" i="1"/>
  <c r="O361" i="1" s="1"/>
  <c r="O360" i="1"/>
  <c r="J360" i="1"/>
  <c r="J359" i="1"/>
  <c r="J358" i="1"/>
  <c r="J357" i="1"/>
  <c r="J356" i="1"/>
  <c r="K356" i="1" s="1"/>
  <c r="J355" i="1"/>
  <c r="Q44" i="4"/>
  <c r="P44" i="4"/>
  <c r="O44" i="4"/>
  <c r="N44" i="4"/>
  <c r="M44" i="4"/>
  <c r="L44" i="4"/>
  <c r="K44" i="4"/>
  <c r="J44" i="4"/>
  <c r="I44" i="4"/>
  <c r="H44" i="4"/>
  <c r="G44" i="4"/>
  <c r="F44" i="4"/>
  <c r="O364" i="1" l="1"/>
  <c r="O390" i="1"/>
  <c r="O378" i="1"/>
  <c r="O366" i="1"/>
  <c r="O370" i="1"/>
  <c r="O394" i="1"/>
  <c r="O382" i="1"/>
  <c r="O355" i="1"/>
  <c r="O367" i="1"/>
  <c r="O373" i="1"/>
  <c r="O379" i="1"/>
  <c r="O385" i="1"/>
  <c r="O391" i="1"/>
  <c r="O358" i="1"/>
  <c r="O354" i="1"/>
  <c r="J397" i="1"/>
  <c r="M397" i="1"/>
  <c r="M398" i="1" s="1"/>
  <c r="O356" i="1"/>
  <c r="O359" i="1"/>
  <c r="O362" i="1"/>
  <c r="O365" i="1"/>
  <c r="O368" i="1"/>
  <c r="O371" i="1"/>
  <c r="O374" i="1"/>
  <c r="O377" i="1"/>
  <c r="O380" i="1"/>
  <c r="O383" i="1"/>
  <c r="O386" i="1"/>
  <c r="O389" i="1"/>
  <c r="O392" i="1"/>
  <c r="O395" i="1"/>
  <c r="J339" i="1"/>
  <c r="J318" i="1"/>
  <c r="J306" i="1"/>
  <c r="J304" i="1"/>
  <c r="O397" i="1" l="1"/>
  <c r="O398" i="1" s="1"/>
  <c r="K397" i="1"/>
  <c r="K304" i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K320" i="1" l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R2" i="2"/>
  <c r="U2" i="2" s="1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  <c r="P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</commentList>
</comments>
</file>

<file path=xl/sharedStrings.xml><?xml version="1.0" encoding="utf-8"?>
<sst xmlns="http://schemas.openxmlformats.org/spreadsheetml/2006/main" count="2256" uniqueCount="195">
  <si>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</si>
  <si>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</si>
  <si>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</si>
  <si>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</si>
  <si>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</si>
  <si>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</si>
  <si>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</si>
  <si>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</si>
  <si>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</si>
  <si>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</si>
  <si>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</si>
  <si>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</si>
  <si>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</si>
  <si>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</si>
  <si>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</si>
  <si>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</si>
  <si>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</si>
  <si>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</si>
  <si>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</si>
  <si>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</si>
  <si>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</si>
  <si>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</si>
  <si>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</si>
  <si>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</si>
  <si>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</si>
  <si>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</si>
  <si>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</si>
  <si>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</si>
  <si>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</si>
  <si>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</si>
  <si>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</si>
  <si>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</si>
  <si>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</si>
  <si>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</si>
  <si>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</si>
  <si>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</si>
  <si>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</si>
  <si>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</si>
  <si>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</si>
  <si>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</si>
  <si>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</si>
  <si>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</si>
  <si>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</si>
  <si>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</si>
  <si>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</si>
  <si>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</si>
  <si>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</si>
  <si>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</si>
  <si>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</si>
  <si>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</si>
  <si>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</si>
  <si>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</si>
  <si>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</si>
  <si>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</si>
  <si>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</si>
  <si>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</si>
  <si>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</si>
  <si>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</si>
  <si>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</si>
  <si>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</si>
  <si>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</si>
  <si>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</si>
  <si>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</si>
  <si>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</si>
  <si>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</si>
  <si>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</si>
  <si>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</si>
  <si>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</si>
  <si>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</si>
  <si>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</si>
  <si>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</si>
  <si>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</si>
  <si>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</si>
  <si>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</si>
  <si>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</si>
  <si>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</si>
  <si>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</si>
  <si>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</si>
  <si>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</si>
  <si>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</si>
  <si>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</si>
  <si>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</si>
  <si>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</si>
  <si>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</si>
  <si>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</si>
  <si>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</si>
  <si>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</si>
  <si>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</si>
  <si>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</si>
  <si>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</si>
  <si>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</si>
  <si>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</si>
  <si>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</si>
  <si>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</si>
  <si>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</si>
  <si>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</si>
  <si>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</si>
  <si>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</si>
  <si>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</si>
  <si>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</si>
  <si>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</si>
  <si>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</si>
  <si>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</si>
  <si>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</si>
  <si>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</si>
  <si>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</si>
  <si>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</si>
  <si>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</si>
  <si>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</si>
  <si>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</si>
  <si>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</si>
  <si>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</si>
  <si>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</si>
  <si>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</si>
  <si>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</si>
  <si>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</si>
  <si>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</si>
  <si>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</si>
  <si>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</si>
  <si>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</si>
  <si>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</si>
  <si>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</si>
  <si>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</si>
  <si>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</si>
  <si>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</si>
  <si>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</si>
  <si>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</si>
  <si>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</si>
  <si>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</si>
  <si>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</si>
  <si>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</si>
  <si>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</si>
  <si>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</si>
  <si>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</si>
  <si>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</si>
  <si>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</si>
  <si>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</si>
  <si>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</si>
  <si>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</si>
  <si>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</si>
  <si>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</si>
  <si>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</si>
  <si>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</si>
  <si>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</si>
  <si>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</si>
  <si>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</si>
  <si>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</si>
  <si>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</si>
  <si>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</si>
  <si>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</si>
  <si>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</si>
  <si>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</si>
  <si>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</si>
  <si>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</si>
  <si>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</si>
  <si>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</si>
  <si>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</si>
  <si>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</si>
  <si>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</si>
  <si>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</si>
  <si>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</si>
  <si>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</si>
  <si>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</si>
  <si>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</si>
  <si>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</si>
  <si>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</si>
  <si>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</si>
  <si>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</si>
  <si>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</si>
  <si>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</si>
  <si>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</si>
  <si>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</si>
  <si>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</si>
  <si>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</si>
  <si>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</si>
  <si>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</si>
  <si>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</si>
  <si>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</si>
  <si>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</si>
  <si>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</si>
  <si>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</si>
  <si>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</si>
  <si>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</si>
  <si>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</si>
  <si>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</si>
  <si>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</si>
  <si>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</si>
  <si>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</si>
  <si>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</si>
  <si>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</si>
  <si>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</si>
  <si>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</si>
  <si>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</si>
  <si>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</si>
  <si>
    <t>FEBRUARY 2025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</si>
</sst>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8"/>
  <sheetViews>
    <sheetView tabSelected="1" topLeftCell="A351" zoomScaleNormal="100" workbookViewId="0">
      <selection activeCell="E378" sqref="E378"/>
    </sheetView>
  </sheetViews>
  <sheetFormatPr defaultColWidth="9.1796875" defaultRowHeight="14.5" x14ac:dyDescent="0.35"/>
  <cols>
    <col min="1" max="1" width="11" style="4" customWidth="1"/>
    <col min="2" max="2" width="15.7265625" style="4" customWidth="1"/>
    <col min="3" max="3" width="17.54296875" style="4" bestFit="1" customWidth="1"/>
    <col min="4" max="4" width="14.1796875" bestFit="1" customWidth="1"/>
    <col min="5" max="5" width="42.1796875" style="4" customWidth="1"/>
    <col min="6" max="6" width="2.54296875" style="4" customWidth="1"/>
    <col min="7" max="7" width="14.1796875" style="4" customWidth="1"/>
    <col min="8" max="9" width="16.1796875" style="4" bestFit="1" customWidth="1"/>
    <col min="10" max="10" width="16.1796875" style="4" customWidth="1"/>
    <col min="11" max="11" width="16.1796875" style="4" bestFit="1" customWidth="1"/>
    <col min="12" max="12" width="16" style="4" bestFit="1" customWidth="1"/>
    <col min="13" max="13" width="16.81640625" style="4" customWidth="1"/>
    <col min="14" max="14" width="15.453125" style="4" bestFit="1" customWidth="1"/>
    <col min="15" max="15" width="18.26953125" style="4" customWidth="1"/>
    <col min="16" max="16" width="15.453125" style="4" bestFit="1" customWidth="1"/>
    <col min="17" max="17" width="13.26953125" style="4" bestFit="1" customWidth="1"/>
    <col min="18" max="18" width="14.1796875" style="4" customWidth="1"/>
    <col min="19" max="19" width="13.453125" style="4" customWidth="1"/>
    <col min="20" max="20" width="10.26953125" style="4" bestFit="1" customWidth="1"/>
    <col min="21" max="16384" width="9.1796875" style="4"/>
  </cols>
  <sheetData>
    <row r="1" spans="1:15" ht="13" x14ac:dyDescent="0.3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2" x14ac:dyDescent="0.3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3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5" x14ac:dyDescent="0.25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5" x14ac:dyDescent="0.25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5" x14ac:dyDescent="0.25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5" x14ac:dyDescent="0.25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3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5" x14ac:dyDescent="0.25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5" x14ac:dyDescent="0.25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5" x14ac:dyDescent="0.25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5" x14ac:dyDescent="0.25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5" x14ac:dyDescent="0.25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5" x14ac:dyDescent="0.25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5" x14ac:dyDescent="0.25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5" x14ac:dyDescent="0.25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5" x14ac:dyDescent="0.25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5" x14ac:dyDescent="0.25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3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5" x14ac:dyDescent="0.25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5" x14ac:dyDescent="0.25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5" x14ac:dyDescent="0.25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5" x14ac:dyDescent="0.25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5" x14ac:dyDescent="0.25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5" x14ac:dyDescent="0.25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5" x14ac:dyDescent="0.25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5" x14ac:dyDescent="0.25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5" x14ac:dyDescent="0.25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5" x14ac:dyDescent="0.25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5" x14ac:dyDescent="0.25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5" x14ac:dyDescent="0.25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5" x14ac:dyDescent="0.25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5" x14ac:dyDescent="0.25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3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3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5" x14ac:dyDescent="0.25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5" x14ac:dyDescent="0.25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5" x14ac:dyDescent="0.25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3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5" x14ac:dyDescent="0.25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5" x14ac:dyDescent="0.25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5" x14ac:dyDescent="0.25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5" x14ac:dyDescent="0.25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5" x14ac:dyDescent="0.25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5" x14ac:dyDescent="0.25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3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3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35">
      <c r="H49" s="28"/>
    </row>
    <row r="51" spans="1:15" ht="13" x14ac:dyDescent="0.3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2" x14ac:dyDescent="0.3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3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5" x14ac:dyDescent="0.25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5" x14ac:dyDescent="0.25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5" x14ac:dyDescent="0.25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5" x14ac:dyDescent="0.25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3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5" x14ac:dyDescent="0.25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5" x14ac:dyDescent="0.25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5" x14ac:dyDescent="0.25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5" x14ac:dyDescent="0.25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5" x14ac:dyDescent="0.25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5" x14ac:dyDescent="0.25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5" x14ac:dyDescent="0.25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5" x14ac:dyDescent="0.25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5" x14ac:dyDescent="0.25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5" x14ac:dyDescent="0.25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3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5" x14ac:dyDescent="0.25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5" x14ac:dyDescent="0.25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5" x14ac:dyDescent="0.25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5" x14ac:dyDescent="0.25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5" x14ac:dyDescent="0.25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5" x14ac:dyDescent="0.25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5" x14ac:dyDescent="0.25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5" x14ac:dyDescent="0.25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5" x14ac:dyDescent="0.25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5" x14ac:dyDescent="0.25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5" x14ac:dyDescent="0.25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5" x14ac:dyDescent="0.25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5" x14ac:dyDescent="0.25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5" x14ac:dyDescent="0.25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3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3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5" x14ac:dyDescent="0.25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5" x14ac:dyDescent="0.25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5" x14ac:dyDescent="0.25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3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5" x14ac:dyDescent="0.25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5" x14ac:dyDescent="0.25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5" x14ac:dyDescent="0.25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5" x14ac:dyDescent="0.25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5" x14ac:dyDescent="0.25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5" x14ac:dyDescent="0.25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3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3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3" x14ac:dyDescent="0.3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2" x14ac:dyDescent="0.3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3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5" x14ac:dyDescent="0.25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5" x14ac:dyDescent="0.25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5" x14ac:dyDescent="0.25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5" x14ac:dyDescent="0.25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3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5" x14ac:dyDescent="0.25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5" x14ac:dyDescent="0.25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5" x14ac:dyDescent="0.25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5" x14ac:dyDescent="0.25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5" x14ac:dyDescent="0.25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5" x14ac:dyDescent="0.25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5" x14ac:dyDescent="0.25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5" x14ac:dyDescent="0.25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5" x14ac:dyDescent="0.25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5" x14ac:dyDescent="0.25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3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5" x14ac:dyDescent="0.25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5" x14ac:dyDescent="0.25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5" x14ac:dyDescent="0.25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5" x14ac:dyDescent="0.25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5" x14ac:dyDescent="0.25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5" x14ac:dyDescent="0.25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5" x14ac:dyDescent="0.25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5" x14ac:dyDescent="0.25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5" x14ac:dyDescent="0.25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5" x14ac:dyDescent="0.25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5" x14ac:dyDescent="0.25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5" x14ac:dyDescent="0.25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5" x14ac:dyDescent="0.25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5" x14ac:dyDescent="0.25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3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3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5" x14ac:dyDescent="0.25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5" x14ac:dyDescent="0.25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5" x14ac:dyDescent="0.25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3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5" x14ac:dyDescent="0.25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5" x14ac:dyDescent="0.25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5" x14ac:dyDescent="0.25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5" x14ac:dyDescent="0.25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5" x14ac:dyDescent="0.25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5" x14ac:dyDescent="0.25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3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3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3" x14ac:dyDescent="0.3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2" x14ac:dyDescent="0.3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3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5" x14ac:dyDescent="0.25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5" x14ac:dyDescent="0.25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5" x14ac:dyDescent="0.25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5" x14ac:dyDescent="0.25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3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5" x14ac:dyDescent="0.25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5" x14ac:dyDescent="0.25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5" x14ac:dyDescent="0.25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5" x14ac:dyDescent="0.25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5" x14ac:dyDescent="0.25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5" x14ac:dyDescent="0.25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5" x14ac:dyDescent="0.25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5" x14ac:dyDescent="0.25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5" x14ac:dyDescent="0.25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5" x14ac:dyDescent="0.25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3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5" x14ac:dyDescent="0.25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5" x14ac:dyDescent="0.25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5" x14ac:dyDescent="0.25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5" x14ac:dyDescent="0.25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5" x14ac:dyDescent="0.25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5" x14ac:dyDescent="0.25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5" x14ac:dyDescent="0.25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5" x14ac:dyDescent="0.25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5" x14ac:dyDescent="0.25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5" x14ac:dyDescent="0.25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5" x14ac:dyDescent="0.25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5" x14ac:dyDescent="0.25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5" x14ac:dyDescent="0.25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5" x14ac:dyDescent="0.25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3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3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5" x14ac:dyDescent="0.25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5" x14ac:dyDescent="0.25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5" x14ac:dyDescent="0.25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3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5" x14ac:dyDescent="0.25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5" x14ac:dyDescent="0.25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5" x14ac:dyDescent="0.25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5" x14ac:dyDescent="0.25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5" x14ac:dyDescent="0.25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5" x14ac:dyDescent="0.25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3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3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3" x14ac:dyDescent="0.3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2" x14ac:dyDescent="0.3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3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5" x14ac:dyDescent="0.25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5" x14ac:dyDescent="0.25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5" x14ac:dyDescent="0.25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5" x14ac:dyDescent="0.25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3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5" x14ac:dyDescent="0.25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5" x14ac:dyDescent="0.25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5" x14ac:dyDescent="0.25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5" x14ac:dyDescent="0.25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5" x14ac:dyDescent="0.25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5" x14ac:dyDescent="0.25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5" x14ac:dyDescent="0.25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5" x14ac:dyDescent="0.25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5" x14ac:dyDescent="0.25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5" x14ac:dyDescent="0.25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3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5" x14ac:dyDescent="0.25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5" x14ac:dyDescent="0.25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5" x14ac:dyDescent="0.25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5" x14ac:dyDescent="0.25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5" x14ac:dyDescent="0.25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5" x14ac:dyDescent="0.25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5" x14ac:dyDescent="0.25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5" x14ac:dyDescent="0.25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5" x14ac:dyDescent="0.25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5" x14ac:dyDescent="0.25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5" x14ac:dyDescent="0.25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5" x14ac:dyDescent="0.25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5" x14ac:dyDescent="0.25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5" x14ac:dyDescent="0.25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3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3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5" x14ac:dyDescent="0.25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5" x14ac:dyDescent="0.25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5" x14ac:dyDescent="0.25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3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5" x14ac:dyDescent="0.25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5" x14ac:dyDescent="0.25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5" x14ac:dyDescent="0.25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5" x14ac:dyDescent="0.25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5" x14ac:dyDescent="0.25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5" x14ac:dyDescent="0.25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3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3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3" x14ac:dyDescent="0.3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2" x14ac:dyDescent="0.3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3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5" x14ac:dyDescent="0.25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5" x14ac:dyDescent="0.25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5" x14ac:dyDescent="0.25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5" x14ac:dyDescent="0.25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3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5" x14ac:dyDescent="0.25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5" x14ac:dyDescent="0.25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5" x14ac:dyDescent="0.25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5" x14ac:dyDescent="0.25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5" x14ac:dyDescent="0.25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5" x14ac:dyDescent="0.25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5" x14ac:dyDescent="0.25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5" x14ac:dyDescent="0.25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5" x14ac:dyDescent="0.25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5" x14ac:dyDescent="0.25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3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5" x14ac:dyDescent="0.25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5" x14ac:dyDescent="0.25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5" x14ac:dyDescent="0.25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5" x14ac:dyDescent="0.25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5" x14ac:dyDescent="0.25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5" x14ac:dyDescent="0.25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5" x14ac:dyDescent="0.25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5" x14ac:dyDescent="0.25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5" x14ac:dyDescent="0.25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5" x14ac:dyDescent="0.25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5" x14ac:dyDescent="0.25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5" x14ac:dyDescent="0.25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5" x14ac:dyDescent="0.25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5" x14ac:dyDescent="0.25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3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3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5" x14ac:dyDescent="0.25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5" x14ac:dyDescent="0.25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5" x14ac:dyDescent="0.25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3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5" x14ac:dyDescent="0.25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5" x14ac:dyDescent="0.25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5" x14ac:dyDescent="0.25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5" x14ac:dyDescent="0.25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5" x14ac:dyDescent="0.25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5" x14ac:dyDescent="0.25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3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3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3" x14ac:dyDescent="0.3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2" x14ac:dyDescent="0.3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3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5" x14ac:dyDescent="0.25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5" x14ac:dyDescent="0.25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5" x14ac:dyDescent="0.25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5" x14ac:dyDescent="0.25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3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5" x14ac:dyDescent="0.25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5" x14ac:dyDescent="0.25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5" x14ac:dyDescent="0.25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5" x14ac:dyDescent="0.25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5" x14ac:dyDescent="0.25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5" x14ac:dyDescent="0.25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5" x14ac:dyDescent="0.25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5" x14ac:dyDescent="0.25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5" x14ac:dyDescent="0.25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5" x14ac:dyDescent="0.25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3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5" x14ac:dyDescent="0.25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5" x14ac:dyDescent="0.25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5" x14ac:dyDescent="0.25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5" x14ac:dyDescent="0.25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5" x14ac:dyDescent="0.25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5" x14ac:dyDescent="0.25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5" x14ac:dyDescent="0.25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5" x14ac:dyDescent="0.25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5" x14ac:dyDescent="0.25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5" x14ac:dyDescent="0.25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5" x14ac:dyDescent="0.25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5" x14ac:dyDescent="0.25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5" x14ac:dyDescent="0.25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5" x14ac:dyDescent="0.25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3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3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5" x14ac:dyDescent="0.25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5" x14ac:dyDescent="0.25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5" x14ac:dyDescent="0.25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3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5" x14ac:dyDescent="0.25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5" x14ac:dyDescent="0.25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5" x14ac:dyDescent="0.25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5" x14ac:dyDescent="0.25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5" x14ac:dyDescent="0.25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5" x14ac:dyDescent="0.25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3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3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ht="13" x14ac:dyDescent="0.3">
      <c r="A351" s="12" t="s">
        <v>182</v>
      </c>
      <c r="B351" s="12"/>
      <c r="C351" s="13"/>
      <c r="D351" s="13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52" x14ac:dyDescent="0.3">
      <c r="A352" s="14" t="s">
        <v>194</v>
      </c>
      <c r="B352" s="14"/>
      <c r="C352" s="13"/>
      <c r="D352" s="13" t="s">
        <v>19</v>
      </c>
      <c r="E352" s="12" t="s">
        <v>20</v>
      </c>
      <c r="F352" s="15"/>
      <c r="G352" s="16" t="s">
        <v>193</v>
      </c>
      <c r="H352" s="16" t="s">
        <v>190</v>
      </c>
      <c r="I352" s="16" t="s">
        <v>0</v>
      </c>
      <c r="J352" s="16" t="s">
        <v>1</v>
      </c>
      <c r="K352" s="16" t="s">
        <v>2</v>
      </c>
      <c r="L352" s="16" t="s">
        <v>3</v>
      </c>
      <c r="M352" s="16" t="s">
        <v>4</v>
      </c>
      <c r="N352" s="16" t="s">
        <v>16</v>
      </c>
      <c r="O352" s="16" t="s">
        <v>5</v>
      </c>
    </row>
    <row r="353" spans="1:15" x14ac:dyDescent="0.35">
      <c r="C353" s="19"/>
      <c r="E353" s="19"/>
      <c r="F353" s="19"/>
      <c r="G353" s="17"/>
      <c r="H353" s="17"/>
      <c r="I353" s="18"/>
      <c r="J353" s="18"/>
      <c r="K353" s="18"/>
      <c r="L353" s="18"/>
      <c r="M353" s="18"/>
      <c r="N353" s="18"/>
      <c r="O353" s="1"/>
    </row>
    <row r="354" spans="1:15" ht="12.5" x14ac:dyDescent="0.25">
      <c r="A354" s="10" t="s">
        <v>85</v>
      </c>
      <c r="B354" s="4" t="s">
        <v>53</v>
      </c>
      <c r="C354" s="4" t="s">
        <v>101</v>
      </c>
      <c r="D354" s="6" t="s">
        <v>22</v>
      </c>
      <c r="E354" s="1" t="s">
        <v>163</v>
      </c>
      <c r="F354" s="19"/>
      <c r="G354" s="11">
        <v>1840.3</v>
      </c>
      <c r="H354" s="11">
        <v>8</v>
      </c>
      <c r="I354" s="18">
        <v>10969.27</v>
      </c>
      <c r="J354" s="18">
        <f>ROUND((G354*I354)+(H354*$C$398),2)</f>
        <v>20263451.579999998</v>
      </c>
      <c r="K354" s="18">
        <f>ROUND((J354-SUM('Entitlement to Date'!F2:L2))/5,2)</f>
        <v>1641272.36</v>
      </c>
      <c r="L354" s="18">
        <v>0</v>
      </c>
      <c r="M354" s="18">
        <f>ROUND(((J354*-0.03)-SUM('CSI Admin to Date'!F2:L2))/5,2)</f>
        <v>-49238.17</v>
      </c>
      <c r="N354" s="27">
        <v>-178984.5</v>
      </c>
      <c r="O354" s="1">
        <f t="shared" ref="O354:O395" si="37">K354+L354+M354+N354</f>
        <v>1413049.6900000002</v>
      </c>
    </row>
    <row r="355" spans="1:15" ht="12.5" x14ac:dyDescent="0.25">
      <c r="A355" s="10" t="s">
        <v>85</v>
      </c>
      <c r="B355" s="4" t="s">
        <v>53</v>
      </c>
      <c r="C355" s="4" t="s">
        <v>101</v>
      </c>
      <c r="D355" s="6" t="s">
        <v>43</v>
      </c>
      <c r="E355" s="1" t="s">
        <v>164</v>
      </c>
      <c r="F355" s="19"/>
      <c r="G355" s="11">
        <v>838</v>
      </c>
      <c r="H355" s="11"/>
      <c r="I355" s="18">
        <v>11344.93</v>
      </c>
      <c r="J355" s="18">
        <f>ROUND((G355*I355)+(H355*$C$47),2)</f>
        <v>9507051.3399999999</v>
      </c>
      <c r="K355" s="18">
        <f>ROUND((J355-SUM('Entitlement to Date'!F3:L3))/5,2)</f>
        <v>802321.98</v>
      </c>
      <c r="L355" s="18">
        <v>0</v>
      </c>
      <c r="M355" s="18">
        <f>ROUND(((J355*-0.03)-SUM('CSI Admin to Date'!F3:L3))/5,2)</f>
        <v>-24069.66</v>
      </c>
      <c r="N355" s="27">
        <v>-221023.09</v>
      </c>
      <c r="O355" s="1">
        <f t="shared" si="37"/>
        <v>557229.23</v>
      </c>
    </row>
    <row r="356" spans="1:15" ht="12.5" x14ac:dyDescent="0.25">
      <c r="A356" s="10" t="s">
        <v>85</v>
      </c>
      <c r="B356" s="4" t="s">
        <v>53</v>
      </c>
      <c r="C356" s="4" t="s">
        <v>101</v>
      </c>
      <c r="D356" s="6" t="s">
        <v>86</v>
      </c>
      <c r="E356" s="1" t="s">
        <v>108</v>
      </c>
      <c r="F356" s="19"/>
      <c r="G356" s="11">
        <v>1988.1</v>
      </c>
      <c r="H356" s="11">
        <v>15</v>
      </c>
      <c r="I356" s="18">
        <v>11718.92</v>
      </c>
      <c r="J356" s="18">
        <f>ROUND((G356*I356)+(H356*$C$348),2)</f>
        <v>23442204.850000001</v>
      </c>
      <c r="K356" s="18">
        <f>ROUND((J356-SUM('Entitlement to Date'!F4:L4))/5,2)</f>
        <v>2043393.79</v>
      </c>
      <c r="L356" s="18">
        <v>0</v>
      </c>
      <c r="M356" s="18">
        <f>ROUND(((J356*-0.03)-SUM('CSI Admin to Date'!F4:L4))/5,2)</f>
        <v>-61301.81</v>
      </c>
      <c r="N356" s="27">
        <v>-206896.46</v>
      </c>
      <c r="O356" s="1">
        <f t="shared" si="37"/>
        <v>1775195.52</v>
      </c>
    </row>
    <row r="357" spans="1:15" ht="12.5" x14ac:dyDescent="0.25">
      <c r="A357" s="10" t="s">
        <v>87</v>
      </c>
      <c r="B357" s="4" t="s">
        <v>53</v>
      </c>
      <c r="C357" s="4" t="s">
        <v>6</v>
      </c>
      <c r="D357" s="6" t="s">
        <v>23</v>
      </c>
      <c r="E357" s="1" t="s">
        <v>181</v>
      </c>
      <c r="F357" s="19"/>
      <c r="G357" s="11">
        <v>603.79999999999995</v>
      </c>
      <c r="H357" s="11"/>
      <c r="I357" s="18">
        <v>12108.78</v>
      </c>
      <c r="J357" s="18">
        <f t="shared" ref="J357:J367" si="38">ROUND((G357*I357)+(H357*$C$47),2)</f>
        <v>7311281.3600000003</v>
      </c>
      <c r="K357" s="18">
        <f>ROUND((J357-SUM('Entitlement to Date'!F5:L5))/5,2)</f>
        <v>479168.74</v>
      </c>
      <c r="L357" s="18">
        <v>0</v>
      </c>
      <c r="M357" s="18">
        <f>ROUND(((J357*-0.03)-SUM('CSI Admin to Date'!F5:L5))/5,2)</f>
        <v>-14375.07</v>
      </c>
      <c r="N357" s="27">
        <v>-159079.58000000002</v>
      </c>
      <c r="O357" s="1">
        <f t="shared" si="37"/>
        <v>305714.08999999997</v>
      </c>
    </row>
    <row r="358" spans="1:15" x14ac:dyDescent="0.35">
      <c r="A358" s="10" t="s">
        <v>88</v>
      </c>
      <c r="B358" s="4" t="s">
        <v>53</v>
      </c>
      <c r="C358" s="4" t="s">
        <v>52</v>
      </c>
      <c r="D358" t="s">
        <v>24</v>
      </c>
      <c r="E358" s="19" t="s">
        <v>113</v>
      </c>
      <c r="F358" s="19"/>
      <c r="G358" s="11">
        <v>646.6</v>
      </c>
      <c r="H358" s="11"/>
      <c r="I358" s="18">
        <v>11385.11</v>
      </c>
      <c r="J358" s="18">
        <f t="shared" si="38"/>
        <v>7361612.1299999999</v>
      </c>
      <c r="K358" s="18">
        <f>ROUND((J358-SUM('Entitlement to Date'!F6:L6))/5,2)</f>
        <v>620476.56000000006</v>
      </c>
      <c r="L358" s="18">
        <v>0</v>
      </c>
      <c r="M358" s="18">
        <f>ROUND(((J358*-0.03)-SUM('CSI Admin to Date'!F6:L6))/5,2)</f>
        <v>-18614.3</v>
      </c>
      <c r="N358" s="27">
        <v>-53052.5</v>
      </c>
      <c r="O358" s="1">
        <f t="shared" si="37"/>
        <v>548809.76</v>
      </c>
    </row>
    <row r="359" spans="1:15" ht="12.5" x14ac:dyDescent="0.25">
      <c r="A359" s="10" t="s">
        <v>88</v>
      </c>
      <c r="B359" s="4" t="s">
        <v>53</v>
      </c>
      <c r="C359" s="4" t="s">
        <v>52</v>
      </c>
      <c r="D359" s="6" t="s">
        <v>142</v>
      </c>
      <c r="E359" s="1" t="s">
        <v>165</v>
      </c>
      <c r="F359" s="19"/>
      <c r="G359" s="11">
        <v>290.3</v>
      </c>
      <c r="H359" s="11"/>
      <c r="I359" s="18">
        <v>10791.3</v>
      </c>
      <c r="J359" s="18">
        <f t="shared" si="38"/>
        <v>3132714.39</v>
      </c>
      <c r="K359" s="18">
        <f>ROUND((J359-SUM('Entitlement to Date'!F7:L7))/5,2)</f>
        <v>260885.35</v>
      </c>
      <c r="L359" s="18">
        <v>0</v>
      </c>
      <c r="M359" s="18">
        <f>ROUND(((J359*-0.03)-SUM('CSI Admin to Date'!F7:L7))/5,2)</f>
        <v>-7826.56</v>
      </c>
      <c r="N359" s="27">
        <v>0</v>
      </c>
      <c r="O359" s="1">
        <f t="shared" si="37"/>
        <v>253058.79</v>
      </c>
    </row>
    <row r="360" spans="1:15" ht="12.5" x14ac:dyDescent="0.25">
      <c r="A360" s="10" t="s">
        <v>89</v>
      </c>
      <c r="B360" s="4" t="s">
        <v>53</v>
      </c>
      <c r="C360" s="4" t="s">
        <v>105</v>
      </c>
      <c r="D360" s="6" t="s">
        <v>42</v>
      </c>
      <c r="E360" s="2" t="s">
        <v>130</v>
      </c>
      <c r="F360" s="19"/>
      <c r="G360" s="11">
        <v>462.2</v>
      </c>
      <c r="H360" s="11"/>
      <c r="I360" s="18">
        <v>11583.89</v>
      </c>
      <c r="J360" s="18">
        <f t="shared" si="38"/>
        <v>5354073.96</v>
      </c>
      <c r="K360" s="18">
        <f>ROUND((J360-SUM('Entitlement to Date'!F8:L8))/5,2)</f>
        <v>434111.72</v>
      </c>
      <c r="L360" s="18">
        <v>0</v>
      </c>
      <c r="M360" s="18">
        <f>ROUND(((J360*-0.03)-SUM('CSI Admin to Date'!F8:L8))/5,2)</f>
        <v>-13023.35</v>
      </c>
      <c r="N360" s="27">
        <v>-30491.4</v>
      </c>
      <c r="O360" s="1">
        <f t="shared" si="37"/>
        <v>390596.97</v>
      </c>
    </row>
    <row r="361" spans="1:15" ht="12.5" x14ac:dyDescent="0.25">
      <c r="A361" s="10" t="s">
        <v>89</v>
      </c>
      <c r="B361" s="4" t="s">
        <v>53</v>
      </c>
      <c r="C361" s="4" t="s">
        <v>105</v>
      </c>
      <c r="D361" s="6" t="s">
        <v>26</v>
      </c>
      <c r="E361" s="1" t="s">
        <v>132</v>
      </c>
      <c r="F361" s="19"/>
      <c r="G361" s="11">
        <v>288</v>
      </c>
      <c r="H361" s="11"/>
      <c r="I361" s="18">
        <v>12186.26</v>
      </c>
      <c r="J361" s="18">
        <f t="shared" si="38"/>
        <v>3509642.88</v>
      </c>
      <c r="K361" s="18">
        <f>ROUND((J361-SUM('Entitlement to Date'!F9:L9))/5,2)</f>
        <v>333120.01</v>
      </c>
      <c r="L361" s="18">
        <v>0</v>
      </c>
      <c r="M361" s="18">
        <f>ROUND(((J361*-0.03)-SUM('CSI Admin to Date'!F9:L9))/5,2)</f>
        <v>-9993.61</v>
      </c>
      <c r="N361" s="27">
        <v>0</v>
      </c>
      <c r="O361" s="1">
        <f t="shared" si="37"/>
        <v>323126.40000000002</v>
      </c>
    </row>
    <row r="362" spans="1:15" ht="12.5" x14ac:dyDescent="0.25">
      <c r="A362" s="10" t="s">
        <v>161</v>
      </c>
      <c r="B362" s="4" t="s">
        <v>56</v>
      </c>
      <c r="C362" s="4" t="s">
        <v>185</v>
      </c>
      <c r="D362" s="6" t="s">
        <v>159</v>
      </c>
      <c r="E362" s="2" t="s">
        <v>166</v>
      </c>
      <c r="F362" s="19"/>
      <c r="G362" s="11">
        <v>167</v>
      </c>
      <c r="H362" s="11"/>
      <c r="I362" s="18">
        <v>11433.49</v>
      </c>
      <c r="J362" s="18">
        <f t="shared" si="38"/>
        <v>1909392.83</v>
      </c>
      <c r="K362" s="18">
        <f>ROUND((J362-SUM('Entitlement to Date'!F10:L10))/5,2)</f>
        <v>156605.32</v>
      </c>
      <c r="L362" s="18">
        <v>0</v>
      </c>
      <c r="M362" s="18">
        <f>ROUND(((J362*-0.03)-SUM('CSI Admin to Date'!F10:L10))/5,2)</f>
        <v>-4698.16</v>
      </c>
      <c r="N362" s="27">
        <v>0</v>
      </c>
      <c r="O362" s="1">
        <f t="shared" si="37"/>
        <v>151907.16</v>
      </c>
    </row>
    <row r="363" spans="1:15" ht="12.5" x14ac:dyDescent="0.25">
      <c r="A363" s="10" t="s">
        <v>90</v>
      </c>
      <c r="B363" s="4" t="s">
        <v>56</v>
      </c>
      <c r="C363" s="4" t="s">
        <v>17</v>
      </c>
      <c r="D363" s="6" t="s">
        <v>158</v>
      </c>
      <c r="E363" s="3" t="s">
        <v>167</v>
      </c>
      <c r="F363" s="19"/>
      <c r="G363" s="11">
        <v>844</v>
      </c>
      <c r="H363" s="11"/>
      <c r="I363" s="18">
        <v>11805.96</v>
      </c>
      <c r="J363" s="18">
        <f t="shared" si="38"/>
        <v>9964230.2400000002</v>
      </c>
      <c r="K363" s="18">
        <f>ROUND((J363-SUM('Entitlement to Date'!F11:L11))/5,2)</f>
        <v>802500.71</v>
      </c>
      <c r="L363" s="18">
        <v>0</v>
      </c>
      <c r="M363" s="18">
        <f>ROUND(((J363*-0.03)-SUM('CSI Admin to Date'!F11:L11))/5,2)</f>
        <v>-24075.02</v>
      </c>
      <c r="N363" s="27">
        <v>-42004.17</v>
      </c>
      <c r="O363" s="1">
        <f t="shared" si="37"/>
        <v>736421.5199999999</v>
      </c>
    </row>
    <row r="364" spans="1:15" ht="12.5" x14ac:dyDescent="0.25">
      <c r="A364" s="10" t="s">
        <v>90</v>
      </c>
      <c r="B364" s="4" t="s">
        <v>56</v>
      </c>
      <c r="C364" s="4" t="s">
        <v>17</v>
      </c>
      <c r="D364" s="6" t="s">
        <v>47</v>
      </c>
      <c r="E364" s="1" t="s">
        <v>168</v>
      </c>
      <c r="F364" s="19"/>
      <c r="G364" s="11">
        <v>566.5</v>
      </c>
      <c r="H364" s="11"/>
      <c r="I364" s="18">
        <v>12007.84</v>
      </c>
      <c r="J364" s="18">
        <f t="shared" si="38"/>
        <v>6802441.3600000003</v>
      </c>
      <c r="K364" s="18">
        <f>ROUND((J364-SUM('Entitlement to Date'!F12:L12))/5,2)</f>
        <v>564144.69999999995</v>
      </c>
      <c r="L364" s="18">
        <v>0</v>
      </c>
      <c r="M364" s="18">
        <f>ROUND(((J364*-0.03)-SUM('CSI Admin to Date'!F12:L12))/5,2)</f>
        <v>-16924.34</v>
      </c>
      <c r="N364" s="27">
        <v>-190660.6</v>
      </c>
      <c r="O364" s="1">
        <f t="shared" si="37"/>
        <v>356559.76</v>
      </c>
    </row>
    <row r="365" spans="1:15" ht="12.5" x14ac:dyDescent="0.25">
      <c r="A365" s="10" t="s">
        <v>90</v>
      </c>
      <c r="B365" s="4" t="s">
        <v>56</v>
      </c>
      <c r="C365" s="4" t="s">
        <v>17</v>
      </c>
      <c r="D365" s="6" t="s">
        <v>27</v>
      </c>
      <c r="E365" s="1" t="s">
        <v>169</v>
      </c>
      <c r="F365" s="19"/>
      <c r="G365" s="11">
        <v>280</v>
      </c>
      <c r="H365" s="11"/>
      <c r="I365" s="18">
        <v>12320.62</v>
      </c>
      <c r="J365" s="18">
        <f t="shared" si="38"/>
        <v>3449773.6</v>
      </c>
      <c r="K365" s="18">
        <f>ROUND((J365-SUM('Entitlement to Date'!F13:L13))/5,2)</f>
        <v>298919.59000000003</v>
      </c>
      <c r="L365" s="18">
        <v>0</v>
      </c>
      <c r="M365" s="18">
        <f>ROUND(((J365*-0.03)-SUM('CSI Admin to Date'!F13:L13))/5,2)</f>
        <v>-8967.59</v>
      </c>
      <c r="N365" s="27">
        <v>0</v>
      </c>
      <c r="O365" s="1">
        <f t="shared" si="37"/>
        <v>289952</v>
      </c>
    </row>
    <row r="366" spans="1:15" ht="12.5" x14ac:dyDescent="0.25">
      <c r="A366" s="10" t="s">
        <v>90</v>
      </c>
      <c r="B366" s="4" t="s">
        <v>56</v>
      </c>
      <c r="C366" s="4" t="s">
        <v>17</v>
      </c>
      <c r="D366" s="6" t="s">
        <v>28</v>
      </c>
      <c r="E366" s="1" t="s">
        <v>170</v>
      </c>
      <c r="F366" s="19"/>
      <c r="G366" s="11">
        <v>121.5</v>
      </c>
      <c r="H366" s="11"/>
      <c r="I366" s="18">
        <v>12696.12</v>
      </c>
      <c r="J366" s="18">
        <f t="shared" si="38"/>
        <v>1542578.58</v>
      </c>
      <c r="K366" s="18">
        <f>ROUND((J366-SUM('Entitlement to Date'!F14:L14))/5,2)</f>
        <v>126079.16</v>
      </c>
      <c r="L366" s="18">
        <v>0</v>
      </c>
      <c r="M366" s="18">
        <f>ROUND(((J366*-0.03)-SUM('CSI Admin to Date'!F14:L14))/5,2)</f>
        <v>-3782.37</v>
      </c>
      <c r="N366" s="27">
        <v>0</v>
      </c>
      <c r="O366" s="1">
        <f t="shared" si="37"/>
        <v>122296.79000000001</v>
      </c>
    </row>
    <row r="367" spans="1:15" ht="12.5" x14ac:dyDescent="0.25">
      <c r="A367" s="10" t="s">
        <v>90</v>
      </c>
      <c r="B367" s="4" t="s">
        <v>56</v>
      </c>
      <c r="C367" s="4" t="s">
        <v>17</v>
      </c>
      <c r="D367" s="6" t="s">
        <v>153</v>
      </c>
      <c r="E367" s="4" t="s">
        <v>171</v>
      </c>
      <c r="F367" s="19"/>
      <c r="G367" s="11">
        <v>32</v>
      </c>
      <c r="H367" s="11"/>
      <c r="I367" s="18">
        <v>11357.55</v>
      </c>
      <c r="J367" s="18">
        <f t="shared" si="38"/>
        <v>363441.6</v>
      </c>
      <c r="K367" s="18">
        <f>ROUND((J367-SUM('Entitlement to Date'!F15:L15))/5,2)</f>
        <v>22119.89</v>
      </c>
      <c r="L367" s="18">
        <v>0</v>
      </c>
      <c r="M367" s="18">
        <f>ROUND(((J367*-0.03)-SUM('CSI Admin to Date'!F15:L15))/5,2)</f>
        <v>-663.6</v>
      </c>
      <c r="N367" s="27">
        <v>0</v>
      </c>
      <c r="O367" s="1">
        <f t="shared" si="37"/>
        <v>21456.29</v>
      </c>
    </row>
    <row r="368" spans="1:15" ht="12.5" x14ac:dyDescent="0.25">
      <c r="A368" s="10" t="s">
        <v>90</v>
      </c>
      <c r="B368" s="4" t="s">
        <v>56</v>
      </c>
      <c r="C368" s="4" t="s">
        <v>17</v>
      </c>
      <c r="D368" s="6" t="s">
        <v>64</v>
      </c>
      <c r="E368" s="1" t="s">
        <v>112</v>
      </c>
      <c r="F368" s="19"/>
      <c r="G368" s="11">
        <v>96.7</v>
      </c>
      <c r="H368" s="11">
        <v>1</v>
      </c>
      <c r="I368" s="18">
        <v>12579.75</v>
      </c>
      <c r="J368" s="18">
        <f>ROUND((G368*I368)+(H368*$C$347),2)</f>
        <v>1226705.83</v>
      </c>
      <c r="K368" s="18">
        <f>ROUND((J368-SUM('Entitlement to Date'!F16:L16))/5,2)</f>
        <v>104231</v>
      </c>
      <c r="L368" s="18">
        <v>0</v>
      </c>
      <c r="M368" s="18">
        <f>ROUND(((J368*-0.03)-SUM('CSI Admin to Date'!F16:L16))/5,2)</f>
        <v>-3126.93</v>
      </c>
      <c r="N368" s="27">
        <v>0</v>
      </c>
      <c r="O368" s="1">
        <f t="shared" si="37"/>
        <v>101104.07</v>
      </c>
    </row>
    <row r="369" spans="1:15" x14ac:dyDescent="0.35">
      <c r="A369" s="10" t="s">
        <v>91</v>
      </c>
      <c r="B369" s="4" t="s">
        <v>61</v>
      </c>
      <c r="C369" s="4" t="s">
        <v>21</v>
      </c>
      <c r="D369" s="24" t="s">
        <v>49</v>
      </c>
      <c r="E369" t="s">
        <v>128</v>
      </c>
      <c r="F369" s="19"/>
      <c r="G369" s="11">
        <v>154</v>
      </c>
      <c r="H369" s="11"/>
      <c r="I369" s="18">
        <v>10819.34</v>
      </c>
      <c r="J369" s="18">
        <f t="shared" ref="J369:J388" si="39">ROUND((G369*I369)+(H369*$C$47),2)</f>
        <v>1666178.36</v>
      </c>
      <c r="K369" s="18">
        <f>ROUND((J369-SUM('Entitlement to Date'!F17:L17))/5,2)</f>
        <v>137223.32</v>
      </c>
      <c r="L369" s="18">
        <v>0</v>
      </c>
      <c r="M369" s="18">
        <f>ROUND(((J369*-0.03)-SUM('CSI Admin to Date'!F17:L17))/5,2)</f>
        <v>-4116.7</v>
      </c>
      <c r="N369" s="27">
        <v>0</v>
      </c>
      <c r="O369" s="1">
        <f t="shared" si="37"/>
        <v>133106.62</v>
      </c>
    </row>
    <row r="370" spans="1:15" ht="12.5" x14ac:dyDescent="0.25">
      <c r="A370" s="10" t="s">
        <v>92</v>
      </c>
      <c r="B370" s="4" t="s">
        <v>54</v>
      </c>
      <c r="C370" s="4" t="s">
        <v>54</v>
      </c>
      <c r="D370" s="6" t="s">
        <v>102</v>
      </c>
      <c r="E370" s="1" t="s">
        <v>172</v>
      </c>
      <c r="F370" s="19"/>
      <c r="G370" s="11">
        <v>942.7</v>
      </c>
      <c r="H370" s="11"/>
      <c r="I370" s="18">
        <v>10946.83</v>
      </c>
      <c r="J370" s="18">
        <f t="shared" si="39"/>
        <v>10319576.640000001</v>
      </c>
      <c r="K370" s="18">
        <f>ROUND((J370-SUM('Entitlement to Date'!F18:L18))/5,2)</f>
        <v>881867.22</v>
      </c>
      <c r="L370" s="18">
        <v>0</v>
      </c>
      <c r="M370" s="18">
        <f>ROUND(((J370*-0.03)-SUM('CSI Admin to Date'!F18:L18))/5,2)</f>
        <v>-26456.01</v>
      </c>
      <c r="N370" s="27">
        <v>0</v>
      </c>
      <c r="O370" s="1">
        <f t="shared" si="37"/>
        <v>855411.21</v>
      </c>
    </row>
    <row r="371" spans="1:15" ht="12.5" x14ac:dyDescent="0.25">
      <c r="A371" s="10" t="s">
        <v>92</v>
      </c>
      <c r="B371" s="4" t="s">
        <v>54</v>
      </c>
      <c r="C371" s="4" t="s">
        <v>54</v>
      </c>
      <c r="D371" s="6" t="s">
        <v>29</v>
      </c>
      <c r="E371" s="1" t="s">
        <v>173</v>
      </c>
      <c r="F371" s="19"/>
      <c r="G371" s="11">
        <v>1165.25</v>
      </c>
      <c r="H371" s="11"/>
      <c r="I371" s="18">
        <v>10921</v>
      </c>
      <c r="J371" s="18">
        <f t="shared" si="39"/>
        <v>12725695.25</v>
      </c>
      <c r="K371" s="18">
        <f>ROUND((J371-SUM('Entitlement to Date'!F19:L19))/5,2)</f>
        <v>1050304.67</v>
      </c>
      <c r="L371" s="18">
        <v>0</v>
      </c>
      <c r="M371" s="18">
        <f>ROUND(((J371*-0.03)-SUM('CSI Admin to Date'!F19:L19))/5,2)</f>
        <v>-31509.14</v>
      </c>
      <c r="N371" s="27">
        <v>-238851.9</v>
      </c>
      <c r="O371" s="1">
        <f t="shared" si="37"/>
        <v>779943.62999999989</v>
      </c>
    </row>
    <row r="372" spans="1:15" ht="12.5" x14ac:dyDescent="0.25">
      <c r="A372" s="10" t="s">
        <v>93</v>
      </c>
      <c r="B372" s="4" t="s">
        <v>7</v>
      </c>
      <c r="C372" s="4" t="s">
        <v>7</v>
      </c>
      <c r="D372" s="6" t="s">
        <v>30</v>
      </c>
      <c r="E372" s="1" t="s">
        <v>121</v>
      </c>
      <c r="F372" s="19"/>
      <c r="G372" s="11">
        <v>302</v>
      </c>
      <c r="H372" s="11"/>
      <c r="I372" s="18">
        <v>11742.75</v>
      </c>
      <c r="J372" s="18">
        <f t="shared" si="39"/>
        <v>3546310.5</v>
      </c>
      <c r="K372" s="18">
        <f>ROUND((J372-SUM('Entitlement to Date'!F20:L20))/5,2)</f>
        <v>271370.42</v>
      </c>
      <c r="L372" s="18">
        <v>0</v>
      </c>
      <c r="M372" s="18">
        <f>ROUND(((J372*-0.03)-SUM('CSI Admin to Date'!F20:L20))/5,2)</f>
        <v>-8141.11</v>
      </c>
      <c r="N372" s="27">
        <v>-41013.49</v>
      </c>
      <c r="O372" s="1">
        <f t="shared" si="37"/>
        <v>222215.82</v>
      </c>
    </row>
    <row r="373" spans="1:15" ht="12.5" x14ac:dyDescent="0.25">
      <c r="A373" s="10" t="s">
        <v>94</v>
      </c>
      <c r="B373" s="4" t="s">
        <v>57</v>
      </c>
      <c r="C373" s="4" t="s">
        <v>8</v>
      </c>
      <c r="D373" s="6" t="s">
        <v>81</v>
      </c>
      <c r="E373" s="1" t="s">
        <v>82</v>
      </c>
      <c r="F373" s="19"/>
      <c r="G373" s="11">
        <v>388</v>
      </c>
      <c r="H373" s="11"/>
      <c r="I373" s="18">
        <v>11553.38</v>
      </c>
      <c r="J373" s="18">
        <f t="shared" si="39"/>
        <v>4482711.4400000004</v>
      </c>
      <c r="K373" s="18">
        <f>ROUND((J373-SUM('Entitlement to Date'!F21:L21))/5,2)</f>
        <v>347392.83</v>
      </c>
      <c r="L373" s="18">
        <v>0</v>
      </c>
      <c r="M373" s="18">
        <f>ROUND(((J373*-0.03)-SUM('CSI Admin to Date'!F21:L21))/5,2)</f>
        <v>-10421.790000000001</v>
      </c>
      <c r="N373" s="27">
        <v>0</v>
      </c>
      <c r="O373" s="1">
        <f t="shared" si="37"/>
        <v>336971.04000000004</v>
      </c>
    </row>
    <row r="374" spans="1:15" ht="12.5" x14ac:dyDescent="0.25">
      <c r="A374" s="10" t="s">
        <v>94</v>
      </c>
      <c r="B374" s="4" t="s">
        <v>57</v>
      </c>
      <c r="C374" s="4" t="s">
        <v>8</v>
      </c>
      <c r="D374" s="6" t="s">
        <v>46</v>
      </c>
      <c r="E374" s="1" t="s">
        <v>45</v>
      </c>
      <c r="F374" s="19"/>
      <c r="G374" s="11">
        <v>676.8</v>
      </c>
      <c r="H374" s="11"/>
      <c r="I374" s="18">
        <v>10951.13</v>
      </c>
      <c r="J374" s="18">
        <f t="shared" si="39"/>
        <v>7411724.7800000003</v>
      </c>
      <c r="K374" s="18">
        <f>ROUND((J374-SUM('Entitlement to Date'!F22:L22))/5,2)</f>
        <v>607173.81999999995</v>
      </c>
      <c r="L374" s="18">
        <v>0</v>
      </c>
      <c r="M374" s="18">
        <f>ROUND(((J374*-0.03)-SUM('CSI Admin to Date'!F22:L22))/5,2)</f>
        <v>-18215.21</v>
      </c>
      <c r="N374" s="27">
        <v>-95995.31</v>
      </c>
      <c r="O374" s="1">
        <f t="shared" si="37"/>
        <v>492963.3</v>
      </c>
    </row>
    <row r="375" spans="1:15" ht="12.5" x14ac:dyDescent="0.25">
      <c r="A375" s="10" t="s">
        <v>94</v>
      </c>
      <c r="B375" s="4" t="s">
        <v>57</v>
      </c>
      <c r="C375" s="4" t="s">
        <v>8</v>
      </c>
      <c r="D375" s="6" t="s">
        <v>32</v>
      </c>
      <c r="E375" s="1" t="s">
        <v>9</v>
      </c>
      <c r="F375" s="19"/>
      <c r="G375" s="11">
        <v>336.8</v>
      </c>
      <c r="H375" s="11"/>
      <c r="I375" s="18">
        <v>11121.59</v>
      </c>
      <c r="J375" s="18">
        <f t="shared" si="39"/>
        <v>3745751.51</v>
      </c>
      <c r="K375" s="18">
        <f>ROUND((J375-SUM('Entitlement to Date'!F23:L23))/5,2)</f>
        <v>305637.32</v>
      </c>
      <c r="L375" s="18">
        <v>0</v>
      </c>
      <c r="M375" s="18">
        <f>ROUND(((J375*-0.03)-SUM('CSI Admin to Date'!F23:L23))/5,2)</f>
        <v>-9169.1200000000008</v>
      </c>
      <c r="N375" s="27">
        <v>-42445</v>
      </c>
      <c r="O375" s="1">
        <f t="shared" si="37"/>
        <v>254023.2</v>
      </c>
    </row>
    <row r="376" spans="1:15" ht="12.5" x14ac:dyDescent="0.25">
      <c r="A376" s="10" t="s">
        <v>94</v>
      </c>
      <c r="B376" s="4" t="s">
        <v>57</v>
      </c>
      <c r="C376" s="4" t="s">
        <v>8</v>
      </c>
      <c r="D376" s="6" t="s">
        <v>33</v>
      </c>
      <c r="E376" s="1" t="s">
        <v>174</v>
      </c>
      <c r="F376" s="19"/>
      <c r="G376" s="11">
        <v>873.7</v>
      </c>
      <c r="H376" s="11"/>
      <c r="I376" s="18">
        <v>10814.08</v>
      </c>
      <c r="J376" s="18">
        <f t="shared" si="39"/>
        <v>9448261.6999999993</v>
      </c>
      <c r="K376" s="18">
        <f>ROUND((J376-SUM('Entitlement to Date'!F24:L24))/5,2)</f>
        <v>782296.22</v>
      </c>
      <c r="L376" s="18">
        <v>0</v>
      </c>
      <c r="M376" s="18">
        <f>ROUND(((J376*-0.03)-SUM('CSI Admin to Date'!F24:L24))/5,2)</f>
        <v>-23468.89</v>
      </c>
      <c r="N376" s="27">
        <v>-67993.87</v>
      </c>
      <c r="O376" s="1">
        <f t="shared" si="37"/>
        <v>690833.46</v>
      </c>
    </row>
    <row r="377" spans="1:15" ht="12.5" x14ac:dyDescent="0.25">
      <c r="A377" s="10" t="s">
        <v>94</v>
      </c>
      <c r="B377" s="4" t="s">
        <v>57</v>
      </c>
      <c r="C377" s="4" t="s">
        <v>8</v>
      </c>
      <c r="D377" s="6" t="s">
        <v>34</v>
      </c>
      <c r="E377" s="3" t="s">
        <v>116</v>
      </c>
      <c r="F377" s="19"/>
      <c r="G377" s="11">
        <v>342</v>
      </c>
      <c r="H377" s="11"/>
      <c r="I377" s="18">
        <v>10977.01</v>
      </c>
      <c r="J377" s="18">
        <f t="shared" si="39"/>
        <v>3754137.42</v>
      </c>
      <c r="K377" s="18">
        <f>ROUND((J377-SUM('Entitlement to Date'!F25:L25))/5,2)</f>
        <v>343348.08</v>
      </c>
      <c r="L377" s="18">
        <v>0</v>
      </c>
      <c r="M377" s="18">
        <f>ROUND(((J377*-0.03)-SUM('CSI Admin to Date'!F25:L25))/5,2)</f>
        <v>-10300.450000000001</v>
      </c>
      <c r="N377" s="27">
        <v>0</v>
      </c>
      <c r="O377" s="1">
        <f t="shared" si="37"/>
        <v>333047.63</v>
      </c>
    </row>
    <row r="378" spans="1:15" ht="12.5" x14ac:dyDescent="0.25">
      <c r="A378" s="10" t="s">
        <v>94</v>
      </c>
      <c r="B378" s="4" t="s">
        <v>57</v>
      </c>
      <c r="C378" s="4" t="s">
        <v>8</v>
      </c>
      <c r="D378" s="6" t="s">
        <v>35</v>
      </c>
      <c r="E378" s="1" t="s">
        <v>18</v>
      </c>
      <c r="F378" s="19"/>
      <c r="G378" s="11">
        <v>352.8</v>
      </c>
      <c r="H378" s="11"/>
      <c r="I378" s="18">
        <v>11025.83</v>
      </c>
      <c r="J378" s="18">
        <f t="shared" si="39"/>
        <v>3889912.82</v>
      </c>
      <c r="K378" s="18">
        <f>ROUND((J378-SUM('Entitlement to Date'!F26:L26))/5,2)</f>
        <v>308176.59000000003</v>
      </c>
      <c r="L378" s="18">
        <v>0</v>
      </c>
      <c r="M378" s="18">
        <f>ROUND(((J378*-0.03)-SUM('CSI Admin to Date'!F26:L26))/5,2)</f>
        <v>-9245.2900000000009</v>
      </c>
      <c r="N378" s="27">
        <v>-30047.919999999998</v>
      </c>
      <c r="O378" s="1">
        <f t="shared" si="37"/>
        <v>268883.38000000006</v>
      </c>
    </row>
    <row r="379" spans="1:15" ht="12.5" x14ac:dyDescent="0.25">
      <c r="A379" s="10" t="s">
        <v>95</v>
      </c>
      <c r="B379" s="4" t="s">
        <v>60</v>
      </c>
      <c r="C379" s="4" t="s">
        <v>10</v>
      </c>
      <c r="D379" s="6" t="s">
        <v>36</v>
      </c>
      <c r="E379" s="1" t="s">
        <v>127</v>
      </c>
      <c r="F379" s="19"/>
      <c r="G379" s="11">
        <v>252.6</v>
      </c>
      <c r="H379" s="11"/>
      <c r="I379" s="18">
        <v>11759.44</v>
      </c>
      <c r="J379" s="18">
        <f t="shared" si="39"/>
        <v>2970434.54</v>
      </c>
      <c r="K379" s="18">
        <f>ROUND((J379-SUM('Entitlement to Date'!F27:L27))/5,2)</f>
        <v>236753.77</v>
      </c>
      <c r="L379" s="18">
        <v>0</v>
      </c>
      <c r="M379" s="18">
        <f>ROUND(((J379*-0.03)-SUM('CSI Admin to Date'!F27:L27))/5,2)</f>
        <v>-7102.61</v>
      </c>
      <c r="N379" s="27">
        <v>0</v>
      </c>
      <c r="O379" s="1">
        <f t="shared" si="37"/>
        <v>229651.16</v>
      </c>
    </row>
    <row r="380" spans="1:15" ht="12.5" x14ac:dyDescent="0.25">
      <c r="A380" s="10" t="s">
        <v>96</v>
      </c>
      <c r="B380" s="4" t="s">
        <v>51</v>
      </c>
      <c r="C380" s="4" t="s">
        <v>51</v>
      </c>
      <c r="D380" s="6" t="s">
        <v>63</v>
      </c>
      <c r="E380" s="1" t="s">
        <v>175</v>
      </c>
      <c r="F380" s="19"/>
      <c r="G380" s="11">
        <v>743.1</v>
      </c>
      <c r="H380" s="11"/>
      <c r="I380" s="18">
        <v>11029.61</v>
      </c>
      <c r="J380" s="18">
        <f t="shared" si="39"/>
        <v>8196103.1900000004</v>
      </c>
      <c r="K380" s="18">
        <f>ROUND((J380-SUM('Entitlement to Date'!F28:L28))/5,2)</f>
        <v>675084.06</v>
      </c>
      <c r="L380" s="18">
        <v>0</v>
      </c>
      <c r="M380" s="18">
        <f>ROUND(((J380*-0.03)-SUM('CSI Admin to Date'!F28:L28))/5,2)</f>
        <v>-20252.53</v>
      </c>
      <c r="N380" s="27">
        <v>-49266.67</v>
      </c>
      <c r="O380" s="1">
        <f t="shared" si="37"/>
        <v>605564.86</v>
      </c>
    </row>
    <row r="381" spans="1:15" ht="12.5" x14ac:dyDescent="0.25">
      <c r="A381" s="10" t="s">
        <v>96</v>
      </c>
      <c r="B381" s="4" t="s">
        <v>51</v>
      </c>
      <c r="C381" s="4" t="s">
        <v>51</v>
      </c>
      <c r="D381" s="6" t="s">
        <v>140</v>
      </c>
      <c r="E381" s="1" t="s">
        <v>141</v>
      </c>
      <c r="F381" s="19"/>
      <c r="G381" s="11">
        <v>92</v>
      </c>
      <c r="H381" s="11"/>
      <c r="I381" s="18">
        <v>10908.32944686</v>
      </c>
      <c r="J381" s="18">
        <f t="shared" si="39"/>
        <v>1003566.31</v>
      </c>
      <c r="K381" s="18">
        <f>ROUND((J381-SUM('Entitlement to Date'!F29:L29))/5,2)</f>
        <v>75259.3</v>
      </c>
      <c r="L381" s="18">
        <v>0</v>
      </c>
      <c r="M381" s="18">
        <f>ROUND(((J381*-0.03)-SUM('CSI Admin to Date'!F29:L29))/5,2)</f>
        <v>-2257.7800000000002</v>
      </c>
      <c r="N381" s="27">
        <v>0</v>
      </c>
      <c r="O381" s="1">
        <f t="shared" si="37"/>
        <v>73001.52</v>
      </c>
    </row>
    <row r="382" spans="1:15" ht="12.5" x14ac:dyDescent="0.25">
      <c r="A382" s="10" t="s">
        <v>97</v>
      </c>
      <c r="B382" s="4" t="s">
        <v>58</v>
      </c>
      <c r="C382" s="4" t="s">
        <v>11</v>
      </c>
      <c r="D382" s="6" t="s">
        <v>37</v>
      </c>
      <c r="E382" s="1" t="s">
        <v>120</v>
      </c>
      <c r="F382" s="19"/>
      <c r="G382" s="11">
        <v>252.5</v>
      </c>
      <c r="H382" s="11"/>
      <c r="I382" s="18">
        <v>11061.47</v>
      </c>
      <c r="J382" s="18">
        <f t="shared" si="39"/>
        <v>2793021.18</v>
      </c>
      <c r="K382" s="18">
        <f>ROUND((J382-SUM('Entitlement to Date'!F30:L30))/5,2)</f>
        <v>226932.34</v>
      </c>
      <c r="L382" s="18">
        <v>0</v>
      </c>
      <c r="M382" s="18">
        <f>ROUND(((J382*-0.03)-SUM('CSI Admin to Date'!F30:L30))/5,2)</f>
        <v>-6807.97</v>
      </c>
      <c r="N382" s="27">
        <v>0</v>
      </c>
      <c r="O382" s="1">
        <f t="shared" si="37"/>
        <v>220124.37</v>
      </c>
    </row>
    <row r="383" spans="1:15" ht="12.5" x14ac:dyDescent="0.25">
      <c r="A383" s="10" t="s">
        <v>97</v>
      </c>
      <c r="B383" s="4" t="s">
        <v>58</v>
      </c>
      <c r="C383" s="4" t="s">
        <v>11</v>
      </c>
      <c r="D383" s="6" t="s">
        <v>38</v>
      </c>
      <c r="E383" s="3" t="s">
        <v>12</v>
      </c>
      <c r="F383" s="19"/>
      <c r="G383" s="11">
        <v>329.9</v>
      </c>
      <c r="H383" s="11"/>
      <c r="I383" s="18">
        <v>10954.66</v>
      </c>
      <c r="J383" s="18">
        <f t="shared" si="39"/>
        <v>3613942.33</v>
      </c>
      <c r="K383" s="18">
        <f>ROUND((J383-SUM('Entitlement to Date'!F31:L31))/5,2)</f>
        <v>288808.7</v>
      </c>
      <c r="L383" s="18">
        <v>0</v>
      </c>
      <c r="M383" s="18">
        <f>ROUND(((J383*-0.03)-SUM('CSI Admin to Date'!F31:L31))/5,2)</f>
        <v>-8664.26</v>
      </c>
      <c r="N383" s="27">
        <v>0</v>
      </c>
      <c r="O383" s="1">
        <f t="shared" si="37"/>
        <v>280144.44</v>
      </c>
    </row>
    <row r="384" spans="1:15" x14ac:dyDescent="0.35">
      <c r="A384" s="10" t="s">
        <v>98</v>
      </c>
      <c r="B384" s="4" t="s">
        <v>59</v>
      </c>
      <c r="C384" s="4" t="s">
        <v>13</v>
      </c>
      <c r="D384" s="24" t="s">
        <v>79</v>
      </c>
      <c r="E384" t="s">
        <v>83</v>
      </c>
      <c r="F384" s="19"/>
      <c r="G384" s="11">
        <v>218.6</v>
      </c>
      <c r="H384" s="11"/>
      <c r="I384" s="18">
        <v>10791.3</v>
      </c>
      <c r="J384" s="18">
        <f t="shared" si="39"/>
        <v>2358978.1800000002</v>
      </c>
      <c r="K384" s="18">
        <f>ROUND((J384-SUM('Entitlement to Date'!F32:L32))/5,2)</f>
        <v>190819.59</v>
      </c>
      <c r="L384" s="18">
        <v>0</v>
      </c>
      <c r="M384" s="18">
        <f>ROUND(((J384*-0.03)-SUM('CSI Admin to Date'!F32:L32))/5,2)</f>
        <v>-5724.59</v>
      </c>
      <c r="N384" s="27">
        <v>0</v>
      </c>
      <c r="O384" s="1">
        <f t="shared" si="37"/>
        <v>185095</v>
      </c>
    </row>
    <row r="385" spans="1:15" x14ac:dyDescent="0.35">
      <c r="A385" s="10" t="s">
        <v>98</v>
      </c>
      <c r="B385" s="4" t="s">
        <v>59</v>
      </c>
      <c r="C385" s="4" t="s">
        <v>13</v>
      </c>
      <c r="D385" t="s">
        <v>39</v>
      </c>
      <c r="E385" s="19" t="s">
        <v>176</v>
      </c>
      <c r="F385" s="19"/>
      <c r="G385" s="11">
        <v>219.5</v>
      </c>
      <c r="H385" s="11"/>
      <c r="I385" s="18">
        <v>10791.3</v>
      </c>
      <c r="J385" s="18">
        <f t="shared" si="39"/>
        <v>2368690.35</v>
      </c>
      <c r="K385" s="18">
        <f>ROUND((J385-SUM('Entitlement to Date'!F33:L33))/5,2)</f>
        <v>202330.63</v>
      </c>
      <c r="L385" s="18">
        <v>0</v>
      </c>
      <c r="M385" s="18">
        <f>ROUND(((J385*-0.03)-SUM('CSI Admin to Date'!F33:L33))/5,2)</f>
        <v>-6069.92</v>
      </c>
      <c r="N385" s="27">
        <v>0</v>
      </c>
      <c r="O385" s="1">
        <f t="shared" si="37"/>
        <v>196260.71</v>
      </c>
    </row>
    <row r="386" spans="1:15" ht="12.5" x14ac:dyDescent="0.25">
      <c r="A386" s="10" t="s">
        <v>98</v>
      </c>
      <c r="B386" s="4" t="s">
        <v>59</v>
      </c>
      <c r="C386" s="4" t="s">
        <v>13</v>
      </c>
      <c r="D386" s="6" t="s">
        <v>103</v>
      </c>
      <c r="E386" s="1" t="s">
        <v>177</v>
      </c>
      <c r="F386" s="19"/>
      <c r="G386" s="11">
        <v>633.70000000000005</v>
      </c>
      <c r="H386" s="11"/>
      <c r="I386" s="18">
        <v>10791.3</v>
      </c>
      <c r="J386" s="18">
        <f t="shared" si="39"/>
        <v>6838446.8099999996</v>
      </c>
      <c r="K386" s="18">
        <f>ROUND((J386-SUM('Entitlement to Date'!F34:L34))/5,2)</f>
        <v>579834.36</v>
      </c>
      <c r="L386" s="18">
        <v>0</v>
      </c>
      <c r="M386" s="18">
        <f>ROUND(((J386*-0.03)-SUM('CSI Admin to Date'!F34:L34))/5,2)</f>
        <v>-17395.03</v>
      </c>
      <c r="N386" s="27">
        <v>0</v>
      </c>
      <c r="O386" s="1">
        <f t="shared" si="37"/>
        <v>562439.32999999996</v>
      </c>
    </row>
    <row r="387" spans="1:15" ht="12.5" x14ac:dyDescent="0.25">
      <c r="A387" s="10" t="s">
        <v>98</v>
      </c>
      <c r="B387" s="4" t="s">
        <v>59</v>
      </c>
      <c r="C387" s="4" t="s">
        <v>13</v>
      </c>
      <c r="D387" s="6" t="s">
        <v>80</v>
      </c>
      <c r="E387" s="1" t="s">
        <v>178</v>
      </c>
      <c r="F387" s="19"/>
      <c r="G387" s="11">
        <v>787</v>
      </c>
      <c r="H387" s="11"/>
      <c r="I387" s="18">
        <v>10791.3</v>
      </c>
      <c r="J387" s="18">
        <f t="shared" si="39"/>
        <v>8492753.0999999996</v>
      </c>
      <c r="K387" s="18">
        <f>ROUND((J387-SUM('Entitlement to Date'!F35:L35))/5,2)</f>
        <v>707436.68</v>
      </c>
      <c r="L387" s="18">
        <v>0</v>
      </c>
      <c r="M387" s="18">
        <f>ROUND(((J387*-0.03)-SUM('CSI Admin to Date'!F35:L35))/5,2)</f>
        <v>-21223.09</v>
      </c>
      <c r="N387" s="27">
        <v>-67004.25</v>
      </c>
      <c r="O387" s="1">
        <f t="shared" si="37"/>
        <v>619209.34000000008</v>
      </c>
    </row>
    <row r="388" spans="1:15" ht="12.5" x14ac:dyDescent="0.25">
      <c r="A388" s="10" t="s">
        <v>98</v>
      </c>
      <c r="B388" s="4" t="s">
        <v>59</v>
      </c>
      <c r="C388" s="4" t="s">
        <v>13</v>
      </c>
      <c r="D388" s="6" t="s">
        <v>40</v>
      </c>
      <c r="E388" s="1" t="s">
        <v>179</v>
      </c>
      <c r="F388" s="19"/>
      <c r="G388" s="11">
        <v>1094.5</v>
      </c>
      <c r="H388" s="11"/>
      <c r="I388" s="18">
        <v>10791.3</v>
      </c>
      <c r="J388" s="18">
        <f t="shared" si="39"/>
        <v>11811077.85</v>
      </c>
      <c r="K388" s="18">
        <f>ROUND((J388-SUM('Entitlement to Date'!F36:L36))/5,2)</f>
        <v>972173.88</v>
      </c>
      <c r="L388" s="18">
        <v>0</v>
      </c>
      <c r="M388" s="18">
        <f>ROUND(((J388*-0.03)-SUM('CSI Admin to Date'!F36:L36))/5,2)</f>
        <v>-29165.22</v>
      </c>
      <c r="N388" s="27">
        <v>-106371.67</v>
      </c>
      <c r="O388" s="1">
        <f t="shared" si="37"/>
        <v>836636.99</v>
      </c>
    </row>
    <row r="389" spans="1:15" x14ac:dyDescent="0.35">
      <c r="A389" s="10" t="s">
        <v>98</v>
      </c>
      <c r="B389" s="4" t="s">
        <v>59</v>
      </c>
      <c r="C389" s="4" t="s">
        <v>13</v>
      </c>
      <c r="D389" t="s">
        <v>154</v>
      </c>
      <c r="E389" s="4" t="s">
        <v>155</v>
      </c>
      <c r="G389" s="11">
        <v>0</v>
      </c>
      <c r="H389" s="4">
        <v>408</v>
      </c>
      <c r="I389" s="18">
        <v>10791.3</v>
      </c>
      <c r="J389" s="18">
        <f>ROUND((G389*I389)+(H389*$C$347),2)</f>
        <v>4179552</v>
      </c>
      <c r="K389" s="18">
        <f>ROUND((J389-SUM('Entitlement to Date'!F37:L37))/5,2)</f>
        <v>361954.67</v>
      </c>
      <c r="L389" s="18">
        <v>0</v>
      </c>
      <c r="M389" s="18">
        <f>ROUND(((J389*-0.03)-SUM('CSI Admin to Date'!F37:L37))/5,2)</f>
        <v>-10858.64</v>
      </c>
      <c r="N389" s="27">
        <v>0</v>
      </c>
      <c r="O389" s="1">
        <f t="shared" si="37"/>
        <v>351096.02999999997</v>
      </c>
    </row>
    <row r="390" spans="1:15" ht="12.5" x14ac:dyDescent="0.25">
      <c r="A390" s="10" t="s">
        <v>99</v>
      </c>
      <c r="B390" s="4" t="s">
        <v>55</v>
      </c>
      <c r="C390" s="4" t="s">
        <v>14</v>
      </c>
      <c r="D390" s="6" t="s">
        <v>41</v>
      </c>
      <c r="E390" s="1" t="s">
        <v>15</v>
      </c>
      <c r="F390" s="19"/>
      <c r="G390" s="11">
        <v>880.5</v>
      </c>
      <c r="H390" s="11"/>
      <c r="I390" s="18">
        <v>10791.3</v>
      </c>
      <c r="J390" s="18">
        <f t="shared" ref="J390:J395" si="40">ROUND((G390*I390)+(H390*$C$47),2)</f>
        <v>9501739.6500000004</v>
      </c>
      <c r="K390" s="18">
        <f>ROUND((J390-SUM('Entitlement to Date'!F38:L38))/5,2)</f>
        <v>794933.52</v>
      </c>
      <c r="L390" s="18">
        <v>0</v>
      </c>
      <c r="M390" s="18">
        <f>ROUND(((J390*-0.03)-SUM('CSI Admin to Date'!F38:L38))/5,2)</f>
        <v>-23848.01</v>
      </c>
      <c r="N390" s="27">
        <v>-110905</v>
      </c>
      <c r="O390" s="1">
        <f t="shared" si="37"/>
        <v>660180.51</v>
      </c>
    </row>
    <row r="391" spans="1:15" ht="12.5" x14ac:dyDescent="0.25">
      <c r="A391" s="10" t="s">
        <v>99</v>
      </c>
      <c r="B391" s="4" t="s">
        <v>55</v>
      </c>
      <c r="C391" s="4" t="s">
        <v>14</v>
      </c>
      <c r="D391" s="6" t="s">
        <v>146</v>
      </c>
      <c r="E391" s="1" t="s">
        <v>180</v>
      </c>
      <c r="F391" s="19"/>
      <c r="G391" s="11">
        <v>457</v>
      </c>
      <c r="H391" s="11"/>
      <c r="I391" s="18">
        <v>10791.3</v>
      </c>
      <c r="J391" s="18">
        <f t="shared" si="40"/>
        <v>4931624.0999999996</v>
      </c>
      <c r="K391" s="18">
        <f>ROUND((J391-SUM('Entitlement to Date'!F39:L39))/5,2)</f>
        <v>462215.67999999999</v>
      </c>
      <c r="L391" s="18">
        <v>0</v>
      </c>
      <c r="M391" s="18">
        <f>ROUND(((J391*-0.03)-SUM('CSI Admin to Date'!F39:L39))/5,2)</f>
        <v>-13866.47</v>
      </c>
      <c r="N391" s="27">
        <v>0</v>
      </c>
      <c r="O391" s="1">
        <f t="shared" si="37"/>
        <v>448349.21</v>
      </c>
    </row>
    <row r="392" spans="1:15" ht="12.5" x14ac:dyDescent="0.25">
      <c r="A392" s="10" t="s">
        <v>99</v>
      </c>
      <c r="B392" s="4" t="s">
        <v>55</v>
      </c>
      <c r="C392" s="4" t="s">
        <v>14</v>
      </c>
      <c r="D392" s="6" t="s">
        <v>48</v>
      </c>
      <c r="E392" s="1" t="s">
        <v>122</v>
      </c>
      <c r="F392" s="19"/>
      <c r="G392" s="11">
        <v>36</v>
      </c>
      <c r="H392" s="11"/>
      <c r="I392" s="18">
        <v>10791.3</v>
      </c>
      <c r="J392" s="18">
        <f t="shared" si="40"/>
        <v>388486.8</v>
      </c>
      <c r="K392" s="18">
        <f>ROUND((J392-SUM('Entitlement to Date'!F40:L40))/5,2)</f>
        <v>26677.26</v>
      </c>
      <c r="L392" s="18">
        <v>0</v>
      </c>
      <c r="M392" s="18">
        <f>ROUND(((J392*-0.03)-SUM('CSI Admin to Date'!F40:L40))/5,2)</f>
        <v>-800.32</v>
      </c>
      <c r="N392" s="27">
        <v>0</v>
      </c>
      <c r="O392" s="1">
        <f t="shared" si="37"/>
        <v>25876.94</v>
      </c>
    </row>
    <row r="393" spans="1:15" ht="12.5" x14ac:dyDescent="0.25">
      <c r="A393" s="10" t="s">
        <v>99</v>
      </c>
      <c r="B393" s="4" t="s">
        <v>55</v>
      </c>
      <c r="C393" s="4" t="s">
        <v>14</v>
      </c>
      <c r="D393" s="6" t="s">
        <v>160</v>
      </c>
      <c r="E393" s="1" t="s">
        <v>162</v>
      </c>
      <c r="F393" s="19"/>
      <c r="G393" s="11">
        <v>29</v>
      </c>
      <c r="H393" s="11"/>
      <c r="I393" s="18">
        <v>10791.3</v>
      </c>
      <c r="J393" s="18">
        <f t="shared" si="40"/>
        <v>312947.7</v>
      </c>
      <c r="K393" s="18">
        <f>ROUND((J393-SUM('Entitlement to Date'!F41:L41))/5,2)</f>
        <v>23380.22</v>
      </c>
      <c r="L393" s="18">
        <v>0</v>
      </c>
      <c r="M393" s="18">
        <f>ROUND(((J393*-0.03)-SUM('CSI Admin to Date'!F41:L41))/5,2)</f>
        <v>-701.41</v>
      </c>
      <c r="N393" s="27">
        <v>0</v>
      </c>
      <c r="O393" s="1">
        <f t="shared" si="37"/>
        <v>22678.81</v>
      </c>
    </row>
    <row r="394" spans="1:15" ht="12.5" x14ac:dyDescent="0.25">
      <c r="A394" s="10" t="s">
        <v>42</v>
      </c>
      <c r="B394" s="4" t="s">
        <v>136</v>
      </c>
      <c r="C394" s="4" t="s">
        <v>133</v>
      </c>
      <c r="D394" s="6" t="s">
        <v>134</v>
      </c>
      <c r="E394" s="1" t="s">
        <v>135</v>
      </c>
      <c r="F394" s="19"/>
      <c r="G394" s="11">
        <v>61</v>
      </c>
      <c r="H394" s="11"/>
      <c r="I394" s="18">
        <v>11421.36</v>
      </c>
      <c r="J394" s="18">
        <f t="shared" si="40"/>
        <v>696702.96</v>
      </c>
      <c r="K394" s="18">
        <f>ROUND((J394-SUM('Entitlement to Date'!F42:L42))/5,2)</f>
        <v>53880.25</v>
      </c>
      <c r="L394" s="18">
        <v>0</v>
      </c>
      <c r="M394" s="18">
        <f>ROUND(((J394*-0.03)-SUM('CSI Admin to Date'!F42:L42))/5,2)</f>
        <v>-1616.41</v>
      </c>
      <c r="N394" s="27">
        <v>0</v>
      </c>
      <c r="O394" s="1">
        <f t="shared" si="37"/>
        <v>52263.839999999997</v>
      </c>
    </row>
    <row r="395" spans="1:15" ht="12.5" x14ac:dyDescent="0.25">
      <c r="A395" s="10" t="s">
        <v>100</v>
      </c>
      <c r="B395" s="4" t="s">
        <v>62</v>
      </c>
      <c r="C395" s="4" t="s">
        <v>104</v>
      </c>
      <c r="D395" s="6" t="s">
        <v>44</v>
      </c>
      <c r="E395" s="1" t="s">
        <v>129</v>
      </c>
      <c r="F395" s="19"/>
      <c r="G395" s="11">
        <v>121.2</v>
      </c>
      <c r="H395" s="11"/>
      <c r="I395" s="18">
        <v>11172.48</v>
      </c>
      <c r="J395" s="18">
        <f t="shared" si="40"/>
        <v>1354104.58</v>
      </c>
      <c r="K395" s="18">
        <f>ROUND((J395-SUM('Entitlement to Date'!F43:L43))/5,2)</f>
        <v>107280.14</v>
      </c>
      <c r="L395" s="18">
        <v>0</v>
      </c>
      <c r="M395" s="18">
        <f>ROUND(((J395*-0.03)-SUM('CSI Admin to Date'!F43:L43))/5,2)</f>
        <v>-3218.4</v>
      </c>
      <c r="N395" s="27">
        <v>0</v>
      </c>
      <c r="O395" s="1">
        <f t="shared" si="37"/>
        <v>104061.74</v>
      </c>
    </row>
    <row r="397" spans="1:15" x14ac:dyDescent="0.35">
      <c r="A397" s="20" t="s">
        <v>191</v>
      </c>
      <c r="B397"/>
      <c r="C397" s="21">
        <v>10244</v>
      </c>
      <c r="G397" s="11">
        <f>SUM(G354:G395)</f>
        <v>20807.150000000001</v>
      </c>
      <c r="H397" s="11">
        <f>SUM(H354:H395)</f>
        <v>432</v>
      </c>
      <c r="J397" s="19">
        <f t="shared" ref="J397:O397" si="41">SUM(J354:J395)</f>
        <v>237943028.57999995</v>
      </c>
      <c r="K397" s="19">
        <f t="shared" si="41"/>
        <v>19709896.420000006</v>
      </c>
      <c r="L397" s="19">
        <f t="shared" si="41"/>
        <v>0</v>
      </c>
      <c r="M397" s="19">
        <f t="shared" si="41"/>
        <v>-591296.91000000015</v>
      </c>
      <c r="N397" s="19">
        <f t="shared" si="41"/>
        <v>-1932087.38</v>
      </c>
      <c r="O397" s="19">
        <f t="shared" si="41"/>
        <v>17186512.129999999</v>
      </c>
    </row>
    <row r="398" spans="1:15" x14ac:dyDescent="0.35">
      <c r="A398" s="20" t="s">
        <v>192</v>
      </c>
      <c r="C398" s="21">
        <v>9588</v>
      </c>
      <c r="G398" s="11"/>
      <c r="H398" s="11">
        <f>+G397+H397</f>
        <v>21239.15</v>
      </c>
      <c r="M398" s="19">
        <f>L397+M397</f>
        <v>-591296.91000000015</v>
      </c>
      <c r="O398" s="19">
        <f>O397-M397</f>
        <v>17777809.039999999</v>
      </c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F33" zoomScale="90" zoomScaleNormal="90" workbookViewId="0">
      <selection activeCell="L46" sqref="L46"/>
    </sheetView>
  </sheetViews>
  <sheetFormatPr defaultRowHeight="14.5" x14ac:dyDescent="0.35"/>
  <cols>
    <col min="1" max="1" width="14.26953125" customWidth="1"/>
    <col min="2" max="2" width="17.54296875" bestFit="1" customWidth="1"/>
    <col min="3" max="3" width="15.54296875" bestFit="1" customWidth="1"/>
    <col min="4" max="4" width="19.81640625" customWidth="1"/>
    <col min="5" max="5" width="50.26953125" customWidth="1"/>
    <col min="6" max="6" width="16.1796875" style="26" bestFit="1" customWidth="1"/>
    <col min="7" max="10" width="14.26953125" bestFit="1" customWidth="1"/>
    <col min="11" max="14" width="15.54296875" bestFit="1" customWidth="1"/>
    <col min="15" max="17" width="14.26953125" bestFit="1" customWidth="1"/>
    <col min="18" max="18" width="15.54296875" bestFit="1" customWidth="1"/>
    <col min="20" max="20" width="18.54296875" bestFit="1" customWidth="1"/>
    <col min="21" max="21" width="17.26953125" bestFit="1" customWidth="1"/>
    <col min="23" max="23" width="13.26953125" bestFit="1" customWidth="1"/>
  </cols>
  <sheetData>
    <row r="1" spans="1:23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1641272.36</v>
      </c>
      <c r="M2" s="26">
        <v>0</v>
      </c>
      <c r="N2" s="26">
        <v>0</v>
      </c>
      <c r="O2" s="26">
        <v>0</v>
      </c>
      <c r="P2" s="26">
        <v>0</v>
      </c>
      <c r="Q2" s="7"/>
      <c r="R2" s="7">
        <f>SUM(F2:Q2)</f>
        <v>12057089.779999999</v>
      </c>
      <c r="T2" s="22">
        <v>19032231.57</v>
      </c>
      <c r="U2" s="23">
        <f>T2-R2</f>
        <v>6975141.790000001</v>
      </c>
      <c r="W2" s="23">
        <f>0.03*T2</f>
        <v>570966.94709999999</v>
      </c>
    </row>
    <row r="3" spans="1:23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802321.98</v>
      </c>
      <c r="M3" s="26">
        <v>0</v>
      </c>
      <c r="N3" s="26">
        <v>0</v>
      </c>
      <c r="O3" s="26">
        <v>0</v>
      </c>
      <c r="P3" s="26">
        <v>0</v>
      </c>
      <c r="Q3" s="7"/>
      <c r="R3" s="7">
        <f t="shared" ref="R3:R43" si="0">SUM(F3:Q3)</f>
        <v>5495441.459999999</v>
      </c>
      <c r="T3" s="22">
        <v>8935388.3599999994</v>
      </c>
      <c r="U3" s="23">
        <f t="shared" ref="U3:U45" si="1">T3-R3</f>
        <v>3439946.9000000004</v>
      </c>
    </row>
    <row r="4" spans="1:23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2021596.6</v>
      </c>
      <c r="M4" s="26">
        <v>0</v>
      </c>
      <c r="N4" s="26">
        <v>0</v>
      </c>
      <c r="O4" s="26">
        <v>0</v>
      </c>
      <c r="P4" s="26">
        <v>0</v>
      </c>
      <c r="Q4" s="7"/>
      <c r="R4" s="7">
        <f t="shared" si="0"/>
        <v>13225235.92</v>
      </c>
      <c r="T4" s="22">
        <v>22112814.57</v>
      </c>
      <c r="U4" s="23">
        <f t="shared" si="1"/>
        <v>8887578.6500000004</v>
      </c>
    </row>
    <row r="5" spans="1:23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479168.74</v>
      </c>
      <c r="M5" s="26">
        <v>0</v>
      </c>
      <c r="N5" s="26">
        <v>0</v>
      </c>
      <c r="O5" s="26">
        <v>0</v>
      </c>
      <c r="P5" s="26">
        <v>0</v>
      </c>
      <c r="Q5" s="7"/>
      <c r="R5" s="7">
        <f t="shared" si="0"/>
        <v>4915437.6400000006</v>
      </c>
      <c r="T5" s="22">
        <v>7222226.1100000003</v>
      </c>
      <c r="U5" s="23">
        <f t="shared" si="1"/>
        <v>2306788.4699999997</v>
      </c>
    </row>
    <row r="6" spans="1:23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620476.56999999995</v>
      </c>
      <c r="M6" s="26">
        <v>0</v>
      </c>
      <c r="N6" s="26">
        <v>0</v>
      </c>
      <c r="O6" s="26">
        <v>0</v>
      </c>
      <c r="P6" s="26">
        <v>0</v>
      </c>
      <c r="Q6" s="7"/>
      <c r="R6" s="7">
        <f t="shared" si="0"/>
        <v>4259229.3100000005</v>
      </c>
      <c r="T6" s="22">
        <v>6940348.5199999996</v>
      </c>
      <c r="U6" s="23">
        <f t="shared" si="1"/>
        <v>2681119.209999999</v>
      </c>
    </row>
    <row r="7" spans="1:23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260885.36</v>
      </c>
      <c r="M7" s="26">
        <v>0</v>
      </c>
      <c r="N7" s="26">
        <v>0</v>
      </c>
      <c r="O7" s="26">
        <v>0</v>
      </c>
      <c r="P7" s="26">
        <v>0</v>
      </c>
      <c r="Q7" s="7"/>
      <c r="R7" s="7">
        <f t="shared" si="0"/>
        <v>1828287.62</v>
      </c>
      <c r="T7" s="22">
        <v>2240632.6800000002</v>
      </c>
      <c r="U7" s="23">
        <f t="shared" si="1"/>
        <v>412345.06000000006</v>
      </c>
    </row>
    <row r="8" spans="1:23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434111.72</v>
      </c>
      <c r="M8" s="26">
        <v>0</v>
      </c>
      <c r="N8" s="26">
        <v>0</v>
      </c>
      <c r="O8" s="26">
        <v>0</v>
      </c>
      <c r="P8" s="26">
        <v>0</v>
      </c>
      <c r="Q8" s="7"/>
      <c r="R8" s="7">
        <f t="shared" si="0"/>
        <v>3183515.3600000003</v>
      </c>
      <c r="T8" s="22">
        <v>5004741.12</v>
      </c>
      <c r="U8" s="23">
        <f t="shared" si="1"/>
        <v>1821225.7599999998</v>
      </c>
    </row>
    <row r="9" spans="1:23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333120.01</v>
      </c>
      <c r="M9" s="26">
        <v>0</v>
      </c>
      <c r="N9" s="26">
        <v>0</v>
      </c>
      <c r="O9" s="26">
        <v>0</v>
      </c>
      <c r="P9" s="26">
        <v>0</v>
      </c>
      <c r="Q9" s="7"/>
      <c r="R9" s="7">
        <f t="shared" si="0"/>
        <v>1844042.83</v>
      </c>
      <c r="T9" s="22">
        <v>2755445.44</v>
      </c>
      <c r="U9" s="23">
        <f t="shared" si="1"/>
        <v>911402.60999999987</v>
      </c>
    </row>
    <row r="10" spans="1:23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156605.32</v>
      </c>
      <c r="M10" s="26">
        <v>0</v>
      </c>
      <c r="N10" s="26">
        <v>0</v>
      </c>
      <c r="O10" s="26">
        <v>0</v>
      </c>
      <c r="P10" s="26">
        <v>0</v>
      </c>
      <c r="Q10" s="7"/>
      <c r="R10" s="7">
        <f t="shared" si="0"/>
        <v>1126366.2400000002</v>
      </c>
      <c r="T10" s="22">
        <v>2868683.51</v>
      </c>
      <c r="U10" s="23">
        <f t="shared" si="1"/>
        <v>1742317.2699999996</v>
      </c>
    </row>
    <row r="11" spans="1:23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802500.71</v>
      </c>
      <c r="M11" s="26">
        <v>0</v>
      </c>
      <c r="N11" s="26">
        <v>0</v>
      </c>
      <c r="O11" s="26">
        <v>0</v>
      </c>
      <c r="P11" s="26">
        <v>0</v>
      </c>
      <c r="Q11" s="7"/>
      <c r="R11" s="7">
        <f t="shared" si="0"/>
        <v>5951726.6899999995</v>
      </c>
      <c r="T11" s="22">
        <v>5869618.2199999997</v>
      </c>
      <c r="U11" s="23">
        <f t="shared" si="1"/>
        <v>-82108.469999999739</v>
      </c>
    </row>
    <row r="12" spans="1:23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564144.69999999995</v>
      </c>
      <c r="M12" s="26">
        <v>0</v>
      </c>
      <c r="N12" s="26">
        <v>0</v>
      </c>
      <c r="O12" s="26">
        <v>0</v>
      </c>
      <c r="P12" s="26">
        <v>0</v>
      </c>
      <c r="Q12" s="7"/>
      <c r="R12" s="7">
        <f t="shared" si="0"/>
        <v>3981717.8800000008</v>
      </c>
      <c r="T12" s="22">
        <v>3093336.4</v>
      </c>
      <c r="U12" s="23">
        <f t="shared" si="1"/>
        <v>-888381.48000000091</v>
      </c>
    </row>
    <row r="13" spans="1:23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298919.59000000003</v>
      </c>
      <c r="M13" s="26">
        <v>0</v>
      </c>
      <c r="N13" s="26">
        <v>0</v>
      </c>
      <c r="O13" s="26">
        <v>0</v>
      </c>
      <c r="P13" s="26">
        <v>0</v>
      </c>
      <c r="Q13" s="7"/>
      <c r="R13" s="7">
        <f t="shared" si="0"/>
        <v>1955175.67</v>
      </c>
      <c r="T13" s="22">
        <v>1884736.8</v>
      </c>
      <c r="U13" s="23">
        <f t="shared" si="1"/>
        <v>-70438.869999999879</v>
      </c>
    </row>
    <row r="14" spans="1:23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126079.16</v>
      </c>
      <c r="M14" s="26">
        <v>0</v>
      </c>
      <c r="N14" s="26">
        <v>0</v>
      </c>
      <c r="O14" s="26">
        <v>0</v>
      </c>
      <c r="P14" s="26">
        <v>0</v>
      </c>
      <c r="Q14" s="7"/>
      <c r="R14" s="7">
        <f t="shared" si="0"/>
        <v>912182.78</v>
      </c>
      <c r="T14" s="22">
        <v>1116203.97</v>
      </c>
      <c r="U14" s="23">
        <f t="shared" si="1"/>
        <v>204021.18999999994</v>
      </c>
    </row>
    <row r="15" spans="1:23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22119.89</v>
      </c>
      <c r="M15" s="26">
        <v>0</v>
      </c>
      <c r="N15" s="26">
        <v>0</v>
      </c>
      <c r="O15" s="26">
        <v>0</v>
      </c>
      <c r="P15" s="26">
        <v>0</v>
      </c>
      <c r="R15" s="7">
        <f t="shared" si="0"/>
        <v>252842.13</v>
      </c>
      <c r="T15" s="22">
        <v>73148.25</v>
      </c>
      <c r="U15" s="23">
        <f>T15-R15</f>
        <v>-179693.88</v>
      </c>
    </row>
    <row r="16" spans="1:23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104231</v>
      </c>
      <c r="M16" s="26">
        <v>0</v>
      </c>
      <c r="N16" s="26">
        <v>0</v>
      </c>
      <c r="O16" s="26">
        <v>0</v>
      </c>
      <c r="P16" s="26">
        <v>0</v>
      </c>
      <c r="Q16" s="7"/>
      <c r="R16" s="7">
        <f t="shared" si="0"/>
        <v>705550.82</v>
      </c>
      <c r="T16" s="22">
        <v>1532011.27</v>
      </c>
      <c r="U16" s="23">
        <f t="shared" si="1"/>
        <v>826460.45000000007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137223.32</v>
      </c>
      <c r="M17" s="26">
        <v>0</v>
      </c>
      <c r="N17" s="26">
        <v>0</v>
      </c>
      <c r="O17" s="26">
        <v>0</v>
      </c>
      <c r="P17" s="26">
        <v>0</v>
      </c>
      <c r="Q17" s="7"/>
      <c r="R17" s="7">
        <f t="shared" si="0"/>
        <v>980061.74000000022</v>
      </c>
      <c r="T17" s="22">
        <v>9390394.6899999995</v>
      </c>
      <c r="U17" s="23">
        <f t="shared" si="1"/>
        <v>8410332.9499999993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881867.22</v>
      </c>
      <c r="M18" s="26">
        <v>0</v>
      </c>
      <c r="N18" s="26">
        <v>0</v>
      </c>
      <c r="O18" s="26">
        <v>0</v>
      </c>
      <c r="P18" s="26">
        <v>0</v>
      </c>
      <c r="Q18" s="7"/>
      <c r="R18" s="7">
        <f t="shared" si="0"/>
        <v>5910240.5399999991</v>
      </c>
      <c r="T18" s="22">
        <v>13163900.630000001</v>
      </c>
      <c r="U18" s="23">
        <f t="shared" si="1"/>
        <v>7253660.0900000017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1050304.67</v>
      </c>
      <c r="M19" s="26">
        <v>0</v>
      </c>
      <c r="N19" s="26">
        <v>0</v>
      </c>
      <c r="O19" s="26">
        <v>0</v>
      </c>
      <c r="P19" s="26">
        <v>0</v>
      </c>
      <c r="Q19" s="7"/>
      <c r="R19" s="7">
        <f t="shared" si="0"/>
        <v>7474171.9100000001</v>
      </c>
      <c r="T19" s="22">
        <v>3374974.9</v>
      </c>
      <c r="U19" s="23">
        <f t="shared" si="1"/>
        <v>-4099197.0100000002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271370.42</v>
      </c>
      <c r="M20" s="26">
        <v>0</v>
      </c>
      <c r="N20" s="26">
        <v>0</v>
      </c>
      <c r="O20" s="26">
        <v>0</v>
      </c>
      <c r="P20" s="26">
        <v>0</v>
      </c>
      <c r="Q20" s="7"/>
      <c r="R20" s="7">
        <f t="shared" si="0"/>
        <v>2189458.4000000004</v>
      </c>
      <c r="T20" s="22">
        <v>4403564.97</v>
      </c>
      <c r="U20" s="23">
        <f t="shared" si="1"/>
        <v>2214106.5699999994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347392.83</v>
      </c>
      <c r="M21" s="26">
        <v>0</v>
      </c>
      <c r="N21" s="26">
        <v>0</v>
      </c>
      <c r="O21" s="26">
        <v>0</v>
      </c>
      <c r="P21" s="26">
        <v>0</v>
      </c>
      <c r="Q21" s="7"/>
      <c r="R21" s="7">
        <f t="shared" si="0"/>
        <v>2745747.27</v>
      </c>
      <c r="T21" s="22">
        <v>6862952.21</v>
      </c>
      <c r="U21" s="23">
        <f t="shared" si="1"/>
        <v>4117204.94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607173.81999999995</v>
      </c>
      <c r="M22" s="26">
        <v>0</v>
      </c>
      <c r="N22" s="26">
        <v>0</v>
      </c>
      <c r="O22" s="26">
        <v>0</v>
      </c>
      <c r="P22" s="26">
        <v>0</v>
      </c>
      <c r="Q22" s="7"/>
      <c r="R22" s="7">
        <f t="shared" si="0"/>
        <v>4375855.66</v>
      </c>
      <c r="T22" s="22">
        <v>3773293.58</v>
      </c>
      <c r="U22" s="23">
        <f t="shared" si="1"/>
        <v>-602562.08000000007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305637.32</v>
      </c>
      <c r="M23" s="26">
        <v>0</v>
      </c>
      <c r="N23" s="26">
        <v>0</v>
      </c>
      <c r="O23" s="26">
        <v>0</v>
      </c>
      <c r="P23" s="26">
        <v>0</v>
      </c>
      <c r="Q23" s="7"/>
      <c r="R23" s="7">
        <f t="shared" si="0"/>
        <v>2217564.92</v>
      </c>
      <c r="T23" s="22">
        <v>8148547.75</v>
      </c>
      <c r="U23" s="23">
        <f t="shared" si="1"/>
        <v>5930982.8300000001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782296.22</v>
      </c>
      <c r="M24" s="26">
        <v>0</v>
      </c>
      <c r="N24" s="26">
        <v>0</v>
      </c>
      <c r="O24" s="26">
        <v>0</v>
      </c>
      <c r="P24" s="26">
        <v>0</v>
      </c>
      <c r="Q24" s="7"/>
      <c r="R24" s="7">
        <f t="shared" si="0"/>
        <v>5536780.5800000001</v>
      </c>
      <c r="T24" s="22">
        <v>3229662.02</v>
      </c>
      <c r="U24" s="23">
        <f t="shared" si="1"/>
        <v>-2307118.56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343348.08</v>
      </c>
      <c r="M25" s="26">
        <v>0</v>
      </c>
      <c r="N25" s="26">
        <v>0</v>
      </c>
      <c r="O25" s="26">
        <v>0</v>
      </c>
      <c r="P25" s="26">
        <v>0</v>
      </c>
      <c r="Q25" s="7"/>
      <c r="R25" s="7">
        <f t="shared" si="0"/>
        <v>2037397.02</v>
      </c>
      <c r="T25" s="22">
        <v>3675798.78</v>
      </c>
      <c r="U25" s="23">
        <f t="shared" si="1"/>
        <v>1638401.7599999998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308176.59000000003</v>
      </c>
      <c r="M26" s="26">
        <v>0</v>
      </c>
      <c r="N26" s="26">
        <v>0</v>
      </c>
      <c r="O26" s="26">
        <v>0</v>
      </c>
      <c r="P26" s="26">
        <v>0</v>
      </c>
      <c r="Q26" s="7"/>
      <c r="R26" s="7">
        <f t="shared" si="0"/>
        <v>2349029.85</v>
      </c>
      <c r="T26" s="22">
        <v>9826247.5999999996</v>
      </c>
      <c r="U26" s="23">
        <f t="shared" si="1"/>
        <v>7477217.75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236753.77</v>
      </c>
      <c r="M27" s="26">
        <v>0</v>
      </c>
      <c r="N27" s="26">
        <v>0</v>
      </c>
      <c r="O27" s="26">
        <v>0</v>
      </c>
      <c r="P27" s="26">
        <v>0</v>
      </c>
      <c r="Q27" s="7"/>
      <c r="R27" s="7">
        <f t="shared" si="0"/>
        <v>1786665.67</v>
      </c>
      <c r="T27" s="22">
        <v>3015631.74</v>
      </c>
      <c r="U27" s="23">
        <f t="shared" si="1"/>
        <v>1228966.0700000003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675084.06</v>
      </c>
      <c r="M28" s="26">
        <v>0</v>
      </c>
      <c r="N28" s="26">
        <v>0</v>
      </c>
      <c r="O28" s="26">
        <v>0</v>
      </c>
      <c r="P28" s="26">
        <v>0</v>
      </c>
      <c r="Q28" s="7"/>
      <c r="R28" s="7">
        <f t="shared" si="0"/>
        <v>4820682.9000000004</v>
      </c>
      <c r="T28" s="22">
        <v>7711877.2599999998</v>
      </c>
      <c r="U28" s="23">
        <f t="shared" si="1"/>
        <v>2891194.3599999994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75259.3</v>
      </c>
      <c r="M29" s="26">
        <v>0</v>
      </c>
      <c r="N29" s="26">
        <v>0</v>
      </c>
      <c r="O29" s="26">
        <v>0</v>
      </c>
      <c r="P29" s="26">
        <v>0</v>
      </c>
      <c r="Q29" s="7"/>
      <c r="R29" s="7">
        <f t="shared" si="0"/>
        <v>627269.80000000005</v>
      </c>
      <c r="T29" s="22">
        <v>807875.33</v>
      </c>
      <c r="U29" s="23">
        <f t="shared" si="1"/>
        <v>180605.52999999991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226932.34</v>
      </c>
      <c r="M30" s="26">
        <v>0</v>
      </c>
      <c r="N30" s="26">
        <v>0</v>
      </c>
      <c r="O30" s="26">
        <v>0</v>
      </c>
      <c r="P30" s="26">
        <v>0</v>
      </c>
      <c r="Q30" s="7"/>
      <c r="R30" s="7">
        <f t="shared" si="0"/>
        <v>1658359.48</v>
      </c>
      <c r="T30" s="22">
        <v>2574430.1800000002</v>
      </c>
      <c r="U30" s="23">
        <f t="shared" si="1"/>
        <v>916070.70000000019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288808.7</v>
      </c>
      <c r="M31" s="26">
        <v>0</v>
      </c>
      <c r="N31" s="26">
        <v>0</v>
      </c>
      <c r="O31" s="26">
        <v>0</v>
      </c>
      <c r="P31" s="26">
        <v>0</v>
      </c>
      <c r="Q31" s="7"/>
      <c r="R31" s="7">
        <f t="shared" si="0"/>
        <v>2169898.8200000003</v>
      </c>
      <c r="T31" s="22">
        <v>3397159.44</v>
      </c>
      <c r="U31" s="23">
        <f t="shared" si="1"/>
        <v>1227260.6199999996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190819.59</v>
      </c>
      <c r="M32" s="26">
        <v>0</v>
      </c>
      <c r="N32" s="26">
        <v>0</v>
      </c>
      <c r="O32" s="26">
        <v>0</v>
      </c>
      <c r="P32" s="26">
        <v>0</v>
      </c>
      <c r="Q32" s="7"/>
      <c r="R32" s="7">
        <f t="shared" si="0"/>
        <v>1404880.23</v>
      </c>
      <c r="T32" s="22">
        <v>2089238.58</v>
      </c>
      <c r="U32" s="23">
        <f t="shared" si="1"/>
        <v>684358.35000000009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202330.64</v>
      </c>
      <c r="M33" s="26">
        <v>0</v>
      </c>
      <c r="N33" s="26">
        <v>0</v>
      </c>
      <c r="O33" s="26">
        <v>0</v>
      </c>
      <c r="P33" s="26">
        <v>0</v>
      </c>
      <c r="Q33" s="7"/>
      <c r="R33" s="7">
        <f t="shared" si="0"/>
        <v>1357037.1800000002</v>
      </c>
      <c r="T33" s="22">
        <v>1854073.08</v>
      </c>
      <c r="U33" s="23">
        <f t="shared" si="1"/>
        <v>497035.89999999991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579834.37</v>
      </c>
      <c r="M34" s="26">
        <v>0</v>
      </c>
      <c r="N34" s="26">
        <v>0</v>
      </c>
      <c r="O34" s="26">
        <v>0</v>
      </c>
      <c r="P34" s="26">
        <v>0</v>
      </c>
      <c r="Q34" s="7"/>
      <c r="R34" s="7">
        <f t="shared" si="0"/>
        <v>3939274.99</v>
      </c>
      <c r="T34" s="22">
        <v>6282855.1500000004</v>
      </c>
      <c r="U34" s="23">
        <f t="shared" si="1"/>
        <v>2343580.16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707436.68</v>
      </c>
      <c r="M35" s="26">
        <v>0</v>
      </c>
      <c r="N35" s="26">
        <v>0</v>
      </c>
      <c r="O35" s="26">
        <v>0</v>
      </c>
      <c r="P35" s="26">
        <v>0</v>
      </c>
      <c r="Q35" s="7"/>
      <c r="R35" s="7">
        <f t="shared" si="0"/>
        <v>4955569.7</v>
      </c>
      <c r="T35" s="22">
        <v>11789563.210000001</v>
      </c>
      <c r="U35" s="23">
        <f t="shared" si="1"/>
        <v>6833993.5100000007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972173.89</v>
      </c>
      <c r="M36" s="26">
        <v>0</v>
      </c>
      <c r="N36" s="26">
        <v>0</v>
      </c>
      <c r="O36" s="26">
        <v>0</v>
      </c>
      <c r="P36" s="26">
        <v>0</v>
      </c>
      <c r="Q36" s="7"/>
      <c r="R36" s="7">
        <f t="shared" si="0"/>
        <v>6950208.4299999997</v>
      </c>
      <c r="T36" s="22">
        <v>11640187.699999999</v>
      </c>
      <c r="U36" s="23">
        <f t="shared" si="1"/>
        <v>4689979.2699999996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361954.67</v>
      </c>
      <c r="M37" s="26">
        <v>0</v>
      </c>
      <c r="N37" s="26">
        <v>0</v>
      </c>
      <c r="O37" s="26">
        <v>0</v>
      </c>
      <c r="P37" s="26">
        <v>0</v>
      </c>
      <c r="Q37" s="7"/>
      <c r="R37" s="7">
        <f t="shared" si="0"/>
        <v>2369778.6500000004</v>
      </c>
      <c r="T37" s="22">
        <v>0</v>
      </c>
      <c r="U37" s="23">
        <f t="shared" si="1"/>
        <v>-2369778.6500000004</v>
      </c>
    </row>
    <row r="38" spans="1:21" x14ac:dyDescent="0.3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794933.53</v>
      </c>
      <c r="M38" s="26">
        <v>0</v>
      </c>
      <c r="N38" s="26">
        <v>0</v>
      </c>
      <c r="O38" s="26">
        <v>0</v>
      </c>
      <c r="P38" s="26">
        <v>0</v>
      </c>
      <c r="Q38" s="7"/>
      <c r="R38" s="7">
        <f>SUM(F38:Q38)</f>
        <v>5527072.0300000003</v>
      </c>
      <c r="T38" s="22">
        <v>3053790.74</v>
      </c>
      <c r="U38" s="23"/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462215.67999999999</v>
      </c>
      <c r="M39" s="26">
        <v>0</v>
      </c>
      <c r="N39" s="26">
        <v>0</v>
      </c>
      <c r="O39" s="26">
        <v>0</v>
      </c>
      <c r="P39" s="26">
        <v>0</v>
      </c>
      <c r="R39" s="7">
        <f t="shared" si="0"/>
        <v>2620545.7000000002</v>
      </c>
      <c r="T39" s="22">
        <v>8988772.3599999994</v>
      </c>
      <c r="U39" s="23">
        <f t="shared" si="1"/>
        <v>6368226.6599999992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26677.26</v>
      </c>
      <c r="M40" s="26">
        <v>0</v>
      </c>
      <c r="N40" s="26">
        <v>0</v>
      </c>
      <c r="O40" s="26">
        <v>0</v>
      </c>
      <c r="P40" s="26">
        <v>0</v>
      </c>
      <c r="R40" s="7">
        <f t="shared" si="0"/>
        <v>255100.5</v>
      </c>
      <c r="T40" s="22">
        <v>406745.48</v>
      </c>
      <c r="U40" s="23">
        <f t="shared" si="1"/>
        <v>151644.97999999998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23380.22</v>
      </c>
      <c r="M41" s="26">
        <v>0</v>
      </c>
      <c r="N41" s="26">
        <v>0</v>
      </c>
      <c r="O41" s="26">
        <v>0</v>
      </c>
      <c r="P41" s="26">
        <v>0</v>
      </c>
      <c r="R41" s="7">
        <f t="shared" si="0"/>
        <v>196046.6</v>
      </c>
      <c r="T41" s="22">
        <v>2876487.9</v>
      </c>
      <c r="U41" s="23">
        <f t="shared" si="1"/>
        <v>2680441.2999999998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53880.25</v>
      </c>
      <c r="M42" s="26">
        <v>0</v>
      </c>
      <c r="N42" s="26">
        <v>0</v>
      </c>
      <c r="O42" s="26">
        <v>0</v>
      </c>
      <c r="P42" s="26">
        <v>0</v>
      </c>
      <c r="Q42" s="7"/>
      <c r="R42" s="7">
        <f t="shared" si="0"/>
        <v>427301.71000000008</v>
      </c>
      <c r="T42" s="22">
        <v>585018.5</v>
      </c>
      <c r="U42" s="23">
        <f t="shared" si="1"/>
        <v>157716.78999999992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107280.14</v>
      </c>
      <c r="M43" s="26">
        <v>0</v>
      </c>
      <c r="N43" s="26">
        <v>0</v>
      </c>
      <c r="O43" s="26">
        <v>0</v>
      </c>
      <c r="P43" s="26">
        <v>0</v>
      </c>
      <c r="R43" s="7">
        <f t="shared" si="0"/>
        <v>817703.9</v>
      </c>
      <c r="T43" s="22">
        <v>1335595.52</v>
      </c>
      <c r="U43" s="23">
        <f t="shared" si="1"/>
        <v>517891.62</v>
      </c>
    </row>
    <row r="44" spans="1:21" x14ac:dyDescent="0.35">
      <c r="A44" s="10"/>
      <c r="B44" s="4"/>
      <c r="C44" s="1"/>
      <c r="D44" s="6"/>
      <c r="E44" s="1"/>
      <c r="R44" s="7"/>
      <c r="T44" s="22"/>
      <c r="U44" s="23"/>
    </row>
    <row r="45" spans="1:21" x14ac:dyDescent="0.3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19688099.290000007</v>
      </c>
      <c r="M45" s="7">
        <f t="shared" si="2"/>
        <v>0</v>
      </c>
      <c r="N45" s="7">
        <f t="shared" si="2"/>
        <v>0</v>
      </c>
      <c r="O45" s="7">
        <f>SUM(O2:O44)</f>
        <v>0</v>
      </c>
      <c r="P45" s="7">
        <f t="shared" si="2"/>
        <v>0</v>
      </c>
      <c r="Q45" s="7">
        <f t="shared" si="2"/>
        <v>0</v>
      </c>
      <c r="R45" s="7">
        <f t="shared" si="2"/>
        <v>139393546.31</v>
      </c>
      <c r="T45" s="23">
        <f>SUM(T2:T43)</f>
        <v>224940206.09000006</v>
      </c>
      <c r="U45" s="23">
        <f t="shared" si="1"/>
        <v>85546659.780000061</v>
      </c>
    </row>
    <row r="46" spans="1:21" x14ac:dyDescent="0.35">
      <c r="J46" s="7">
        <f>SUM(F45:J45)</f>
        <v>99762768.840000033</v>
      </c>
      <c r="K46" s="7">
        <f>SUM(F45:K45)</f>
        <v>119705447.02000004</v>
      </c>
      <c r="L46" s="7">
        <f>SUM(F45:L45)</f>
        <v>139393546.31000006</v>
      </c>
      <c r="M46" s="7">
        <f>SUM(F45:M45)</f>
        <v>139393546.31000006</v>
      </c>
      <c r="N46" s="7">
        <f>SUM(F45:N45)</f>
        <v>139393546.31000006</v>
      </c>
      <c r="O46" s="7">
        <f>SUM(F45:O45)</f>
        <v>139393546.31000006</v>
      </c>
      <c r="P46" s="7">
        <f>SUM(F45:P45)</f>
        <v>139393546.31000006</v>
      </c>
    </row>
    <row r="47" spans="1:21" x14ac:dyDescent="0.35"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J2" activePane="bottomRight" state="frozen"/>
      <selection pane="topRight" activeCell="F1" sqref="F1"/>
      <selection pane="bottomLeft" activeCell="A2" sqref="A2"/>
      <selection pane="bottomRight" activeCell="L2" sqref="L2:L43"/>
    </sheetView>
  </sheetViews>
  <sheetFormatPr defaultRowHeight="14.5" x14ac:dyDescent="0.35"/>
  <cols>
    <col min="1" max="1" width="17.54296875" bestFit="1" customWidth="1"/>
    <col min="2" max="2" width="14.26953125" bestFit="1" customWidth="1"/>
    <col min="3" max="3" width="26.54296875" customWidth="1"/>
    <col min="4" max="4" width="18.81640625" customWidth="1"/>
    <col min="5" max="5" width="50.26953125" customWidth="1"/>
    <col min="6" max="18" width="13.7265625" customWidth="1"/>
    <col min="20" max="21" width="15" bestFit="1" customWidth="1"/>
  </cols>
  <sheetData>
    <row r="1" spans="1:21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-49238.17</v>
      </c>
      <c r="M2" s="7">
        <v>0</v>
      </c>
      <c r="N2" s="7">
        <v>0</v>
      </c>
      <c r="O2" s="7">
        <v>0</v>
      </c>
      <c r="P2" s="7">
        <v>0</v>
      </c>
      <c r="Q2" s="7"/>
      <c r="R2" s="7">
        <f>SUM(F2:Q2)</f>
        <v>-361712.70999999996</v>
      </c>
      <c r="T2" s="23">
        <f>ROUND(0.03*'Entitlement to Date'!T2,2)</f>
        <v>570966.94999999995</v>
      </c>
      <c r="U2" s="23">
        <f>T2+R2</f>
        <v>209254.24</v>
      </c>
    </row>
    <row r="3" spans="1:21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-24069.66</v>
      </c>
      <c r="M3" s="7">
        <v>0</v>
      </c>
      <c r="N3" s="7">
        <v>0</v>
      </c>
      <c r="O3" s="7">
        <v>0</v>
      </c>
      <c r="P3" s="7">
        <v>0</v>
      </c>
      <c r="Q3" s="7"/>
      <c r="R3" s="7">
        <f t="shared" ref="R3:R43" si="0">SUM(F3:Q3)</f>
        <v>-164863.26</v>
      </c>
      <c r="T3" s="23">
        <f>ROUND(0.03*'Entitlement to Date'!T3,2)</f>
        <v>268061.65000000002</v>
      </c>
      <c r="U3" s="23">
        <f t="shared" ref="U3:U44" si="1">T3+R3</f>
        <v>103198.39000000001</v>
      </c>
    </row>
    <row r="4" spans="1:21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-60647.89</v>
      </c>
      <c r="M4" s="7">
        <v>0</v>
      </c>
      <c r="N4" s="7">
        <v>0</v>
      </c>
      <c r="O4" s="7">
        <v>0</v>
      </c>
      <c r="P4" s="7">
        <v>0</v>
      </c>
      <c r="Q4" s="7"/>
      <c r="R4" s="7">
        <f t="shared" si="0"/>
        <v>-396757.09</v>
      </c>
      <c r="T4" s="23">
        <f>ROUND(0.03*'Entitlement to Date'!T4,2)</f>
        <v>663384.43999999994</v>
      </c>
      <c r="U4" s="23">
        <f t="shared" si="1"/>
        <v>266627.34999999992</v>
      </c>
    </row>
    <row r="5" spans="1:21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-14375.07</v>
      </c>
      <c r="M5" s="7">
        <v>0</v>
      </c>
      <c r="N5" s="7">
        <v>0</v>
      </c>
      <c r="O5" s="7">
        <v>0</v>
      </c>
      <c r="P5" s="7">
        <v>0</v>
      </c>
      <c r="Q5" s="7"/>
      <c r="R5" s="7">
        <f t="shared" si="0"/>
        <v>-147463.11000000002</v>
      </c>
      <c r="T5" s="23">
        <f>ROUND(0.03*'Entitlement to Date'!T5,2)</f>
        <v>216666.78</v>
      </c>
      <c r="U5" s="23">
        <f t="shared" si="1"/>
        <v>69203.669999999984</v>
      </c>
    </row>
    <row r="6" spans="1:21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-18614.3</v>
      </c>
      <c r="M6" s="7">
        <v>0</v>
      </c>
      <c r="N6" s="7">
        <v>0</v>
      </c>
      <c r="O6" s="7">
        <v>0</v>
      </c>
      <c r="P6" s="7">
        <v>0</v>
      </c>
      <c r="Q6" s="7"/>
      <c r="R6" s="7">
        <f t="shared" si="0"/>
        <v>-127776.85999999999</v>
      </c>
      <c r="T6" s="23">
        <f>ROUND(0.03*'Entitlement to Date'!T6,2)</f>
        <v>208210.46</v>
      </c>
      <c r="U6" s="23">
        <f t="shared" si="1"/>
        <v>80433.600000000006</v>
      </c>
    </row>
    <row r="7" spans="1:21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-7826.56</v>
      </c>
      <c r="M7" s="7">
        <v>0</v>
      </c>
      <c r="N7" s="7">
        <v>0</v>
      </c>
      <c r="O7" s="7">
        <v>0</v>
      </c>
      <c r="P7" s="7">
        <v>0</v>
      </c>
      <c r="Q7" s="7"/>
      <c r="R7" s="7">
        <f t="shared" si="0"/>
        <v>-54848.62</v>
      </c>
      <c r="T7" s="23">
        <f>ROUND(0.03*'Entitlement to Date'!T7,2)</f>
        <v>67218.98</v>
      </c>
      <c r="U7" s="23">
        <f t="shared" si="1"/>
        <v>12370.359999999993</v>
      </c>
    </row>
    <row r="8" spans="1:21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-13023.35</v>
      </c>
      <c r="M8" s="7">
        <v>0</v>
      </c>
      <c r="N8" s="7">
        <v>0</v>
      </c>
      <c r="O8" s="7">
        <v>0</v>
      </c>
      <c r="P8" s="7">
        <v>0</v>
      </c>
      <c r="Q8" s="7"/>
      <c r="R8" s="7">
        <f t="shared" si="0"/>
        <v>-95505.470000000016</v>
      </c>
      <c r="T8" s="23">
        <f>ROUND(0.03*'Entitlement to Date'!T8,2)</f>
        <v>150142.23000000001</v>
      </c>
      <c r="U8" s="23">
        <f t="shared" si="1"/>
        <v>54636.759999999995</v>
      </c>
    </row>
    <row r="9" spans="1:21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-9993.6</v>
      </c>
      <c r="M9" s="7">
        <v>0</v>
      </c>
      <c r="N9" s="7">
        <v>0</v>
      </c>
      <c r="O9" s="7">
        <v>0</v>
      </c>
      <c r="P9" s="7">
        <v>0</v>
      </c>
      <c r="Q9" s="7"/>
      <c r="R9" s="7">
        <f t="shared" si="0"/>
        <v>-55321.259999999995</v>
      </c>
      <c r="T9" s="23">
        <f>ROUND(0.03*'Entitlement to Date'!T9,2)</f>
        <v>82663.360000000001</v>
      </c>
      <c r="U9" s="23">
        <f t="shared" si="1"/>
        <v>27342.100000000006</v>
      </c>
    </row>
    <row r="10" spans="1:21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-4698.16</v>
      </c>
      <c r="M10" s="7">
        <v>0</v>
      </c>
      <c r="N10" s="7">
        <v>0</v>
      </c>
      <c r="O10" s="7">
        <v>0</v>
      </c>
      <c r="P10" s="7">
        <v>0</v>
      </c>
      <c r="Q10" s="7"/>
      <c r="R10" s="7">
        <f t="shared" si="0"/>
        <v>-33790.959999999999</v>
      </c>
      <c r="T10" s="23">
        <f>ROUND(0.03*'Entitlement to Date'!T10,2)</f>
        <v>86060.51</v>
      </c>
      <c r="U10" s="23">
        <f t="shared" si="1"/>
        <v>52269.549999999996</v>
      </c>
    </row>
    <row r="11" spans="1:21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-24075.02</v>
      </c>
      <c r="M11" s="7">
        <v>0</v>
      </c>
      <c r="N11" s="7">
        <v>0</v>
      </c>
      <c r="O11" s="7">
        <v>0</v>
      </c>
      <c r="P11" s="7">
        <v>0</v>
      </c>
      <c r="Q11" s="7"/>
      <c r="R11" s="7">
        <f t="shared" si="0"/>
        <v>-178551.8</v>
      </c>
      <c r="T11" s="23">
        <f>ROUND(0.03*'Entitlement to Date'!T11,2)</f>
        <v>176088.55</v>
      </c>
      <c r="U11" s="23">
        <f t="shared" si="1"/>
        <v>-2463.25</v>
      </c>
    </row>
    <row r="12" spans="1:21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-16924.34</v>
      </c>
      <c r="M12" s="7">
        <v>0</v>
      </c>
      <c r="N12" s="7">
        <v>0</v>
      </c>
      <c r="O12" s="7">
        <v>0</v>
      </c>
      <c r="P12" s="7">
        <v>0</v>
      </c>
      <c r="Q12" s="7"/>
      <c r="R12" s="7">
        <f t="shared" si="0"/>
        <v>-119451.55999999998</v>
      </c>
      <c r="T12" s="23">
        <f>ROUND(0.03*'Entitlement to Date'!T12,2)</f>
        <v>92800.09</v>
      </c>
      <c r="U12" s="23">
        <f t="shared" si="1"/>
        <v>-26651.469999999987</v>
      </c>
    </row>
    <row r="13" spans="1:21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-8967.59</v>
      </c>
      <c r="M13" s="7">
        <v>0</v>
      </c>
      <c r="N13" s="7">
        <v>0</v>
      </c>
      <c r="O13" s="7">
        <v>0</v>
      </c>
      <c r="P13" s="7">
        <v>0</v>
      </c>
      <c r="Q13" s="7"/>
      <c r="R13" s="7">
        <f t="shared" si="0"/>
        <v>-58655.270000000004</v>
      </c>
      <c r="T13" s="23">
        <f>ROUND(0.03*'Entitlement to Date'!T13,2)</f>
        <v>56542.1</v>
      </c>
      <c r="U13" s="23">
        <f t="shared" si="1"/>
        <v>-2113.1700000000055</v>
      </c>
    </row>
    <row r="14" spans="1:21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-3782.37</v>
      </c>
      <c r="M14" s="7">
        <v>0</v>
      </c>
      <c r="N14" s="7">
        <v>0</v>
      </c>
      <c r="O14" s="7">
        <v>0</v>
      </c>
      <c r="P14" s="7">
        <v>0</v>
      </c>
      <c r="Q14" s="7"/>
      <c r="R14" s="7">
        <f t="shared" si="0"/>
        <v>-27365.489999999998</v>
      </c>
      <c r="T14" s="23">
        <f>ROUND(0.03*'Entitlement to Date'!T14,2)</f>
        <v>33486.120000000003</v>
      </c>
      <c r="U14" s="23">
        <f t="shared" si="1"/>
        <v>6120.6300000000047</v>
      </c>
    </row>
    <row r="15" spans="1:21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-663.6</v>
      </c>
      <c r="M15" s="7">
        <v>0</v>
      </c>
      <c r="N15" s="7">
        <v>0</v>
      </c>
      <c r="O15" s="7">
        <v>0</v>
      </c>
      <c r="P15" s="7">
        <v>0</v>
      </c>
      <c r="Q15" s="7"/>
      <c r="R15" s="7">
        <f t="shared" si="0"/>
        <v>-7585.2699999999986</v>
      </c>
      <c r="T15" s="23">
        <f>ROUND(0.03*'Entitlement to Date'!T15,2)</f>
        <v>2194.4499999999998</v>
      </c>
      <c r="U15" s="23">
        <f>T15+R15</f>
        <v>-5390.8199999999988</v>
      </c>
    </row>
    <row r="16" spans="1:21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-3126.93</v>
      </c>
      <c r="M16" s="7">
        <v>0</v>
      </c>
      <c r="N16" s="7">
        <v>0</v>
      </c>
      <c r="O16" s="7">
        <v>0</v>
      </c>
      <c r="P16" s="7">
        <v>0</v>
      </c>
      <c r="Q16" s="7"/>
      <c r="R16" s="7">
        <f t="shared" si="0"/>
        <v>-21166.53</v>
      </c>
      <c r="T16" s="23">
        <f>ROUND(0.03*'Entitlement to Date'!T16,2)</f>
        <v>45960.34</v>
      </c>
      <c r="U16" s="23">
        <f t="shared" si="1"/>
        <v>24793.809999999998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-4116.7</v>
      </c>
      <c r="M17" s="7">
        <v>0</v>
      </c>
      <c r="N17" s="7">
        <v>0</v>
      </c>
      <c r="O17" s="7">
        <v>0</v>
      </c>
      <c r="P17" s="7">
        <v>0</v>
      </c>
      <c r="Q17" s="7"/>
      <c r="R17" s="7">
        <f t="shared" si="0"/>
        <v>-29401.839999999997</v>
      </c>
      <c r="T17" s="23">
        <f>ROUND(0.03*'Entitlement to Date'!T17,2)</f>
        <v>281711.84000000003</v>
      </c>
      <c r="U17" s="23">
        <f t="shared" si="1"/>
        <v>252310.00000000003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-26456.01</v>
      </c>
      <c r="M18" s="7">
        <v>0</v>
      </c>
      <c r="N18" s="7">
        <v>0</v>
      </c>
      <c r="O18" s="7">
        <v>0</v>
      </c>
      <c r="P18" s="7">
        <v>0</v>
      </c>
      <c r="Q18" s="7"/>
      <c r="R18" s="7">
        <f t="shared" si="0"/>
        <v>-177307.23</v>
      </c>
      <c r="T18" s="23">
        <f>ROUND(0.03*'Entitlement to Date'!T18,2)</f>
        <v>394917.02</v>
      </c>
      <c r="U18" s="23">
        <f t="shared" si="1"/>
        <v>217609.79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-31509.14</v>
      </c>
      <c r="M19" s="7">
        <v>0</v>
      </c>
      <c r="N19" s="7">
        <v>0</v>
      </c>
      <c r="O19" s="7">
        <v>0</v>
      </c>
      <c r="P19" s="7">
        <v>0</v>
      </c>
      <c r="Q19" s="7"/>
      <c r="R19" s="7">
        <f t="shared" si="0"/>
        <v>-224225.18</v>
      </c>
      <c r="T19" s="23">
        <f>ROUND(0.03*'Entitlement to Date'!T19,2)</f>
        <v>101249.25</v>
      </c>
      <c r="U19" s="23">
        <f t="shared" si="1"/>
        <v>-122975.93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-8141.11</v>
      </c>
      <c r="M20" s="7">
        <v>0</v>
      </c>
      <c r="N20" s="7">
        <v>0</v>
      </c>
      <c r="O20" s="7">
        <v>0</v>
      </c>
      <c r="P20" s="7">
        <v>0</v>
      </c>
      <c r="Q20" s="7"/>
      <c r="R20" s="7">
        <f t="shared" si="0"/>
        <v>-65683.75</v>
      </c>
      <c r="T20" s="23">
        <f>ROUND(0.03*'Entitlement to Date'!T20,2)</f>
        <v>132106.95000000001</v>
      </c>
      <c r="U20" s="23">
        <f t="shared" si="1"/>
        <v>66423.200000000012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-10421.790000000001</v>
      </c>
      <c r="M21" s="7">
        <v>0</v>
      </c>
      <c r="N21" s="7">
        <v>0</v>
      </c>
      <c r="O21" s="7">
        <v>0</v>
      </c>
      <c r="P21" s="7">
        <v>0</v>
      </c>
      <c r="Q21" s="7"/>
      <c r="R21" s="7">
        <f t="shared" si="0"/>
        <v>-82372.41</v>
      </c>
      <c r="T21" s="23">
        <f>ROUND(0.03*'Entitlement to Date'!T21,2)</f>
        <v>205888.57</v>
      </c>
      <c r="U21" s="23">
        <f t="shared" si="1"/>
        <v>123516.16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-18215.21</v>
      </c>
      <c r="M22" s="7">
        <v>0</v>
      </c>
      <c r="N22" s="7">
        <v>0</v>
      </c>
      <c r="O22" s="7">
        <v>0</v>
      </c>
      <c r="P22" s="7">
        <v>0</v>
      </c>
      <c r="Q22" s="7"/>
      <c r="R22" s="7">
        <f t="shared" si="0"/>
        <v>-131275.67000000001</v>
      </c>
      <c r="T22" s="23">
        <f>ROUND(0.03*'Entitlement to Date'!T22,2)</f>
        <v>113198.81</v>
      </c>
      <c r="U22" s="23">
        <f t="shared" si="1"/>
        <v>-18076.860000000015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-9169.1200000000008</v>
      </c>
      <c r="M23" s="7">
        <v>0</v>
      </c>
      <c r="N23" s="7">
        <v>0</v>
      </c>
      <c r="O23" s="7">
        <v>0</v>
      </c>
      <c r="P23" s="7">
        <v>0</v>
      </c>
      <c r="Q23" s="7"/>
      <c r="R23" s="7">
        <f t="shared" si="0"/>
        <v>-66526.959999999992</v>
      </c>
      <c r="T23" s="23">
        <f>ROUND(0.03*'Entitlement to Date'!T23,2)</f>
        <v>244456.43</v>
      </c>
      <c r="U23" s="23">
        <f t="shared" si="1"/>
        <v>177929.47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-23468.89</v>
      </c>
      <c r="M24" s="7">
        <v>0</v>
      </c>
      <c r="N24" s="7">
        <v>0</v>
      </c>
      <c r="O24" s="7">
        <v>0</v>
      </c>
      <c r="P24" s="7">
        <v>0</v>
      </c>
      <c r="Q24" s="7"/>
      <c r="R24" s="7">
        <f t="shared" si="0"/>
        <v>-166103.40999999997</v>
      </c>
      <c r="T24" s="23">
        <f>ROUND(0.03*'Entitlement to Date'!T24,2)</f>
        <v>96889.86</v>
      </c>
      <c r="U24" s="23">
        <f t="shared" si="1"/>
        <v>-69213.549999999974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-10300.450000000001</v>
      </c>
      <c r="M25" s="7">
        <v>0</v>
      </c>
      <c r="N25" s="7">
        <v>0</v>
      </c>
      <c r="O25" s="7">
        <v>0</v>
      </c>
      <c r="P25" s="7">
        <v>0</v>
      </c>
      <c r="Q25" s="7"/>
      <c r="R25" s="7">
        <f t="shared" si="0"/>
        <v>-61121.89</v>
      </c>
      <c r="T25" s="23">
        <f>ROUND(0.03*'Entitlement to Date'!T25,2)</f>
        <v>110273.96</v>
      </c>
      <c r="U25" s="23">
        <f t="shared" si="1"/>
        <v>49152.070000000007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-9245.2900000000009</v>
      </c>
      <c r="M26" s="7">
        <v>0</v>
      </c>
      <c r="N26" s="7">
        <v>0</v>
      </c>
      <c r="O26" s="7">
        <v>0</v>
      </c>
      <c r="P26" s="7">
        <v>0</v>
      </c>
      <c r="Q26" s="7"/>
      <c r="R26" s="7">
        <f t="shared" si="0"/>
        <v>-70470.91</v>
      </c>
      <c r="T26" s="23">
        <f>ROUND(0.03*'Entitlement to Date'!T26,2)</f>
        <v>294787.43</v>
      </c>
      <c r="U26" s="23">
        <f t="shared" si="1"/>
        <v>224316.52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-7102.61</v>
      </c>
      <c r="M27" s="7">
        <v>0</v>
      </c>
      <c r="N27" s="7">
        <v>0</v>
      </c>
      <c r="O27" s="7">
        <v>0</v>
      </c>
      <c r="P27" s="7">
        <v>0</v>
      </c>
      <c r="Q27" s="7"/>
      <c r="R27" s="7">
        <f t="shared" si="0"/>
        <v>-53599.97</v>
      </c>
      <c r="T27" s="23">
        <f>ROUND(0.03*'Entitlement to Date'!T27,2)</f>
        <v>90468.95</v>
      </c>
      <c r="U27" s="23">
        <f t="shared" si="1"/>
        <v>36868.979999999996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-20252.53</v>
      </c>
      <c r="M28" s="7">
        <v>0</v>
      </c>
      <c r="N28" s="7">
        <v>0</v>
      </c>
      <c r="O28" s="7">
        <v>0</v>
      </c>
      <c r="P28" s="7">
        <v>0</v>
      </c>
      <c r="Q28" s="7"/>
      <c r="R28" s="7">
        <f t="shared" si="0"/>
        <v>-144620.47000000003</v>
      </c>
      <c r="T28" s="23">
        <f>ROUND(0.03*'Entitlement to Date'!T28,2)</f>
        <v>231356.32</v>
      </c>
      <c r="U28" s="23">
        <f t="shared" si="1"/>
        <v>86735.849999999977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-2257.7800000000002</v>
      </c>
      <c r="M29" s="7">
        <v>0</v>
      </c>
      <c r="N29" s="7">
        <v>0</v>
      </c>
      <c r="O29" s="7">
        <v>0</v>
      </c>
      <c r="P29" s="7">
        <v>0</v>
      </c>
      <c r="Q29" s="7"/>
      <c r="R29" s="7">
        <f t="shared" si="0"/>
        <v>-18818.079999999998</v>
      </c>
      <c r="T29" s="23">
        <f>ROUND(0.03*'Entitlement to Date'!T29,2)</f>
        <v>24236.26</v>
      </c>
      <c r="U29" s="23">
        <f t="shared" si="1"/>
        <v>5418.18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-6807.97</v>
      </c>
      <c r="M30" s="7">
        <v>0</v>
      </c>
      <c r="N30" s="7">
        <v>0</v>
      </c>
      <c r="O30" s="7">
        <v>0</v>
      </c>
      <c r="P30" s="7">
        <v>0</v>
      </c>
      <c r="Q30" s="7"/>
      <c r="R30" s="7">
        <f t="shared" si="0"/>
        <v>-49750.810000000005</v>
      </c>
      <c r="T30" s="23">
        <f>ROUND(0.03*'Entitlement to Date'!T30,2)</f>
        <v>77232.91</v>
      </c>
      <c r="U30" s="23">
        <f t="shared" si="1"/>
        <v>27482.1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-8664.26</v>
      </c>
      <c r="M31" s="7">
        <v>0</v>
      </c>
      <c r="N31" s="7">
        <v>0</v>
      </c>
      <c r="O31" s="7">
        <v>0</v>
      </c>
      <c r="P31" s="7">
        <v>0</v>
      </c>
      <c r="Q31" s="7"/>
      <c r="R31" s="7">
        <f t="shared" si="0"/>
        <v>-65096.959999999999</v>
      </c>
      <c r="T31" s="23">
        <f>ROUND(0.03*'Entitlement to Date'!T31,2)</f>
        <v>101914.78</v>
      </c>
      <c r="U31" s="23">
        <f t="shared" si="1"/>
        <v>36817.82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-5724.59</v>
      </c>
      <c r="M32" s="7">
        <v>0</v>
      </c>
      <c r="N32" s="7">
        <v>0</v>
      </c>
      <c r="O32" s="7">
        <v>0</v>
      </c>
      <c r="P32" s="7">
        <v>0</v>
      </c>
      <c r="Q32" s="7"/>
      <c r="R32" s="7">
        <f t="shared" si="0"/>
        <v>-42146.39</v>
      </c>
      <c r="T32" s="23">
        <f>ROUND(0.03*'Entitlement to Date'!T32,2)</f>
        <v>62677.16</v>
      </c>
      <c r="U32" s="23">
        <f t="shared" si="1"/>
        <v>20530.770000000004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-6069.92</v>
      </c>
      <c r="M33" s="7">
        <v>0</v>
      </c>
      <c r="N33" s="7">
        <v>0</v>
      </c>
      <c r="O33" s="7">
        <v>0</v>
      </c>
      <c r="P33" s="7">
        <v>0</v>
      </c>
      <c r="Q33" s="7"/>
      <c r="R33" s="7">
        <f t="shared" si="0"/>
        <v>-40711.1</v>
      </c>
      <c r="T33" s="23">
        <f>ROUND(0.03*'Entitlement to Date'!T33,2)</f>
        <v>55622.19</v>
      </c>
      <c r="U33" s="23">
        <f t="shared" si="1"/>
        <v>14911.090000000004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-17395.03</v>
      </c>
      <c r="M34" s="7">
        <v>0</v>
      </c>
      <c r="N34" s="7">
        <v>0</v>
      </c>
      <c r="O34" s="7">
        <v>0</v>
      </c>
      <c r="P34" s="7">
        <v>0</v>
      </c>
      <c r="Q34" s="7"/>
      <c r="R34" s="7">
        <f t="shared" si="0"/>
        <v>-118178.23</v>
      </c>
      <c r="T34" s="23">
        <f>ROUND(0.03*'Entitlement to Date'!T34,2)</f>
        <v>188485.65</v>
      </c>
      <c r="U34" s="23">
        <f t="shared" si="1"/>
        <v>70307.42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-21223.1</v>
      </c>
      <c r="M35" s="7">
        <v>0</v>
      </c>
      <c r="N35" s="7">
        <v>0</v>
      </c>
      <c r="O35" s="7">
        <v>0</v>
      </c>
      <c r="P35" s="7">
        <v>0</v>
      </c>
      <c r="Q35" s="7"/>
      <c r="R35" s="7">
        <f t="shared" si="0"/>
        <v>-148667.12</v>
      </c>
      <c r="T35" s="23">
        <f>ROUND(0.03*'Entitlement to Date'!T35,2)</f>
        <v>353686.9</v>
      </c>
      <c r="U35" s="23">
        <f t="shared" si="1"/>
        <v>205019.78000000003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-29165.22</v>
      </c>
      <c r="M36" s="7">
        <v>0</v>
      </c>
      <c r="N36" s="7">
        <v>0</v>
      </c>
      <c r="O36" s="7">
        <v>0</v>
      </c>
      <c r="P36" s="7">
        <v>0</v>
      </c>
      <c r="Q36" s="7"/>
      <c r="R36" s="7">
        <f t="shared" si="0"/>
        <v>-208506.23999999996</v>
      </c>
      <c r="T36" s="23">
        <f>ROUND(0.03*'Entitlement to Date'!T36,2)</f>
        <v>349205.63</v>
      </c>
      <c r="U36" s="23">
        <f t="shared" si="1"/>
        <v>140699.39000000004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-10858.64</v>
      </c>
      <c r="M37" s="7">
        <v>0</v>
      </c>
      <c r="N37" s="7">
        <v>0</v>
      </c>
      <c r="O37" s="7">
        <v>0</v>
      </c>
      <c r="P37" s="7">
        <v>0</v>
      </c>
      <c r="Q37" s="7"/>
      <c r="R37" s="7">
        <f t="shared" si="0"/>
        <v>-71093.360000000015</v>
      </c>
      <c r="T37" s="23">
        <f>ROUND(0.03*'Entitlement to Date'!T37,2)</f>
        <v>0</v>
      </c>
      <c r="U37" s="23">
        <f t="shared" si="1"/>
        <v>-71093.360000000015</v>
      </c>
    </row>
    <row r="38" spans="1:21" x14ac:dyDescent="0.3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-23848.01</v>
      </c>
      <c r="M38" s="7">
        <v>0</v>
      </c>
      <c r="N38" s="7">
        <v>0</v>
      </c>
      <c r="O38" s="7">
        <v>0</v>
      </c>
      <c r="P38" s="7">
        <v>0</v>
      </c>
      <c r="Q38" s="7"/>
      <c r="R38" s="7">
        <f t="shared" si="0"/>
        <v>-165812.15</v>
      </c>
      <c r="T38" s="23">
        <f>ROUND(0.03*'Entitlement to Date'!T39,2)</f>
        <v>269663.17</v>
      </c>
      <c r="U38" s="23">
        <f t="shared" si="1"/>
        <v>103851.01999999999</v>
      </c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-13866.47</v>
      </c>
      <c r="M39" s="7">
        <v>0</v>
      </c>
      <c r="N39" s="7">
        <v>0</v>
      </c>
      <c r="O39" s="7">
        <v>0</v>
      </c>
      <c r="P39" s="7">
        <v>0</v>
      </c>
      <c r="Q39" s="7"/>
      <c r="R39" s="7">
        <f t="shared" si="0"/>
        <v>-78616.37</v>
      </c>
      <c r="T39" s="23">
        <f>ROUND(0.03*'Entitlement to Date'!T40,2)</f>
        <v>12202.36</v>
      </c>
      <c r="U39" s="23">
        <f t="shared" si="1"/>
        <v>-66414.009999999995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-800.32</v>
      </c>
      <c r="M40" s="7">
        <v>0</v>
      </c>
      <c r="N40" s="7">
        <v>0</v>
      </c>
      <c r="O40" s="7">
        <v>0</v>
      </c>
      <c r="P40" s="7">
        <v>0</v>
      </c>
      <c r="Q40" s="7"/>
      <c r="R40" s="7">
        <f t="shared" si="0"/>
        <v>-7653.0199999999986</v>
      </c>
      <c r="T40" s="23">
        <f>ROUND(0.03*'Entitlement to Date'!T41,2)</f>
        <v>86294.64</v>
      </c>
      <c r="U40" s="23">
        <f t="shared" si="1"/>
        <v>78641.62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-701.41</v>
      </c>
      <c r="M41" s="7">
        <v>0</v>
      </c>
      <c r="N41" s="7">
        <v>0</v>
      </c>
      <c r="O41" s="7">
        <v>0</v>
      </c>
      <c r="P41" s="7">
        <v>0</v>
      </c>
      <c r="Q41" s="7"/>
      <c r="R41" s="7">
        <f t="shared" si="0"/>
        <v>-5881.39</v>
      </c>
      <c r="T41" s="23">
        <f>ROUND(0.03*'Entitlement to Date'!T42,2)</f>
        <v>17550.560000000001</v>
      </c>
      <c r="U41" s="23">
        <f t="shared" si="1"/>
        <v>11669.170000000002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-1616.4</v>
      </c>
      <c r="M42" s="7">
        <v>0</v>
      </c>
      <c r="N42" s="7">
        <v>0</v>
      </c>
      <c r="O42" s="7">
        <v>0</v>
      </c>
      <c r="P42" s="7">
        <v>0</v>
      </c>
      <c r="Q42" s="7"/>
      <c r="R42" s="7">
        <f t="shared" si="0"/>
        <v>-12819.06</v>
      </c>
      <c r="T42" s="23">
        <f>ROUND(0.03*'Entitlement to Date'!T43,2)</f>
        <v>40067.870000000003</v>
      </c>
      <c r="U42" s="23">
        <f t="shared" si="1"/>
        <v>27248.810000000005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-3218.4</v>
      </c>
      <c r="M43" s="7">
        <v>0</v>
      </c>
      <c r="N43" s="7">
        <v>0</v>
      </c>
      <c r="O43" s="7">
        <v>0</v>
      </c>
      <c r="P43" s="7">
        <v>0</v>
      </c>
      <c r="Q43" s="7"/>
      <c r="R43" s="7">
        <f t="shared" si="0"/>
        <v>-24531.119999999999</v>
      </c>
      <c r="T43" s="23"/>
      <c r="U43" s="23"/>
    </row>
    <row r="44" spans="1:21" x14ac:dyDescent="0.3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-590642.98</v>
      </c>
      <c r="M44" s="7">
        <f t="shared" si="2"/>
        <v>0</v>
      </c>
      <c r="N44" s="7">
        <f t="shared" si="2"/>
        <v>0</v>
      </c>
      <c r="O44" s="7">
        <f t="shared" si="2"/>
        <v>0</v>
      </c>
      <c r="P44" s="7">
        <f t="shared" si="2"/>
        <v>0</v>
      </c>
      <c r="Q44" s="7">
        <f t="shared" si="2"/>
        <v>0</v>
      </c>
      <c r="R44" s="7">
        <f t="shared" si="2"/>
        <v>-4181806.350000002</v>
      </c>
      <c r="T44" s="23">
        <f>ROUND(0.03*'Entitlement to Date'!T45,2)</f>
        <v>6748206.1799999997</v>
      </c>
      <c r="U44" s="23">
        <f t="shared" si="1"/>
        <v>2566399.8299999977</v>
      </c>
    </row>
    <row r="46" spans="1:21" x14ac:dyDescent="0.35">
      <c r="L46" s="7"/>
    </row>
    <row r="49" spans="12:12" x14ac:dyDescent="0.3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Kahle, Tim</cp:lastModifiedBy>
  <cp:lastPrinted>2024-09-12T17:34:13Z</cp:lastPrinted>
  <dcterms:created xsi:type="dcterms:W3CDTF">2012-01-04T22:28:18Z</dcterms:created>
  <dcterms:modified xsi:type="dcterms:W3CDTF">2025-02-14T20:19:21Z</dcterms:modified>
</cp:coreProperties>
</file>