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AYMENTS\PSFA25\CSI\"/>
    </mc:Choice>
  </mc:AlternateContent>
  <xr:revisionPtr revIDLastSave="0" documentId="13_ncr:1_{90E6B708-3609-4A38-BA73-F05239DD63B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onthly" sheetId="1" r:id="rId1"/>
    <sheet name="Entitlement to Date" sheetId="2" r:id="rId2"/>
    <sheet name="CSI Admin to Date" sheetId="4" r:id="rId3"/>
  </sheets>
  <externalReferences>
    <externalReference r:id="rId4"/>
    <externalReference r:id="rId5"/>
  </externalReferences>
  <definedNames>
    <definedName name="Inputs">[1]Inputs!$A$2:$I$181</definedName>
    <definedName name="Values">[2]Inputs!$A$2:$I$181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9" i="1" l="1"/>
  <c r="K439" i="1" s="1"/>
  <c r="J418" i="1"/>
  <c r="M418" i="1" s="1"/>
  <c r="J406" i="1"/>
  <c r="M406" i="1" s="1"/>
  <c r="J404" i="1"/>
  <c r="M404" i="1" s="1"/>
  <c r="M405" i="1"/>
  <c r="M407" i="1"/>
  <c r="M408" i="1"/>
  <c r="M409" i="1"/>
  <c r="M410" i="1"/>
  <c r="M411" i="1"/>
  <c r="M412" i="1"/>
  <c r="M413" i="1"/>
  <c r="M414" i="1"/>
  <c r="M415" i="1"/>
  <c r="M416" i="1"/>
  <c r="M417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40" i="1"/>
  <c r="M441" i="1"/>
  <c r="M442" i="1"/>
  <c r="M443" i="1"/>
  <c r="M444" i="1"/>
  <c r="M445" i="1"/>
  <c r="K405" i="1"/>
  <c r="K407" i="1"/>
  <c r="K408" i="1"/>
  <c r="K409" i="1"/>
  <c r="K410" i="1"/>
  <c r="K411" i="1"/>
  <c r="K412" i="1"/>
  <c r="K413" i="1"/>
  <c r="K414" i="1"/>
  <c r="K415" i="1"/>
  <c r="K416" i="1"/>
  <c r="K417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40" i="1"/>
  <c r="K441" i="1"/>
  <c r="K442" i="1"/>
  <c r="K443" i="1"/>
  <c r="K444" i="1"/>
  <c r="K445" i="1"/>
  <c r="M439" i="1" l="1"/>
  <c r="K418" i="1"/>
  <c r="K406" i="1"/>
  <c r="K404" i="1"/>
  <c r="N447" i="1"/>
  <c r="L447" i="1"/>
  <c r="H447" i="1"/>
  <c r="G447" i="1"/>
  <c r="H448" i="1" s="1"/>
  <c r="J445" i="1"/>
  <c r="J444" i="1"/>
  <c r="J443" i="1"/>
  <c r="J442" i="1"/>
  <c r="J441" i="1"/>
  <c r="J440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7" i="1"/>
  <c r="J416" i="1"/>
  <c r="J415" i="1"/>
  <c r="J414" i="1"/>
  <c r="J413" i="1"/>
  <c r="J412" i="1"/>
  <c r="J411" i="1"/>
  <c r="J410" i="1"/>
  <c r="J409" i="1"/>
  <c r="J408" i="1"/>
  <c r="J407" i="1"/>
  <c r="J405" i="1"/>
  <c r="M355" i="1"/>
  <c r="M356" i="1"/>
  <c r="M357" i="1"/>
  <c r="O357" i="1" s="1"/>
  <c r="M358" i="1"/>
  <c r="M359" i="1"/>
  <c r="M360" i="1"/>
  <c r="M361" i="1"/>
  <c r="M362" i="1"/>
  <c r="M363" i="1"/>
  <c r="M364" i="1"/>
  <c r="M365" i="1"/>
  <c r="M366" i="1"/>
  <c r="M367" i="1"/>
  <c r="M368" i="1"/>
  <c r="M369" i="1"/>
  <c r="O369" i="1" s="1"/>
  <c r="M370" i="1"/>
  <c r="M371" i="1"/>
  <c r="M372" i="1"/>
  <c r="M373" i="1"/>
  <c r="M374" i="1"/>
  <c r="M375" i="1"/>
  <c r="O375" i="1" s="1"/>
  <c r="M376" i="1"/>
  <c r="M377" i="1"/>
  <c r="M378" i="1"/>
  <c r="M379" i="1"/>
  <c r="M380" i="1"/>
  <c r="M381" i="1"/>
  <c r="O381" i="1" s="1"/>
  <c r="M382" i="1"/>
  <c r="M383" i="1"/>
  <c r="M384" i="1"/>
  <c r="M385" i="1"/>
  <c r="M386" i="1"/>
  <c r="M387" i="1"/>
  <c r="M388" i="1"/>
  <c r="M389" i="1"/>
  <c r="M390" i="1"/>
  <c r="M391" i="1"/>
  <c r="M392" i="1"/>
  <c r="M393" i="1"/>
  <c r="O393" i="1" s="1"/>
  <c r="M394" i="1"/>
  <c r="M395" i="1"/>
  <c r="M354" i="1"/>
  <c r="K355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54" i="1"/>
  <c r="J354" i="1"/>
  <c r="N397" i="1"/>
  <c r="L397" i="1"/>
  <c r="H397" i="1"/>
  <c r="H398" i="1" s="1"/>
  <c r="G397" i="1"/>
  <c r="J395" i="1"/>
  <c r="J394" i="1"/>
  <c r="J393" i="1"/>
  <c r="J392" i="1"/>
  <c r="J391" i="1"/>
  <c r="J390" i="1"/>
  <c r="J389" i="1"/>
  <c r="J388" i="1"/>
  <c r="O388" i="1" s="1"/>
  <c r="O387" i="1"/>
  <c r="J387" i="1"/>
  <c r="J386" i="1"/>
  <c r="J385" i="1"/>
  <c r="O384" i="1"/>
  <c r="J384" i="1"/>
  <c r="J383" i="1"/>
  <c r="J382" i="1"/>
  <c r="J381" i="1"/>
  <c r="J380" i="1"/>
  <c r="J379" i="1"/>
  <c r="J378" i="1"/>
  <c r="J377" i="1"/>
  <c r="J376" i="1"/>
  <c r="O376" i="1" s="1"/>
  <c r="J375" i="1"/>
  <c r="J374" i="1"/>
  <c r="J373" i="1"/>
  <c r="O372" i="1"/>
  <c r="J372" i="1"/>
  <c r="J371" i="1"/>
  <c r="J370" i="1"/>
  <c r="J369" i="1"/>
  <c r="J368" i="1"/>
  <c r="J367" i="1"/>
  <c r="J366" i="1"/>
  <c r="J365" i="1"/>
  <c r="J364" i="1"/>
  <c r="O363" i="1"/>
  <c r="J363" i="1"/>
  <c r="J362" i="1"/>
  <c r="J361" i="1"/>
  <c r="O361" i="1" s="1"/>
  <c r="O360" i="1"/>
  <c r="J360" i="1"/>
  <c r="J359" i="1"/>
  <c r="J358" i="1"/>
  <c r="J357" i="1"/>
  <c r="J356" i="1"/>
  <c r="K356" i="1" s="1"/>
  <c r="J355" i="1"/>
  <c r="Q44" i="4"/>
  <c r="P44" i="4"/>
  <c r="O44" i="4"/>
  <c r="N44" i="4"/>
  <c r="M44" i="4"/>
  <c r="L44" i="4"/>
  <c r="K44" i="4"/>
  <c r="J44" i="4"/>
  <c r="I44" i="4"/>
  <c r="H44" i="4"/>
  <c r="G44" i="4"/>
  <c r="F44" i="4"/>
  <c r="O410" i="1" l="1"/>
  <c r="J447" i="1"/>
  <c r="O409" i="1"/>
  <c r="O407" i="1"/>
  <c r="O413" i="1"/>
  <c r="O416" i="1"/>
  <c r="O419" i="1"/>
  <c r="O422" i="1"/>
  <c r="O425" i="1"/>
  <c r="O428" i="1"/>
  <c r="O431" i="1"/>
  <c r="O434" i="1"/>
  <c r="O437" i="1"/>
  <c r="O440" i="1"/>
  <c r="O443" i="1"/>
  <c r="O405" i="1"/>
  <c r="O408" i="1"/>
  <c r="O411" i="1"/>
  <c r="O414" i="1"/>
  <c r="O417" i="1"/>
  <c r="O420" i="1"/>
  <c r="O423" i="1"/>
  <c r="O426" i="1"/>
  <c r="O429" i="1"/>
  <c r="O432" i="1"/>
  <c r="O435" i="1"/>
  <c r="O438" i="1"/>
  <c r="O441" i="1"/>
  <c r="O444" i="1"/>
  <c r="O406" i="1"/>
  <c r="O412" i="1"/>
  <c r="O415" i="1"/>
  <c r="O418" i="1"/>
  <c r="O421" i="1"/>
  <c r="O424" i="1"/>
  <c r="O427" i="1"/>
  <c r="O430" i="1"/>
  <c r="O433" i="1"/>
  <c r="O436" i="1"/>
  <c r="O439" i="1"/>
  <c r="O442" i="1"/>
  <c r="O445" i="1"/>
  <c r="O364" i="1"/>
  <c r="O390" i="1"/>
  <c r="O378" i="1"/>
  <c r="O366" i="1"/>
  <c r="O370" i="1"/>
  <c r="O394" i="1"/>
  <c r="O382" i="1"/>
  <c r="O355" i="1"/>
  <c r="O367" i="1"/>
  <c r="O373" i="1"/>
  <c r="O379" i="1"/>
  <c r="O385" i="1"/>
  <c r="O391" i="1"/>
  <c r="O358" i="1"/>
  <c r="O354" i="1"/>
  <c r="J397" i="1"/>
  <c r="M397" i="1"/>
  <c r="M398" i="1" s="1"/>
  <c r="O356" i="1"/>
  <c r="O359" i="1"/>
  <c r="O362" i="1"/>
  <c r="O365" i="1"/>
  <c r="O368" i="1"/>
  <c r="O371" i="1"/>
  <c r="O374" i="1"/>
  <c r="O377" i="1"/>
  <c r="O380" i="1"/>
  <c r="O383" i="1"/>
  <c r="O386" i="1"/>
  <c r="O389" i="1"/>
  <c r="O392" i="1"/>
  <c r="O395" i="1"/>
  <c r="J339" i="1"/>
  <c r="J318" i="1"/>
  <c r="J306" i="1"/>
  <c r="J304" i="1"/>
  <c r="M447" i="1" l="1"/>
  <c r="M448" i="1" s="1"/>
  <c r="K447" i="1"/>
  <c r="O404" i="1"/>
  <c r="O447" i="1" s="1"/>
  <c r="O397" i="1"/>
  <c r="O398" i="1" s="1"/>
  <c r="K397" i="1"/>
  <c r="K304" i="1"/>
  <c r="M304" i="1"/>
  <c r="M306" i="1"/>
  <c r="K306" i="1"/>
  <c r="M318" i="1"/>
  <c r="K318" i="1"/>
  <c r="M339" i="1"/>
  <c r="K339" i="1"/>
  <c r="L347" i="1"/>
  <c r="H347" i="1"/>
  <c r="G347" i="1"/>
  <c r="J345" i="1"/>
  <c r="J344" i="1"/>
  <c r="J343" i="1"/>
  <c r="J342" i="1"/>
  <c r="J341" i="1"/>
  <c r="J340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7" i="1"/>
  <c r="J316" i="1"/>
  <c r="J315" i="1"/>
  <c r="J314" i="1"/>
  <c r="J313" i="1"/>
  <c r="J312" i="1"/>
  <c r="J311" i="1"/>
  <c r="J310" i="1"/>
  <c r="J309" i="1"/>
  <c r="J308" i="1"/>
  <c r="J307" i="1"/>
  <c r="J305" i="1"/>
  <c r="L297" i="1"/>
  <c r="H297" i="1"/>
  <c r="G297" i="1"/>
  <c r="J295" i="1"/>
  <c r="M295" i="1" s="1"/>
  <c r="J294" i="1"/>
  <c r="M294" i="1" s="1"/>
  <c r="J293" i="1"/>
  <c r="M293" i="1" s="1"/>
  <c r="J292" i="1"/>
  <c r="M292" i="1" s="1"/>
  <c r="J291" i="1"/>
  <c r="M291" i="1" s="1"/>
  <c r="J290" i="1"/>
  <c r="M290" i="1" s="1"/>
  <c r="J289" i="1"/>
  <c r="M289" i="1" s="1"/>
  <c r="J288" i="1"/>
  <c r="M288" i="1" s="1"/>
  <c r="J287" i="1"/>
  <c r="M287" i="1" s="1"/>
  <c r="J286" i="1"/>
  <c r="K286" i="1" s="1"/>
  <c r="J285" i="1"/>
  <c r="M285" i="1" s="1"/>
  <c r="J284" i="1"/>
  <c r="K284" i="1" s="1"/>
  <c r="J283" i="1"/>
  <c r="K283" i="1" s="1"/>
  <c r="J282" i="1"/>
  <c r="K282" i="1" s="1"/>
  <c r="J281" i="1"/>
  <c r="M281" i="1" s="1"/>
  <c r="J280" i="1"/>
  <c r="K280" i="1" s="1"/>
  <c r="J279" i="1"/>
  <c r="M279" i="1" s="1"/>
  <c r="J278" i="1"/>
  <c r="M278" i="1" s="1"/>
  <c r="J277" i="1"/>
  <c r="M277" i="1" s="1"/>
  <c r="J276" i="1"/>
  <c r="K276" i="1" s="1"/>
  <c r="J275" i="1"/>
  <c r="M275" i="1" s="1"/>
  <c r="J274" i="1"/>
  <c r="K274" i="1" s="1"/>
  <c r="J273" i="1"/>
  <c r="M273" i="1" s="1"/>
  <c r="J272" i="1"/>
  <c r="K272" i="1" s="1"/>
  <c r="J271" i="1"/>
  <c r="K271" i="1" s="1"/>
  <c r="J270" i="1"/>
  <c r="K270" i="1" s="1"/>
  <c r="J269" i="1"/>
  <c r="M269" i="1" s="1"/>
  <c r="J268" i="1"/>
  <c r="M268" i="1" s="1"/>
  <c r="J267" i="1"/>
  <c r="K267" i="1" s="1"/>
  <c r="J266" i="1"/>
  <c r="M266" i="1" s="1"/>
  <c r="J265" i="1"/>
  <c r="M265" i="1" s="1"/>
  <c r="J264" i="1"/>
  <c r="K264" i="1" s="1"/>
  <c r="J263" i="1"/>
  <c r="K263" i="1" s="1"/>
  <c r="J262" i="1"/>
  <c r="K262" i="1" s="1"/>
  <c r="J261" i="1"/>
  <c r="M261" i="1" s="1"/>
  <c r="J260" i="1"/>
  <c r="M260" i="1" s="1"/>
  <c r="J259" i="1"/>
  <c r="K259" i="1" s="1"/>
  <c r="J258" i="1"/>
  <c r="K258" i="1" s="1"/>
  <c r="J257" i="1"/>
  <c r="M257" i="1" s="1"/>
  <c r="J256" i="1"/>
  <c r="M256" i="1" s="1"/>
  <c r="J255" i="1"/>
  <c r="K255" i="1" s="1"/>
  <c r="J254" i="1"/>
  <c r="M254" i="1" s="1"/>
  <c r="L247" i="1"/>
  <c r="H247" i="1"/>
  <c r="G247" i="1"/>
  <c r="J245" i="1"/>
  <c r="K245" i="1" s="1"/>
  <c r="J244" i="1"/>
  <c r="M244" i="1" s="1"/>
  <c r="J243" i="1"/>
  <c r="M243" i="1" s="1"/>
  <c r="J242" i="1"/>
  <c r="M242" i="1" s="1"/>
  <c r="J241" i="1"/>
  <c r="K241" i="1" s="1"/>
  <c r="J240" i="1"/>
  <c r="M240" i="1" s="1"/>
  <c r="J239" i="1"/>
  <c r="M239" i="1" s="1"/>
  <c r="J238" i="1"/>
  <c r="M238" i="1" s="1"/>
  <c r="J237" i="1"/>
  <c r="M237" i="1" s="1"/>
  <c r="J236" i="1"/>
  <c r="M236" i="1" s="1"/>
  <c r="J235" i="1"/>
  <c r="K235" i="1" s="1"/>
  <c r="J234" i="1"/>
  <c r="M234" i="1" s="1"/>
  <c r="J233" i="1"/>
  <c r="M233" i="1" s="1"/>
  <c r="J232" i="1"/>
  <c r="M232" i="1" s="1"/>
  <c r="J231" i="1"/>
  <c r="M231" i="1" s="1"/>
  <c r="J230" i="1"/>
  <c r="M230" i="1" s="1"/>
  <c r="J229" i="1"/>
  <c r="M229" i="1" s="1"/>
  <c r="J228" i="1"/>
  <c r="M228" i="1" s="1"/>
  <c r="J227" i="1"/>
  <c r="K227" i="1" s="1"/>
  <c r="J226" i="1"/>
  <c r="K226" i="1" s="1"/>
  <c r="J225" i="1"/>
  <c r="K225" i="1" s="1"/>
  <c r="J224" i="1"/>
  <c r="M224" i="1" s="1"/>
  <c r="J223" i="1"/>
  <c r="K223" i="1" s="1"/>
  <c r="J222" i="1"/>
  <c r="M222" i="1" s="1"/>
  <c r="J221" i="1"/>
  <c r="M221" i="1" s="1"/>
  <c r="J220" i="1"/>
  <c r="M220" i="1" s="1"/>
  <c r="J219" i="1"/>
  <c r="M219" i="1" s="1"/>
  <c r="J218" i="1"/>
  <c r="M218" i="1" s="1"/>
  <c r="J217" i="1"/>
  <c r="M217" i="1" s="1"/>
  <c r="J216" i="1"/>
  <c r="K216" i="1" s="1"/>
  <c r="J215" i="1"/>
  <c r="K215" i="1" s="1"/>
  <c r="J214" i="1"/>
  <c r="K214" i="1" s="1"/>
  <c r="J213" i="1"/>
  <c r="K213" i="1" s="1"/>
  <c r="J212" i="1"/>
  <c r="M212" i="1" s="1"/>
  <c r="J211" i="1"/>
  <c r="M211" i="1" s="1"/>
  <c r="J210" i="1"/>
  <c r="M210" i="1" s="1"/>
  <c r="J209" i="1"/>
  <c r="K209" i="1" s="1"/>
  <c r="J208" i="1"/>
  <c r="M208" i="1" s="1"/>
  <c r="J207" i="1"/>
  <c r="M207" i="1" s="1"/>
  <c r="J206" i="1"/>
  <c r="M206" i="1" s="1"/>
  <c r="J205" i="1"/>
  <c r="M205" i="1" s="1"/>
  <c r="J204" i="1"/>
  <c r="M204" i="1" s="1"/>
  <c r="N197" i="1"/>
  <c r="L197" i="1"/>
  <c r="H197" i="1"/>
  <c r="G197" i="1"/>
  <c r="J195" i="1"/>
  <c r="M195" i="1" s="1"/>
  <c r="J194" i="1"/>
  <c r="M194" i="1" s="1"/>
  <c r="J193" i="1"/>
  <c r="M193" i="1" s="1"/>
  <c r="J192" i="1"/>
  <c r="M192" i="1" s="1"/>
  <c r="J191" i="1"/>
  <c r="M191" i="1" s="1"/>
  <c r="J190" i="1"/>
  <c r="M190" i="1" s="1"/>
  <c r="J189" i="1"/>
  <c r="M189" i="1" s="1"/>
  <c r="J188" i="1"/>
  <c r="M188" i="1" s="1"/>
  <c r="J187" i="1"/>
  <c r="M187" i="1" s="1"/>
  <c r="J186" i="1"/>
  <c r="M186" i="1" s="1"/>
  <c r="J185" i="1"/>
  <c r="M185" i="1" s="1"/>
  <c r="J184" i="1"/>
  <c r="M184" i="1" s="1"/>
  <c r="J183" i="1"/>
  <c r="M183" i="1" s="1"/>
  <c r="J182" i="1"/>
  <c r="M182" i="1" s="1"/>
  <c r="J181" i="1"/>
  <c r="M181" i="1" s="1"/>
  <c r="J180" i="1"/>
  <c r="M180" i="1" s="1"/>
  <c r="J179" i="1"/>
  <c r="M179" i="1" s="1"/>
  <c r="J178" i="1"/>
  <c r="M178" i="1" s="1"/>
  <c r="J177" i="1"/>
  <c r="M177" i="1" s="1"/>
  <c r="J176" i="1"/>
  <c r="M176" i="1" s="1"/>
  <c r="J175" i="1"/>
  <c r="M175" i="1" s="1"/>
  <c r="J174" i="1"/>
  <c r="M174" i="1" s="1"/>
  <c r="J173" i="1"/>
  <c r="M173" i="1" s="1"/>
  <c r="J172" i="1"/>
  <c r="M172" i="1" s="1"/>
  <c r="J171" i="1"/>
  <c r="M171" i="1" s="1"/>
  <c r="J170" i="1"/>
  <c r="M170" i="1" s="1"/>
  <c r="J169" i="1"/>
  <c r="M169" i="1" s="1"/>
  <c r="J168" i="1"/>
  <c r="M168" i="1" s="1"/>
  <c r="J167" i="1"/>
  <c r="M167" i="1" s="1"/>
  <c r="J166" i="1"/>
  <c r="M166" i="1" s="1"/>
  <c r="J165" i="1"/>
  <c r="M165" i="1" s="1"/>
  <c r="J164" i="1"/>
  <c r="M164" i="1" s="1"/>
  <c r="J163" i="1"/>
  <c r="M163" i="1" s="1"/>
  <c r="J162" i="1"/>
  <c r="M162" i="1" s="1"/>
  <c r="J161" i="1"/>
  <c r="M161" i="1" s="1"/>
  <c r="J160" i="1"/>
  <c r="M160" i="1" s="1"/>
  <c r="J159" i="1"/>
  <c r="M159" i="1" s="1"/>
  <c r="J158" i="1"/>
  <c r="M158" i="1" s="1"/>
  <c r="J157" i="1"/>
  <c r="M157" i="1" s="1"/>
  <c r="J156" i="1"/>
  <c r="M156" i="1" s="1"/>
  <c r="J155" i="1"/>
  <c r="M155" i="1" s="1"/>
  <c r="J154" i="1"/>
  <c r="H147" i="1"/>
  <c r="G147" i="1"/>
  <c r="J145" i="1"/>
  <c r="M145" i="1" s="1"/>
  <c r="J144" i="1"/>
  <c r="M144" i="1" s="1"/>
  <c r="J143" i="1"/>
  <c r="K143" i="1" s="1"/>
  <c r="J142" i="1"/>
  <c r="M142" i="1" s="1"/>
  <c r="J141" i="1"/>
  <c r="M141" i="1" s="1"/>
  <c r="J140" i="1"/>
  <c r="M140" i="1" s="1"/>
  <c r="J139" i="1"/>
  <c r="M139" i="1" s="1"/>
  <c r="J138" i="1"/>
  <c r="K138" i="1" s="1"/>
  <c r="J137" i="1"/>
  <c r="M137" i="1" s="1"/>
  <c r="J136" i="1"/>
  <c r="M136" i="1" s="1"/>
  <c r="J135" i="1"/>
  <c r="K135" i="1" s="1"/>
  <c r="J134" i="1"/>
  <c r="M134" i="1" s="1"/>
  <c r="J133" i="1"/>
  <c r="M133" i="1" s="1"/>
  <c r="J132" i="1"/>
  <c r="M132" i="1" s="1"/>
  <c r="J131" i="1"/>
  <c r="K131" i="1" s="1"/>
  <c r="J130" i="1"/>
  <c r="M130" i="1" s="1"/>
  <c r="J129" i="1"/>
  <c r="M129" i="1" s="1"/>
  <c r="J128" i="1"/>
  <c r="M128" i="1" s="1"/>
  <c r="J127" i="1"/>
  <c r="M127" i="1" s="1"/>
  <c r="J126" i="1"/>
  <c r="M126" i="1" s="1"/>
  <c r="J125" i="1"/>
  <c r="M125" i="1" s="1"/>
  <c r="J124" i="1"/>
  <c r="K124" i="1" s="1"/>
  <c r="J123" i="1"/>
  <c r="M123" i="1" s="1"/>
  <c r="J122" i="1"/>
  <c r="K122" i="1" s="1"/>
  <c r="J121" i="1"/>
  <c r="M121" i="1" s="1"/>
  <c r="J120" i="1"/>
  <c r="M120" i="1" s="1"/>
  <c r="J119" i="1"/>
  <c r="K119" i="1" s="1"/>
  <c r="J118" i="1"/>
  <c r="M118" i="1" s="1"/>
  <c r="J117" i="1"/>
  <c r="M117" i="1" s="1"/>
  <c r="J116" i="1"/>
  <c r="M116" i="1" s="1"/>
  <c r="J115" i="1"/>
  <c r="M115" i="1" s="1"/>
  <c r="J114" i="1"/>
  <c r="M114" i="1" s="1"/>
  <c r="J113" i="1"/>
  <c r="M113" i="1" s="1"/>
  <c r="N147" i="1"/>
  <c r="J112" i="1"/>
  <c r="K112" i="1" s="1"/>
  <c r="J111" i="1"/>
  <c r="M111" i="1" s="1"/>
  <c r="J110" i="1"/>
  <c r="K110" i="1" s="1"/>
  <c r="J109" i="1"/>
  <c r="M109" i="1" s="1"/>
  <c r="J108" i="1"/>
  <c r="K108" i="1" s="1"/>
  <c r="J107" i="1"/>
  <c r="M107" i="1" s="1"/>
  <c r="J106" i="1"/>
  <c r="M106" i="1" s="1"/>
  <c r="J105" i="1"/>
  <c r="K105" i="1" s="1"/>
  <c r="J104" i="1"/>
  <c r="M104" i="1" s="1"/>
  <c r="N63" i="1"/>
  <c r="N62" i="1"/>
  <c r="O448" i="1" l="1"/>
  <c r="K320" i="1"/>
  <c r="M320" i="1"/>
  <c r="K333" i="1"/>
  <c r="M333" i="1"/>
  <c r="K309" i="1"/>
  <c r="M309" i="1"/>
  <c r="K322" i="1"/>
  <c r="M322" i="1"/>
  <c r="K334" i="1"/>
  <c r="M334" i="1"/>
  <c r="K238" i="1"/>
  <c r="O238" i="1" s="1"/>
  <c r="K310" i="1"/>
  <c r="O310" i="1" s="1"/>
  <c r="M310" i="1"/>
  <c r="K323" i="1"/>
  <c r="M323" i="1"/>
  <c r="K335" i="1"/>
  <c r="M335" i="1"/>
  <c r="M307" i="1"/>
  <c r="K307" i="1"/>
  <c r="K311" i="1"/>
  <c r="O311" i="1" s="1"/>
  <c r="M311" i="1"/>
  <c r="K324" i="1"/>
  <c r="M324" i="1"/>
  <c r="K336" i="1"/>
  <c r="O336" i="1" s="1"/>
  <c r="M336" i="1"/>
  <c r="K345" i="1"/>
  <c r="M345" i="1"/>
  <c r="K312" i="1"/>
  <c r="M312" i="1"/>
  <c r="M325" i="1"/>
  <c r="K325" i="1"/>
  <c r="K337" i="1"/>
  <c r="M337" i="1"/>
  <c r="M332" i="1"/>
  <c r="K332" i="1"/>
  <c r="O332" i="1" s="1"/>
  <c r="M313" i="1"/>
  <c r="K313" i="1"/>
  <c r="K326" i="1"/>
  <c r="M326" i="1"/>
  <c r="K338" i="1"/>
  <c r="M338" i="1"/>
  <c r="K314" i="1"/>
  <c r="M314" i="1"/>
  <c r="M327" i="1"/>
  <c r="K327" i="1"/>
  <c r="M340" i="1"/>
  <c r="K340" i="1"/>
  <c r="K128" i="1"/>
  <c r="O128" i="1" s="1"/>
  <c r="M315" i="1"/>
  <c r="K315" i="1"/>
  <c r="M328" i="1"/>
  <c r="K328" i="1"/>
  <c r="M341" i="1"/>
  <c r="K341" i="1"/>
  <c r="K234" i="1"/>
  <c r="M316" i="1"/>
  <c r="K316" i="1"/>
  <c r="M329" i="1"/>
  <c r="K329" i="1"/>
  <c r="O329" i="1" s="1"/>
  <c r="M342" i="1"/>
  <c r="O342" i="1" s="1"/>
  <c r="K342" i="1"/>
  <c r="K308" i="1"/>
  <c r="M308" i="1"/>
  <c r="M108" i="1"/>
  <c r="M317" i="1"/>
  <c r="K317" i="1"/>
  <c r="M330" i="1"/>
  <c r="K330" i="1"/>
  <c r="K343" i="1"/>
  <c r="O343" i="1" s="1"/>
  <c r="M343" i="1"/>
  <c r="K321" i="1"/>
  <c r="O321" i="1" s="1"/>
  <c r="M321" i="1"/>
  <c r="M235" i="1"/>
  <c r="M305" i="1"/>
  <c r="K305" i="1"/>
  <c r="M319" i="1"/>
  <c r="K319" i="1"/>
  <c r="K331" i="1"/>
  <c r="M331" i="1"/>
  <c r="K344" i="1"/>
  <c r="M344" i="1"/>
  <c r="M276" i="1"/>
  <c r="O108" i="1"/>
  <c r="K228" i="1"/>
  <c r="O228" i="1" s="1"/>
  <c r="M258" i="1"/>
  <c r="K210" i="1"/>
  <c r="K279" i="1"/>
  <c r="K289" i="1"/>
  <c r="O289" i="1" s="1"/>
  <c r="K120" i="1"/>
  <c r="M280" i="1"/>
  <c r="O280" i="1" s="1"/>
  <c r="M112" i="1"/>
  <c r="M263" i="1"/>
  <c r="M274" i="1"/>
  <c r="O274" i="1" s="1"/>
  <c r="M214" i="1"/>
  <c r="M225" i="1"/>
  <c r="O225" i="1" s="1"/>
  <c r="M255" i="1"/>
  <c r="O255" i="1" s="1"/>
  <c r="K275" i="1"/>
  <c r="K126" i="1"/>
  <c r="M135" i="1"/>
  <c r="H298" i="1"/>
  <c r="M110" i="1"/>
  <c r="K204" i="1"/>
  <c r="K220" i="1"/>
  <c r="K244" i="1"/>
  <c r="O244" i="1" s="1"/>
  <c r="M138" i="1"/>
  <c r="M213" i="1"/>
  <c r="K291" i="1"/>
  <c r="O291" i="1" s="1"/>
  <c r="M122" i="1"/>
  <c r="O122" i="1" s="1"/>
  <c r="K139" i="1"/>
  <c r="K222" i="1"/>
  <c r="M267" i="1"/>
  <c r="O267" i="1" s="1"/>
  <c r="K292" i="1"/>
  <c r="O292" i="1" s="1"/>
  <c r="O135" i="1"/>
  <c r="K123" i="1"/>
  <c r="O123" i="1" s="1"/>
  <c r="K208" i="1"/>
  <c r="M223" i="1"/>
  <c r="O223" i="1" s="1"/>
  <c r="K232" i="1"/>
  <c r="O232" i="1" s="1"/>
  <c r="K240" i="1"/>
  <c r="O240" i="1" s="1"/>
  <c r="K268" i="1"/>
  <c r="O268" i="1" s="1"/>
  <c r="M286" i="1"/>
  <c r="K293" i="1"/>
  <c r="O293" i="1" s="1"/>
  <c r="K134" i="1"/>
  <c r="K287" i="1"/>
  <c r="K109" i="1"/>
  <c r="O109" i="1" s="1"/>
  <c r="K113" i="1"/>
  <c r="O113" i="1" s="1"/>
  <c r="M124" i="1"/>
  <c r="O124" i="1" s="1"/>
  <c r="K136" i="1"/>
  <c r="K211" i="1"/>
  <c r="M216" i="1"/>
  <c r="O216" i="1" s="1"/>
  <c r="M226" i="1"/>
  <c r="O226" i="1" s="1"/>
  <c r="K237" i="1"/>
  <c r="O237" i="1" s="1"/>
  <c r="O258" i="1"/>
  <c r="M264" i="1"/>
  <c r="O264" i="1" s="1"/>
  <c r="O286" i="1"/>
  <c r="O279" i="1"/>
  <c r="K231" i="1"/>
  <c r="O231" i="1" s="1"/>
  <c r="K114" i="1"/>
  <c r="O114" i="1" s="1"/>
  <c r="K132" i="1"/>
  <c r="O132" i="1" s="1"/>
  <c r="H198" i="1"/>
  <c r="K207" i="1"/>
  <c r="O207" i="1" s="1"/>
  <c r="K217" i="1"/>
  <c r="O217" i="1" s="1"/>
  <c r="K243" i="1"/>
  <c r="O243" i="1" s="1"/>
  <c r="H248" i="1"/>
  <c r="K144" i="1"/>
  <c r="O144" i="1" s="1"/>
  <c r="K140" i="1"/>
  <c r="O140" i="1" s="1"/>
  <c r="M241" i="1"/>
  <c r="O241" i="1" s="1"/>
  <c r="O134" i="1"/>
  <c r="K106" i="1"/>
  <c r="O106" i="1" s="1"/>
  <c r="K116" i="1"/>
  <c r="O116" i="1" s="1"/>
  <c r="H148" i="1"/>
  <c r="K219" i="1"/>
  <c r="K229" i="1"/>
  <c r="O229" i="1" s="1"/>
  <c r="M262" i="1"/>
  <c r="O262" i="1" s="1"/>
  <c r="K288" i="1"/>
  <c r="O288" i="1" s="1"/>
  <c r="K205" i="1"/>
  <c r="O205" i="1" s="1"/>
  <c r="M270" i="1"/>
  <c r="O270" i="1" s="1"/>
  <c r="N347" i="1"/>
  <c r="K290" i="1"/>
  <c r="O290" i="1" s="1"/>
  <c r="O139" i="1"/>
  <c r="J197" i="1"/>
  <c r="M245" i="1"/>
  <c r="M282" i="1"/>
  <c r="O276" i="1"/>
  <c r="O316" i="1"/>
  <c r="O309" i="1"/>
  <c r="O340" i="1"/>
  <c r="O339" i="1"/>
  <c r="O328" i="1"/>
  <c r="O323" i="1"/>
  <c r="O315" i="1"/>
  <c r="O335" i="1"/>
  <c r="O327" i="1"/>
  <c r="O320" i="1"/>
  <c r="O344" i="1"/>
  <c r="O312" i="1"/>
  <c r="O324" i="1"/>
  <c r="O333" i="1"/>
  <c r="O345" i="1"/>
  <c r="O314" i="1"/>
  <c r="O322" i="1"/>
  <c r="O326" i="1"/>
  <c r="O334" i="1"/>
  <c r="O338" i="1"/>
  <c r="O304" i="1"/>
  <c r="J347" i="1"/>
  <c r="H348" i="1"/>
  <c r="O319" i="1"/>
  <c r="O331" i="1"/>
  <c r="O317" i="1"/>
  <c r="O341" i="1"/>
  <c r="O307" i="1"/>
  <c r="O308" i="1"/>
  <c r="O325" i="1"/>
  <c r="O337" i="1"/>
  <c r="O313" i="1"/>
  <c r="O306" i="1"/>
  <c r="O318" i="1"/>
  <c r="O330" i="1"/>
  <c r="O234" i="1"/>
  <c r="O282" i="1"/>
  <c r="O263" i="1"/>
  <c r="O210" i="1"/>
  <c r="O222" i="1"/>
  <c r="O287" i="1"/>
  <c r="O213" i="1"/>
  <c r="O275" i="1"/>
  <c r="N297" i="1"/>
  <c r="K256" i="1"/>
  <c r="O256" i="1" s="1"/>
  <c r="K285" i="1"/>
  <c r="O285" i="1" s="1"/>
  <c r="M259" i="1"/>
  <c r="M271" i="1"/>
  <c r="O271" i="1" s="1"/>
  <c r="M283" i="1"/>
  <c r="O283" i="1" s="1"/>
  <c r="K257" i="1"/>
  <c r="O257" i="1" s="1"/>
  <c r="K269" i="1"/>
  <c r="O269" i="1" s="1"/>
  <c r="K281" i="1"/>
  <c r="O281" i="1" s="1"/>
  <c r="K261" i="1"/>
  <c r="O261" i="1" s="1"/>
  <c r="K260" i="1"/>
  <c r="O260" i="1" s="1"/>
  <c r="M272" i="1"/>
  <c r="O272" i="1" s="1"/>
  <c r="K277" i="1"/>
  <c r="O277" i="1" s="1"/>
  <c r="M284" i="1"/>
  <c r="O284" i="1" s="1"/>
  <c r="J297" i="1"/>
  <c r="K265" i="1"/>
  <c r="O265" i="1" s="1"/>
  <c r="K294" i="1"/>
  <c r="O294" i="1" s="1"/>
  <c r="K273" i="1"/>
  <c r="O273" i="1" s="1"/>
  <c r="K254" i="1"/>
  <c r="K266" i="1"/>
  <c r="O266" i="1" s="1"/>
  <c r="K278" i="1"/>
  <c r="O278" i="1" s="1"/>
  <c r="K295" i="1"/>
  <c r="O295" i="1" s="1"/>
  <c r="O235" i="1"/>
  <c r="O208" i="1"/>
  <c r="O214" i="1"/>
  <c r="O219" i="1"/>
  <c r="O245" i="1"/>
  <c r="O220" i="1"/>
  <c r="O211" i="1"/>
  <c r="N247" i="1"/>
  <c r="M209" i="1"/>
  <c r="O209" i="1" s="1"/>
  <c r="M215" i="1"/>
  <c r="O215" i="1" s="1"/>
  <c r="M227" i="1"/>
  <c r="O227" i="1" s="1"/>
  <c r="J247" i="1"/>
  <c r="O204" i="1"/>
  <c r="K206" i="1"/>
  <c r="O206" i="1" s="1"/>
  <c r="K212" i="1"/>
  <c r="O212" i="1" s="1"/>
  <c r="K218" i="1"/>
  <c r="O218" i="1" s="1"/>
  <c r="K221" i="1"/>
  <c r="O221" i="1" s="1"/>
  <c r="K224" i="1"/>
  <c r="O224" i="1" s="1"/>
  <c r="K230" i="1"/>
  <c r="O230" i="1" s="1"/>
  <c r="K233" i="1"/>
  <c r="O233" i="1" s="1"/>
  <c r="K236" i="1"/>
  <c r="O236" i="1" s="1"/>
  <c r="K239" i="1"/>
  <c r="O239" i="1" s="1"/>
  <c r="K242" i="1"/>
  <c r="O242" i="1" s="1"/>
  <c r="K154" i="1"/>
  <c r="K157" i="1"/>
  <c r="O157" i="1" s="1"/>
  <c r="K160" i="1"/>
  <c r="O160" i="1" s="1"/>
  <c r="K163" i="1"/>
  <c r="O163" i="1" s="1"/>
  <c r="K166" i="1"/>
  <c r="O166" i="1" s="1"/>
  <c r="K169" i="1"/>
  <c r="O169" i="1" s="1"/>
  <c r="K172" i="1"/>
  <c r="O172" i="1" s="1"/>
  <c r="K175" i="1"/>
  <c r="O175" i="1" s="1"/>
  <c r="K178" i="1"/>
  <c r="O178" i="1" s="1"/>
  <c r="K181" i="1"/>
  <c r="O181" i="1" s="1"/>
  <c r="K184" i="1"/>
  <c r="O184" i="1" s="1"/>
  <c r="K187" i="1"/>
  <c r="O187" i="1" s="1"/>
  <c r="K190" i="1"/>
  <c r="O190" i="1" s="1"/>
  <c r="K193" i="1"/>
  <c r="O193" i="1" s="1"/>
  <c r="M154" i="1"/>
  <c r="M197" i="1" s="1"/>
  <c r="M198" i="1" s="1"/>
  <c r="K158" i="1"/>
  <c r="O158" i="1" s="1"/>
  <c r="K164" i="1"/>
  <c r="O164" i="1" s="1"/>
  <c r="K167" i="1"/>
  <c r="O167" i="1" s="1"/>
  <c r="K170" i="1"/>
  <c r="O170" i="1" s="1"/>
  <c r="K173" i="1"/>
  <c r="O173" i="1" s="1"/>
  <c r="K176" i="1"/>
  <c r="O176" i="1" s="1"/>
  <c r="K179" i="1"/>
  <c r="O179" i="1" s="1"/>
  <c r="K182" i="1"/>
  <c r="O182" i="1" s="1"/>
  <c r="K185" i="1"/>
  <c r="O185" i="1" s="1"/>
  <c r="K188" i="1"/>
  <c r="O188" i="1" s="1"/>
  <c r="K191" i="1"/>
  <c r="O191" i="1" s="1"/>
  <c r="K194" i="1"/>
  <c r="O194" i="1" s="1"/>
  <c r="K155" i="1"/>
  <c r="O155" i="1" s="1"/>
  <c r="K161" i="1"/>
  <c r="O161" i="1" s="1"/>
  <c r="K156" i="1"/>
  <c r="O156" i="1" s="1"/>
  <c r="K159" i="1"/>
  <c r="O159" i="1" s="1"/>
  <c r="K162" i="1"/>
  <c r="O162" i="1" s="1"/>
  <c r="K165" i="1"/>
  <c r="O165" i="1" s="1"/>
  <c r="K168" i="1"/>
  <c r="O168" i="1" s="1"/>
  <c r="K171" i="1"/>
  <c r="O171" i="1" s="1"/>
  <c r="K174" i="1"/>
  <c r="O174" i="1" s="1"/>
  <c r="K177" i="1"/>
  <c r="O177" i="1" s="1"/>
  <c r="K180" i="1"/>
  <c r="O180" i="1" s="1"/>
  <c r="K183" i="1"/>
  <c r="O183" i="1" s="1"/>
  <c r="K186" i="1"/>
  <c r="O186" i="1" s="1"/>
  <c r="K189" i="1"/>
  <c r="O189" i="1" s="1"/>
  <c r="K192" i="1"/>
  <c r="O192" i="1" s="1"/>
  <c r="K195" i="1"/>
  <c r="O195" i="1" s="1"/>
  <c r="O138" i="1"/>
  <c r="O110" i="1"/>
  <c r="O136" i="1"/>
  <c r="O112" i="1"/>
  <c r="O126" i="1"/>
  <c r="M105" i="1"/>
  <c r="O105" i="1" s="1"/>
  <c r="K117" i="1"/>
  <c r="M119" i="1"/>
  <c r="O119" i="1" s="1"/>
  <c r="K129" i="1"/>
  <c r="O129" i="1" s="1"/>
  <c r="M131" i="1"/>
  <c r="O131" i="1" s="1"/>
  <c r="K141" i="1"/>
  <c r="O141" i="1" s="1"/>
  <c r="M143" i="1"/>
  <c r="O143" i="1" s="1"/>
  <c r="K115" i="1"/>
  <c r="O115" i="1" s="1"/>
  <c r="K127" i="1"/>
  <c r="O127" i="1" s="1"/>
  <c r="J147" i="1"/>
  <c r="K111" i="1"/>
  <c r="O111" i="1" s="1"/>
  <c r="O120" i="1"/>
  <c r="K125" i="1"/>
  <c r="O125" i="1" s="1"/>
  <c r="K137" i="1"/>
  <c r="O137" i="1" s="1"/>
  <c r="K104" i="1"/>
  <c r="K118" i="1"/>
  <c r="O118" i="1" s="1"/>
  <c r="K130" i="1"/>
  <c r="O130" i="1" s="1"/>
  <c r="K142" i="1"/>
  <c r="O142" i="1" s="1"/>
  <c r="L147" i="1"/>
  <c r="K107" i="1"/>
  <c r="O107" i="1" s="1"/>
  <c r="K121" i="1"/>
  <c r="O121" i="1" s="1"/>
  <c r="K133" i="1"/>
  <c r="O133" i="1" s="1"/>
  <c r="K145" i="1"/>
  <c r="O145" i="1" s="1"/>
  <c r="N97" i="1"/>
  <c r="H97" i="1"/>
  <c r="G97" i="1"/>
  <c r="H98" i="1" s="1"/>
  <c r="J95" i="1"/>
  <c r="M95" i="1" s="1"/>
  <c r="J94" i="1"/>
  <c r="M94" i="1" s="1"/>
  <c r="J93" i="1"/>
  <c r="K93" i="1" s="1"/>
  <c r="J92" i="1"/>
  <c r="M92" i="1" s="1"/>
  <c r="J91" i="1"/>
  <c r="M91" i="1" s="1"/>
  <c r="J90" i="1"/>
  <c r="M90" i="1" s="1"/>
  <c r="J89" i="1"/>
  <c r="L89" i="1" s="1"/>
  <c r="J88" i="1"/>
  <c r="L88" i="1" s="1"/>
  <c r="J87" i="1"/>
  <c r="M87" i="1" s="1"/>
  <c r="J86" i="1"/>
  <c r="L86" i="1" s="1"/>
  <c r="J85" i="1"/>
  <c r="M85" i="1" s="1"/>
  <c r="J84" i="1"/>
  <c r="M84" i="1" s="1"/>
  <c r="J83" i="1"/>
  <c r="M83" i="1" s="1"/>
  <c r="J82" i="1"/>
  <c r="M82" i="1" s="1"/>
  <c r="J81" i="1"/>
  <c r="K81" i="1" s="1"/>
  <c r="J80" i="1"/>
  <c r="M80" i="1" s="1"/>
  <c r="J79" i="1"/>
  <c r="M79" i="1" s="1"/>
  <c r="J78" i="1"/>
  <c r="M78" i="1" s="1"/>
  <c r="J77" i="1"/>
  <c r="L77" i="1" s="1"/>
  <c r="J76" i="1"/>
  <c r="L76" i="1" s="1"/>
  <c r="J75" i="1"/>
  <c r="M75" i="1" s="1"/>
  <c r="J74" i="1"/>
  <c r="M74" i="1" s="1"/>
  <c r="J73" i="1"/>
  <c r="M73" i="1" s="1"/>
  <c r="J72" i="1"/>
  <c r="M72" i="1" s="1"/>
  <c r="J71" i="1"/>
  <c r="M71" i="1" s="1"/>
  <c r="J70" i="1"/>
  <c r="M70" i="1" s="1"/>
  <c r="J69" i="1"/>
  <c r="K69" i="1" s="1"/>
  <c r="J68" i="1"/>
  <c r="L68" i="1" s="1"/>
  <c r="J67" i="1"/>
  <c r="M67" i="1" s="1"/>
  <c r="J66" i="1"/>
  <c r="M66" i="1" s="1"/>
  <c r="J65" i="1"/>
  <c r="L65" i="1" s="1"/>
  <c r="J64" i="1"/>
  <c r="L64" i="1" s="1"/>
  <c r="J63" i="1"/>
  <c r="M63" i="1" s="1"/>
  <c r="J62" i="1"/>
  <c r="M62" i="1" s="1"/>
  <c r="J61" i="1"/>
  <c r="M61" i="1" s="1"/>
  <c r="J60" i="1"/>
  <c r="M60" i="1" s="1"/>
  <c r="J59" i="1"/>
  <c r="M59" i="1" s="1"/>
  <c r="J58" i="1"/>
  <c r="M58" i="1" s="1"/>
  <c r="J57" i="1"/>
  <c r="K57" i="1" s="1"/>
  <c r="J56" i="1"/>
  <c r="L56" i="1" s="1"/>
  <c r="J55" i="1"/>
  <c r="M55" i="1" s="1"/>
  <c r="J54" i="1"/>
  <c r="M54" i="1" s="1"/>
  <c r="J39" i="1"/>
  <c r="K39" i="1" s="1"/>
  <c r="H47" i="1"/>
  <c r="G47" i="1"/>
  <c r="M68" i="1" l="1"/>
  <c r="L78" i="1"/>
  <c r="K62" i="1"/>
  <c r="K83" i="1"/>
  <c r="M57" i="1"/>
  <c r="M65" i="1"/>
  <c r="L62" i="1"/>
  <c r="K54" i="1"/>
  <c r="L73" i="1"/>
  <c r="K70" i="1"/>
  <c r="O70" i="1" s="1"/>
  <c r="K78" i="1"/>
  <c r="O78" i="1" s="1"/>
  <c r="M56" i="1"/>
  <c r="L57" i="1"/>
  <c r="K73" i="1"/>
  <c r="K82" i="1"/>
  <c r="L82" i="1"/>
  <c r="K87" i="1"/>
  <c r="L74" i="1"/>
  <c r="L85" i="1"/>
  <c r="L70" i="1"/>
  <c r="L81" i="1"/>
  <c r="O81" i="1" s="1"/>
  <c r="M297" i="1"/>
  <c r="M298" i="1" s="1"/>
  <c r="L69" i="1"/>
  <c r="O69" i="1" s="1"/>
  <c r="K74" i="1"/>
  <c r="K75" i="1"/>
  <c r="M81" i="1"/>
  <c r="K86" i="1"/>
  <c r="K58" i="1"/>
  <c r="L58" i="1"/>
  <c r="L54" i="1"/>
  <c r="L61" i="1"/>
  <c r="K66" i="1"/>
  <c r="K71" i="1"/>
  <c r="M86" i="1"/>
  <c r="L94" i="1"/>
  <c r="K63" i="1"/>
  <c r="K85" i="1"/>
  <c r="K61" i="1"/>
  <c r="L66" i="1"/>
  <c r="M89" i="1"/>
  <c r="M69" i="1"/>
  <c r="K90" i="1"/>
  <c r="O57" i="1"/>
  <c r="M77" i="1"/>
  <c r="M147" i="1"/>
  <c r="M148" i="1" s="1"/>
  <c r="K79" i="1"/>
  <c r="O62" i="1"/>
  <c r="M247" i="1"/>
  <c r="M248" i="1" s="1"/>
  <c r="M347" i="1"/>
  <c r="M348" i="1" s="1"/>
  <c r="O305" i="1"/>
  <c r="O347" i="1" s="1"/>
  <c r="K347" i="1"/>
  <c r="O259" i="1"/>
  <c r="K297" i="1"/>
  <c r="O254" i="1"/>
  <c r="O297" i="1" s="1"/>
  <c r="O247" i="1"/>
  <c r="K247" i="1"/>
  <c r="K197" i="1"/>
  <c r="O154" i="1"/>
  <c r="O197" i="1" s="1"/>
  <c r="O198" i="1" s="1"/>
  <c r="O117" i="1"/>
  <c r="O104" i="1"/>
  <c r="K147" i="1"/>
  <c r="K67" i="1"/>
  <c r="M64" i="1"/>
  <c r="M76" i="1"/>
  <c r="M88" i="1"/>
  <c r="L93" i="1"/>
  <c r="K91" i="1"/>
  <c r="M93" i="1"/>
  <c r="K55" i="1"/>
  <c r="L55" i="1"/>
  <c r="L67" i="1"/>
  <c r="K72" i="1"/>
  <c r="L79" i="1"/>
  <c r="K84" i="1"/>
  <c r="L91" i="1"/>
  <c r="K60" i="1"/>
  <c r="L60" i="1"/>
  <c r="K65" i="1"/>
  <c r="O65" i="1" s="1"/>
  <c r="L72" i="1"/>
  <c r="K77" i="1"/>
  <c r="L84" i="1"/>
  <c r="K89" i="1"/>
  <c r="J97" i="1"/>
  <c r="K94" i="1"/>
  <c r="K56" i="1"/>
  <c r="L63" i="1"/>
  <c r="K68" i="1"/>
  <c r="O68" i="1" s="1"/>
  <c r="L75" i="1"/>
  <c r="K80" i="1"/>
  <c r="L87" i="1"/>
  <c r="O87" i="1" s="1"/>
  <c r="K92" i="1"/>
  <c r="L80" i="1"/>
  <c r="L92" i="1"/>
  <c r="L90" i="1"/>
  <c r="K95" i="1"/>
  <c r="L59" i="1"/>
  <c r="K64" i="1"/>
  <c r="L71" i="1"/>
  <c r="K76" i="1"/>
  <c r="O76" i="1" s="1"/>
  <c r="L83" i="1"/>
  <c r="O83" i="1" s="1"/>
  <c r="K88" i="1"/>
  <c r="O88" i="1" s="1"/>
  <c r="L95" i="1"/>
  <c r="K59" i="1"/>
  <c r="M39" i="1"/>
  <c r="L39" i="1"/>
  <c r="J32" i="1"/>
  <c r="J20" i="1"/>
  <c r="J13" i="1"/>
  <c r="J12" i="1"/>
  <c r="J34" i="1"/>
  <c r="J22" i="1"/>
  <c r="J8" i="1"/>
  <c r="J35" i="1"/>
  <c r="J36" i="1"/>
  <c r="J40" i="1"/>
  <c r="J23" i="1"/>
  <c r="J37" i="1"/>
  <c r="J24" i="1"/>
  <c r="J14" i="1"/>
  <c r="J25" i="1"/>
  <c r="J26" i="1"/>
  <c r="J7" i="1"/>
  <c r="J10" i="1"/>
  <c r="J38" i="1"/>
  <c r="J21" i="1"/>
  <c r="J9" i="1"/>
  <c r="J41" i="1"/>
  <c r="J27" i="1"/>
  <c r="J30" i="1"/>
  <c r="J5" i="1"/>
  <c r="J44" i="1"/>
  <c r="J45" i="1"/>
  <c r="J33" i="1"/>
  <c r="J31" i="1"/>
  <c r="J42" i="1"/>
  <c r="J28" i="1"/>
  <c r="J15" i="1"/>
  <c r="J16" i="1"/>
  <c r="J18" i="1"/>
  <c r="J6" i="1"/>
  <c r="J11" i="1"/>
  <c r="J29" i="1"/>
  <c r="J19" i="1"/>
  <c r="J17" i="1"/>
  <c r="J43" i="1"/>
  <c r="J4" i="1"/>
  <c r="N47" i="1"/>
  <c r="O54" i="1" l="1"/>
  <c r="O73" i="1"/>
  <c r="M97" i="1"/>
  <c r="O298" i="1"/>
  <c r="O63" i="1"/>
  <c r="O56" i="1"/>
  <c r="O79" i="1"/>
  <c r="O94" i="1"/>
  <c r="O72" i="1"/>
  <c r="O95" i="1"/>
  <c r="O86" i="1"/>
  <c r="O71" i="1"/>
  <c r="O90" i="1"/>
  <c r="O66" i="1"/>
  <c r="O58" i="1"/>
  <c r="O89" i="1"/>
  <c r="O61" i="1"/>
  <c r="O82" i="1"/>
  <c r="O77" i="1"/>
  <c r="O85" i="1"/>
  <c r="O74" i="1"/>
  <c r="O91" i="1"/>
  <c r="O93" i="1"/>
  <c r="K97" i="1"/>
  <c r="O248" i="1"/>
  <c r="O75" i="1"/>
  <c r="O348" i="1"/>
  <c r="O147" i="1"/>
  <c r="O148" i="1" s="1"/>
  <c r="L97" i="1"/>
  <c r="M98" i="1" s="1"/>
  <c r="O67" i="1"/>
  <c r="O55" i="1"/>
  <c r="O59" i="1"/>
  <c r="O92" i="1"/>
  <c r="O80" i="1"/>
  <c r="O60" i="1"/>
  <c r="O64" i="1"/>
  <c r="O84" i="1"/>
  <c r="O39" i="1"/>
  <c r="H48" i="1"/>
  <c r="L7" i="1"/>
  <c r="M7" i="1"/>
  <c r="K7" i="1"/>
  <c r="L19" i="1"/>
  <c r="M19" i="1"/>
  <c r="K19" i="1"/>
  <c r="L29" i="1"/>
  <c r="M29" i="1"/>
  <c r="K29" i="1"/>
  <c r="L30" i="1"/>
  <c r="K30" i="1"/>
  <c r="M30" i="1"/>
  <c r="L18" i="1"/>
  <c r="K18" i="1"/>
  <c r="M18" i="1"/>
  <c r="L41" i="1"/>
  <c r="K41" i="1"/>
  <c r="M41" i="1"/>
  <c r="L40" i="1"/>
  <c r="K40" i="1"/>
  <c r="M40" i="1"/>
  <c r="L17" i="1"/>
  <c r="M17" i="1"/>
  <c r="K17" i="1"/>
  <c r="L25" i="1"/>
  <c r="M25" i="1"/>
  <c r="K25" i="1"/>
  <c r="L16" i="1"/>
  <c r="M16" i="1"/>
  <c r="K16" i="1"/>
  <c r="L9" i="1"/>
  <c r="M9" i="1"/>
  <c r="K9" i="1"/>
  <c r="L36" i="1"/>
  <c r="K36" i="1"/>
  <c r="M36" i="1"/>
  <c r="L43" i="1"/>
  <c r="M43" i="1"/>
  <c r="K43" i="1"/>
  <c r="L33" i="1"/>
  <c r="M33" i="1"/>
  <c r="K33" i="1"/>
  <c r="L13" i="1"/>
  <c r="M13" i="1"/>
  <c r="K13" i="1"/>
  <c r="L37" i="1"/>
  <c r="K37" i="1"/>
  <c r="M37" i="1"/>
  <c r="L15" i="1"/>
  <c r="M15" i="1"/>
  <c r="K15" i="1"/>
  <c r="L21" i="1"/>
  <c r="M21" i="1"/>
  <c r="K21" i="1"/>
  <c r="L35" i="1"/>
  <c r="K35" i="1"/>
  <c r="M35" i="1"/>
  <c r="L31" i="1"/>
  <c r="M31" i="1"/>
  <c r="K31" i="1"/>
  <c r="L26" i="1"/>
  <c r="M26" i="1"/>
  <c r="K26" i="1"/>
  <c r="L44" i="1"/>
  <c r="K44" i="1"/>
  <c r="M44" i="1"/>
  <c r="L27" i="1"/>
  <c r="K27" i="1"/>
  <c r="M27" i="1"/>
  <c r="L28" i="1"/>
  <c r="M28" i="1"/>
  <c r="K28" i="1"/>
  <c r="L38" i="1"/>
  <c r="K38" i="1"/>
  <c r="M38" i="1"/>
  <c r="L8" i="1"/>
  <c r="M8" i="1"/>
  <c r="K8" i="1"/>
  <c r="L12" i="1"/>
  <c r="M12" i="1"/>
  <c r="K12" i="1"/>
  <c r="L6" i="1"/>
  <c r="K6" i="1"/>
  <c r="M6" i="1"/>
  <c r="L23" i="1"/>
  <c r="K23" i="1"/>
  <c r="M23" i="1"/>
  <c r="L42" i="1"/>
  <c r="M42" i="1"/>
  <c r="K42" i="1"/>
  <c r="L10" i="1"/>
  <c r="M10" i="1"/>
  <c r="K10" i="1"/>
  <c r="L22" i="1"/>
  <c r="M22" i="1"/>
  <c r="K22" i="1"/>
  <c r="L34" i="1"/>
  <c r="M34" i="1"/>
  <c r="K34" i="1"/>
  <c r="L45" i="1"/>
  <c r="M45" i="1"/>
  <c r="K45" i="1"/>
  <c r="L14" i="1"/>
  <c r="M14" i="1"/>
  <c r="K14" i="1"/>
  <c r="L20" i="1"/>
  <c r="K20" i="1"/>
  <c r="M20" i="1"/>
  <c r="L11" i="1"/>
  <c r="K11" i="1"/>
  <c r="M11" i="1"/>
  <c r="L5" i="1"/>
  <c r="M5" i="1"/>
  <c r="K5" i="1"/>
  <c r="L24" i="1"/>
  <c r="M24" i="1"/>
  <c r="K24" i="1"/>
  <c r="L32" i="1"/>
  <c r="M32" i="1"/>
  <c r="K32" i="1"/>
  <c r="L4" i="1"/>
  <c r="M4" i="1"/>
  <c r="K4" i="1"/>
  <c r="J47" i="1"/>
  <c r="O97" i="1" l="1"/>
  <c r="O98" i="1" s="1"/>
  <c r="O42" i="1"/>
  <c r="O12" i="1"/>
  <c r="O29" i="1"/>
  <c r="O11" i="1"/>
  <c r="O23" i="1"/>
  <c r="O38" i="1"/>
  <c r="O5" i="1"/>
  <c r="O45" i="1"/>
  <c r="O8" i="1"/>
  <c r="O44" i="1"/>
  <c r="O21" i="1"/>
  <c r="O33" i="1"/>
  <c r="O16" i="1"/>
  <c r="O41" i="1"/>
  <c r="O7" i="1"/>
  <c r="O20" i="1"/>
  <c r="O30" i="1"/>
  <c r="O37" i="1"/>
  <c r="O26" i="1"/>
  <c r="O36" i="1"/>
  <c r="O40" i="1"/>
  <c r="O27" i="1"/>
  <c r="O13" i="1"/>
  <c r="O35" i="1"/>
  <c r="O18" i="1"/>
  <c r="O14" i="1"/>
  <c r="O34" i="1"/>
  <c r="O15" i="1"/>
  <c r="O43" i="1"/>
  <c r="O25" i="1"/>
  <c r="O19" i="1"/>
  <c r="O32" i="1"/>
  <c r="O22" i="1"/>
  <c r="O28" i="1"/>
  <c r="O31" i="1"/>
  <c r="O17" i="1"/>
  <c r="O24" i="1"/>
  <c r="O10" i="1"/>
  <c r="O9" i="1"/>
  <c r="O6" i="1"/>
  <c r="L47" i="1"/>
  <c r="M47" i="1"/>
  <c r="K47" i="1"/>
  <c r="O4" i="1"/>
  <c r="W2" i="2"/>
  <c r="M48" i="1" l="1"/>
  <c r="O47" i="1"/>
  <c r="O48" i="1" s="1"/>
  <c r="R15" i="4" l="1"/>
  <c r="T3" i="4"/>
  <c r="T4" i="4"/>
  <c r="T5" i="4"/>
  <c r="T6" i="4"/>
  <c r="T7" i="4"/>
  <c r="T8" i="4"/>
  <c r="T9" i="4"/>
  <c r="T10" i="4"/>
  <c r="T11" i="4"/>
  <c r="T12" i="4"/>
  <c r="T13" i="4"/>
  <c r="T14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15" i="4"/>
  <c r="T2" i="4"/>
  <c r="T45" i="2"/>
  <c r="T44" i="4" s="1"/>
  <c r="U15" i="4" l="1"/>
  <c r="R41" i="4"/>
  <c r="U41" i="4" s="1"/>
  <c r="R35" i="4" l="1"/>
  <c r="U35" i="4" s="1"/>
  <c r="R4" i="4"/>
  <c r="U4" i="4" s="1"/>
  <c r="R7" i="4"/>
  <c r="U7" i="4" s="1"/>
  <c r="R37" i="2"/>
  <c r="U37" i="2" s="1"/>
  <c r="R19" i="4"/>
  <c r="U19" i="4" s="1"/>
  <c r="R6" i="4" l="1"/>
  <c r="U6" i="4" s="1"/>
  <c r="R3" i="4"/>
  <c r="U3" i="4" s="1"/>
  <c r="R42" i="4"/>
  <c r="U42" i="4" s="1"/>
  <c r="R39" i="4"/>
  <c r="U39" i="4" s="1"/>
  <c r="R30" i="4"/>
  <c r="U30" i="4" s="1"/>
  <c r="R18" i="4"/>
  <c r="U18" i="4" s="1"/>
  <c r="R15" i="2"/>
  <c r="U15" i="2" s="1"/>
  <c r="R14" i="4"/>
  <c r="U14" i="4" s="1"/>
  <c r="R43" i="4"/>
  <c r="R40" i="4"/>
  <c r="U40" i="4" s="1"/>
  <c r="R20" i="4"/>
  <c r="U20" i="4" s="1"/>
  <c r="R10" i="4"/>
  <c r="U10" i="4" s="1"/>
  <c r="R24" i="4"/>
  <c r="U24" i="4" s="1"/>
  <c r="R5" i="4"/>
  <c r="U5" i="4" s="1"/>
  <c r="R9" i="4"/>
  <c r="U9" i="4" s="1"/>
  <c r="Q45" i="2"/>
  <c r="P45" i="2"/>
  <c r="K45" i="2"/>
  <c r="J45" i="2"/>
  <c r="I45" i="2"/>
  <c r="H45" i="2"/>
  <c r="G45" i="2"/>
  <c r="R11" i="4" l="1"/>
  <c r="U11" i="4" s="1"/>
  <c r="R13" i="4"/>
  <c r="U13" i="4" s="1"/>
  <c r="R8" i="4"/>
  <c r="U8" i="4" s="1"/>
  <c r="R38" i="4"/>
  <c r="U38" i="4" s="1"/>
  <c r="R29" i="4"/>
  <c r="U29" i="4" s="1"/>
  <c r="R23" i="4"/>
  <c r="U23" i="4" s="1"/>
  <c r="R16" i="4"/>
  <c r="U16" i="4" s="1"/>
  <c r="R33" i="4"/>
  <c r="U33" i="4" s="1"/>
  <c r="R34" i="4"/>
  <c r="U34" i="4" s="1"/>
  <c r="R32" i="4"/>
  <c r="U32" i="4" s="1"/>
  <c r="R26" i="4"/>
  <c r="U26" i="4" s="1"/>
  <c r="R7" i="2"/>
  <c r="U7" i="2" s="1"/>
  <c r="R21" i="4"/>
  <c r="U21" i="4" s="1"/>
  <c r="F45" i="2"/>
  <c r="R41" i="2"/>
  <c r="U41" i="2" s="1"/>
  <c r="K46" i="2" l="1"/>
  <c r="R28" i="4"/>
  <c r="U28" i="4" s="1"/>
  <c r="R12" i="4"/>
  <c r="U12" i="4" s="1"/>
  <c r="R37" i="4"/>
  <c r="U37" i="4" s="1"/>
  <c r="R17" i="4"/>
  <c r="U17" i="4" s="1"/>
  <c r="J46" i="2"/>
  <c r="R25" i="4"/>
  <c r="U25" i="4" s="1"/>
  <c r="R22" i="4"/>
  <c r="U22" i="4" s="1"/>
  <c r="R31" i="4"/>
  <c r="U31" i="4" s="1"/>
  <c r="R29" i="2" l="1"/>
  <c r="U29" i="2" s="1"/>
  <c r="R27" i="4"/>
  <c r="U27" i="4" s="1"/>
  <c r="R36" i="4"/>
  <c r="U36" i="4" s="1"/>
  <c r="R42" i="2" l="1"/>
  <c r="U42" i="2" s="1"/>
  <c r="R13" i="2"/>
  <c r="U13" i="2" s="1"/>
  <c r="R22" i="2"/>
  <c r="U22" i="2" s="1"/>
  <c r="R40" i="2"/>
  <c r="U40" i="2" s="1"/>
  <c r="R24" i="2"/>
  <c r="U24" i="2" s="1"/>
  <c r="R43" i="2"/>
  <c r="U43" i="2" s="1"/>
  <c r="R4" i="2"/>
  <c r="U4" i="2" s="1"/>
  <c r="R12" i="2"/>
  <c r="U12" i="2" s="1"/>
  <c r="R17" i="2"/>
  <c r="U17" i="2" s="1"/>
  <c r="R32" i="2"/>
  <c r="U32" i="2" s="1"/>
  <c r="R20" i="2"/>
  <c r="U20" i="2" s="1"/>
  <c r="R28" i="2"/>
  <c r="U28" i="2" s="1"/>
  <c r="R19" i="2"/>
  <c r="U19" i="2" s="1"/>
  <c r="R27" i="2"/>
  <c r="U27" i="2" s="1"/>
  <c r="R11" i="2"/>
  <c r="U11" i="2" s="1"/>
  <c r="R8" i="2"/>
  <c r="U8" i="2" s="1"/>
  <c r="R14" i="2"/>
  <c r="U14" i="2" s="1"/>
  <c r="R9" i="2"/>
  <c r="U9" i="2" s="1"/>
  <c r="R5" i="2"/>
  <c r="U5" i="2" s="1"/>
  <c r="R26" i="2"/>
  <c r="U26" i="2" s="1"/>
  <c r="R36" i="2"/>
  <c r="U36" i="2" s="1"/>
  <c r="R10" i="2"/>
  <c r="U10" i="2" s="1"/>
  <c r="R34" i="2"/>
  <c r="U34" i="2" s="1"/>
  <c r="R35" i="2"/>
  <c r="U35" i="2" s="1"/>
  <c r="R18" i="2"/>
  <c r="U18" i="2" s="1"/>
  <c r="R21" i="2"/>
  <c r="U21" i="2" s="1"/>
  <c r="R16" i="2"/>
  <c r="U16" i="2" s="1"/>
  <c r="R3" i="2"/>
  <c r="U3" i="2" s="1"/>
  <c r="R23" i="2"/>
  <c r="U23" i="2" s="1"/>
  <c r="R30" i="2"/>
  <c r="U30" i="2" s="1"/>
  <c r="R33" i="2"/>
  <c r="U33" i="2" s="1"/>
  <c r="R25" i="2"/>
  <c r="U25" i="2" s="1"/>
  <c r="R39" i="2"/>
  <c r="U39" i="2" s="1"/>
  <c r="R6" i="2"/>
  <c r="U6" i="2" s="1"/>
  <c r="R31" i="2"/>
  <c r="U31" i="2" s="1"/>
  <c r="R2" i="4" l="1"/>
  <c r="R2" i="2"/>
  <c r="U2" i="2" s="1"/>
  <c r="U2" i="4" l="1"/>
  <c r="R44" i="4"/>
  <c r="U44" i="4" s="1"/>
  <c r="L45" i="2"/>
  <c r="M45" i="2"/>
  <c r="L46" i="2" l="1"/>
  <c r="M46" i="2"/>
  <c r="N45" i="2" l="1"/>
  <c r="N46" i="2" l="1"/>
  <c r="O45" i="2" l="1"/>
  <c r="R38" i="2"/>
  <c r="R45" i="2" s="1"/>
  <c r="U45" i="2" s="1"/>
  <c r="O46" i="2" l="1"/>
  <c r="P4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N62" authorId="0" shapeId="0" xr:uid="{C46AA9A7-FE29-4B28-8731-BCA3C6B82888}">
      <text>
        <r>
          <rPr>
            <b/>
            <sz val="9"/>
            <color indexed="81"/>
            <rFont val="Tahoma"/>
            <family val="2"/>
          </rPr>
          <t>Includes $34,964.58 wittholding from July 2024 incorrectly taken from district.
REMOVE Additional amount in Sept 2024</t>
        </r>
      </text>
    </comment>
    <comment ref="N63" authorId="0" shapeId="0" xr:uid="{28FDCD19-7D59-4B30-9EB8-A55D47A67171}">
      <text>
        <r>
          <rPr>
            <b/>
            <sz val="9"/>
            <color indexed="81"/>
            <rFont val="Tahoma"/>
            <family val="2"/>
          </rPr>
          <t>Includes $42,254.17 wittholding from July 2024 incorrectly taken from district.
REMOVE Additional amount in Sept 2024</t>
        </r>
      </text>
    </comment>
  </commentList>
</comments>
</file>

<file path=xl/sharedStrings.xml><?xml version="1.0" encoding="utf-8"?>
<sst xmlns="http://schemas.openxmlformats.org/spreadsheetml/2006/main" count="2481" uniqueCount="196">
  <si>
    <t>Projected Per Pupil Revenue</t>
  </si>
  <si>
    <t>TOTAL FUNDING FROM PUBLIC SCHOOL FINANCE ACT</t>
  </si>
  <si>
    <t>Monthly Entitlement</t>
  </si>
  <si>
    <t>Withholding for CDE Administrative Overhead @ 1%</t>
  </si>
  <si>
    <t>Withholding for Institute Administrative Overhead @ 3%</t>
  </si>
  <si>
    <t>Amount to be Distributed to Institute Charter Schools</t>
  </si>
  <si>
    <t>Commerce City</t>
  </si>
  <si>
    <t>Eagle</t>
  </si>
  <si>
    <t>Colo Springs</t>
  </si>
  <si>
    <t>Colorado Springs Charter Academy</t>
  </si>
  <si>
    <t>Roaring Fork</t>
  </si>
  <si>
    <t>Durango</t>
  </si>
  <si>
    <t>Mountain Middle School</t>
  </si>
  <si>
    <t>Poudre</t>
  </si>
  <si>
    <t>Mesa 51</t>
  </si>
  <si>
    <t>Caprock Academy</t>
  </si>
  <si>
    <t>Treasurer's Intercept Program</t>
  </si>
  <si>
    <t>Aurora</t>
  </si>
  <si>
    <t>Mountain Song Community School</t>
  </si>
  <si>
    <t>School Code</t>
  </si>
  <si>
    <t>School Name</t>
  </si>
  <si>
    <t>Salida</t>
  </si>
  <si>
    <t>0015</t>
  </si>
  <si>
    <t>1882;9037;9040</t>
  </si>
  <si>
    <t>0655</t>
  </si>
  <si>
    <t>2837</t>
  </si>
  <si>
    <t>7278</t>
  </si>
  <si>
    <t>5957</t>
  </si>
  <si>
    <t>6219</t>
  </si>
  <si>
    <t>2196</t>
  </si>
  <si>
    <t>0653</t>
  </si>
  <si>
    <t>8825</t>
  </si>
  <si>
    <t>1791</t>
  </si>
  <si>
    <t>1795</t>
  </si>
  <si>
    <t>3326</t>
  </si>
  <si>
    <t>5851</t>
  </si>
  <si>
    <t>7512</t>
  </si>
  <si>
    <t>0075</t>
  </si>
  <si>
    <t>5453</t>
  </si>
  <si>
    <t>0657</t>
  </si>
  <si>
    <t>2067</t>
  </si>
  <si>
    <t>1279</t>
  </si>
  <si>
    <t>2035</t>
  </si>
  <si>
    <t>3439</t>
  </si>
  <si>
    <t>5423</t>
  </si>
  <si>
    <t>Colorado Military Academy</t>
  </si>
  <si>
    <t>1505</t>
  </si>
  <si>
    <t>1633</t>
  </si>
  <si>
    <t>5845</t>
  </si>
  <si>
    <t>8061</t>
  </si>
  <si>
    <t>Golden View Charter Academy</t>
  </si>
  <si>
    <t>Jefferson</t>
  </si>
  <si>
    <t>District 27J</t>
  </si>
  <si>
    <t>Adams</t>
  </si>
  <si>
    <t>Douglas</t>
  </si>
  <si>
    <t>Mesa</t>
  </si>
  <si>
    <t>Arapahoe</t>
  </si>
  <si>
    <t>El Paso</t>
  </si>
  <si>
    <t>La Plata</t>
  </si>
  <si>
    <t>Larimer</t>
  </si>
  <si>
    <t>Garfield</t>
  </si>
  <si>
    <t>Chaffee</t>
  </si>
  <si>
    <t>Routt</t>
  </si>
  <si>
    <t>3393</t>
  </si>
  <si>
    <t>6266;3513</t>
  </si>
  <si>
    <t>July</t>
  </si>
  <si>
    <t>County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</si>
  <si>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</si>
  <si>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</si>
  <si>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</si>
  <si>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</si>
  <si>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</si>
  <si>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</si>
  <si>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</si>
  <si>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</si>
  <si>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</si>
  <si>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</si>
  <si>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</si>
  <si>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to Date</t>
  </si>
  <si>
    <t>0493</t>
  </si>
  <si>
    <t>1387</t>
  </si>
  <si>
    <t>1371</t>
  </si>
  <si>
    <t>Coperni 3</t>
  </si>
  <si>
    <t>Axis International Academy</t>
  </si>
  <si>
    <t>Totals</t>
  </si>
  <si>
    <t>0020</t>
  </si>
  <si>
    <t>6914</t>
  </si>
  <si>
    <t>0030</t>
  </si>
  <si>
    <t>0040</t>
  </si>
  <si>
    <t>0070</t>
  </si>
  <si>
    <t>0180</t>
  </si>
  <si>
    <t>0500</t>
  </si>
  <si>
    <t>0900</t>
  </si>
  <si>
    <t>0910</t>
  </si>
  <si>
    <t>1010</t>
  </si>
  <si>
    <t>1180</t>
  </si>
  <si>
    <t>1420</t>
  </si>
  <si>
    <t>1520</t>
  </si>
  <si>
    <t>1550</t>
  </si>
  <si>
    <t>2000</t>
  </si>
  <si>
    <t>2770</t>
  </si>
  <si>
    <t>Adams 12</t>
  </si>
  <si>
    <t>0079</t>
  </si>
  <si>
    <t>1005</t>
  </si>
  <si>
    <t>Steamboat</t>
  </si>
  <si>
    <t>Wesminster 50</t>
  </si>
  <si>
    <t>Academy Of Charter Schools</t>
  </si>
  <si>
    <t>Global Village Academy - Northglenn</t>
  </si>
  <si>
    <t>The Pinnacle Charter School</t>
  </si>
  <si>
    <t>Colorado Early Colleges - Aurora</t>
  </si>
  <si>
    <t>Montessori Del Mundo Charter School</t>
  </si>
  <si>
    <t>New America School - Lowry</t>
  </si>
  <si>
    <t>New Legacy Charter School</t>
  </si>
  <si>
    <t>High Point Academy</t>
  </si>
  <si>
    <t>Community Leadership Academy/Victory Prep</t>
  </si>
  <si>
    <t xml:space="preserve">Colorado Early Colleges - Colorado Springs </t>
  </si>
  <si>
    <t>Colorado International Language Academy</t>
  </si>
  <si>
    <t>Thomas Maclaren State Charter School</t>
  </si>
  <si>
    <t>Ascent Classical Academies Dougco</t>
  </si>
  <si>
    <t>Colorado Early Colleges - Douglas County</t>
  </si>
  <si>
    <t>Animas High School</t>
  </si>
  <si>
    <t>Stone Creek School</t>
  </si>
  <si>
    <t>Monument View Montessori Charter School</t>
  </si>
  <si>
    <t>Academy Of Arts &amp; Knowledge</t>
  </si>
  <si>
    <t>Ascent Classical Academies Noco</t>
  </si>
  <si>
    <t>Colorado Early College - Windsor</t>
  </si>
  <si>
    <t>Colorado Early College - Fort Collins</t>
  </si>
  <si>
    <t>Ross Montessori School</t>
  </si>
  <si>
    <t>Salida Montessori Charter School</t>
  </si>
  <si>
    <t>Mountain Village Montessori Charter School</t>
  </si>
  <si>
    <t>Crown Pointe Charter Academy</t>
  </si>
  <si>
    <t>Early College Of Arvada</t>
  </si>
  <si>
    <t>Ricardo Flores Magon Academy</t>
  </si>
  <si>
    <t>Montezuma-Cortez</t>
  </si>
  <si>
    <t>5313</t>
  </si>
  <si>
    <t>Kwiyagat Community Academy</t>
  </si>
  <si>
    <t>Montezuma</t>
  </si>
  <si>
    <t>Annual Entitlement</t>
  </si>
  <si>
    <t>Difference</t>
  </si>
  <si>
    <t>Annual Admin</t>
  </si>
  <si>
    <t>5499</t>
  </si>
  <si>
    <t>Prospect Academy</t>
  </si>
  <si>
    <t>2904</t>
  </si>
  <si>
    <t>Ascent 27J</t>
  </si>
  <si>
    <t>9677</t>
  </si>
  <si>
    <t>Colorado Early Colleges - Homeschool Academy</t>
  </si>
  <si>
    <t>2905</t>
  </si>
  <si>
    <t>Ascent Grant Junction</t>
  </si>
  <si>
    <t>Wildflower</t>
  </si>
  <si>
    <t>ASCENT/ONLINE PPR =</t>
  </si>
  <si>
    <t>ASCENT/ONLINE
Pupil
Count</t>
  </si>
  <si>
    <t>District Code</t>
  </si>
  <si>
    <t>District Name</t>
  </si>
  <si>
    <t>9596</t>
  </si>
  <si>
    <t>9679</t>
  </si>
  <si>
    <t>Colorado Early Colleges Online Campus</t>
  </si>
  <si>
    <t>Funded Pupil Count</t>
  </si>
  <si>
    <t>JULY 2024 PAYMENT</t>
  </si>
  <si>
    <t>0126</t>
  </si>
  <si>
    <t>0188</t>
  </si>
  <si>
    <t>9598</t>
  </si>
  <si>
    <t>0130</t>
  </si>
  <si>
    <t>Wildflower - Grand Valley</t>
  </si>
  <si>
    <t>Academy of Charter Schools</t>
  </si>
  <si>
    <t>Global Village Academy - North</t>
  </si>
  <si>
    <t>Ascent Classical Academy of 27J</t>
  </si>
  <si>
    <t>Colorado Skies Academy</t>
  </si>
  <si>
    <t>Academy of Advacnced Learning</t>
  </si>
  <si>
    <t>Colorado Early Colleges Aurora</t>
  </si>
  <si>
    <t>Montessori del Mundo Charter School</t>
  </si>
  <si>
    <t>New America School - Aurora</t>
  </si>
  <si>
    <t>Wildflower Aurora and Meadow Rue</t>
  </si>
  <si>
    <t>Ascent Classical Academy of Douglas County</t>
  </si>
  <si>
    <t>Colorado Early Colleges Douglas County</t>
  </si>
  <si>
    <t>Colorado Early Colleges Colorado Springs</t>
  </si>
  <si>
    <t>Golden View Classical Academy</t>
  </si>
  <si>
    <t>Academy of Arts and Knowledge Elementary</t>
  </si>
  <si>
    <t>Ascent Classical Academy of Northern Colorado</t>
  </si>
  <si>
    <t>Colorado Early Colleges Windsor</t>
  </si>
  <si>
    <t>Colorado Early Colleges Fort Collins</t>
  </si>
  <si>
    <t>Ascent Classical Academy of Grand Junction</t>
  </si>
  <si>
    <t>Community Leadership Academy</t>
  </si>
  <si>
    <t>FY 2024-25 Charter School Institute Funding by School</t>
  </si>
  <si>
    <t>AUGUST 2024 PAYMENT</t>
  </si>
  <si>
    <t>SEPTEMBER 2024 PAYMENT</t>
  </si>
  <si>
    <t>Cherry Creek 5</t>
  </si>
  <si>
    <t>OCTOBER 2024 PAYMENT</t>
  </si>
  <si>
    <t>NOVEMBER 2024 PAYMENT</t>
  </si>
  <si>
    <t>DECEMBER 2024 PAYMENT</t>
  </si>
  <si>
    <t>JANUARY 2025 PAYMENT</t>
  </si>
  <si>
    <t>ASCENT/TREP/
ONLINE
Pupil
Count</t>
  </si>
  <si>
    <t>TREP/ONLINE PPR =</t>
  </si>
  <si>
    <t xml:space="preserve">ASCENT PPR = </t>
  </si>
  <si>
    <t>Funded Pupil Count less ASCENT/TREP/ONLINE</t>
  </si>
  <si>
    <t>FEBRUARY 2025 PAYMENT</t>
  </si>
  <si>
    <t>MARCH 2025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</si>
</sst>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0" fontId="1" fillId="0" borderId="0"/>
    <xf numFmtId="4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0" fontId="1" fillId="0" borderId="0"/>
    <xf numFmtId="40" fontId="1" fillId="0" borderId="0"/>
    <xf numFmtId="40" fontId="1" fillId="0" borderId="0"/>
    <xf numFmtId="4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40" fontId="1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40" fontId="2" fillId="0" borderId="0" xfId="5" applyFont="1"/>
    <xf numFmtId="0" fontId="2" fillId="0" borderId="0" xfId="5" applyNumberFormat="1" applyFont="1"/>
    <xf numFmtId="40" fontId="7" fillId="0" borderId="0" xfId="5" applyFont="1"/>
    <xf numFmtId="0" fontId="7" fillId="0" borderId="0" xfId="0" applyFont="1"/>
    <xf numFmtId="0" fontId="7" fillId="2" borderId="0" xfId="0" applyFont="1" applyFill="1"/>
    <xf numFmtId="49" fontId="7" fillId="0" borderId="0" xfId="0" quotePrefix="1" applyNumberFormat="1" applyFont="1"/>
    <xf numFmtId="40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quotePrefix="1" applyFont="1"/>
    <xf numFmtId="164" fontId="7" fillId="0" borderId="0" xfId="0" applyNumberFormat="1" applyFont="1"/>
    <xf numFmtId="40" fontId="8" fillId="2" borderId="0" xfId="0" applyNumberFormat="1" applyFont="1" applyFill="1"/>
    <xf numFmtId="40" fontId="3" fillId="2" borderId="0" xfId="0" applyNumberFormat="1" applyFont="1" applyFill="1" applyAlignment="1">
      <alignment wrapText="1"/>
    </xf>
    <xf numFmtId="40" fontId="3" fillId="2" borderId="0" xfId="0" applyNumberFormat="1" applyFont="1" applyFill="1"/>
    <xf numFmtId="40" fontId="7" fillId="2" borderId="0" xfId="0" applyNumberFormat="1" applyFont="1" applyFill="1"/>
    <xf numFmtId="40" fontId="3" fillId="2" borderId="0" xfId="5" applyFont="1" applyFill="1" applyAlignment="1">
      <alignment horizontal="center" wrapText="1"/>
    </xf>
    <xf numFmtId="40" fontId="2" fillId="0" borderId="0" xfId="5" applyFont="1" applyAlignment="1">
      <alignment horizontal="center" wrapText="1"/>
    </xf>
    <xf numFmtId="40" fontId="2" fillId="0" borderId="0" xfId="5" applyFont="1" applyAlignment="1">
      <alignment wrapText="1"/>
    </xf>
    <xf numFmtId="40" fontId="7" fillId="0" borderId="0" xfId="0" applyNumberFormat="1" applyFont="1"/>
    <xf numFmtId="0" fontId="9" fillId="0" borderId="0" xfId="0" applyFont="1"/>
    <xf numFmtId="40" fontId="9" fillId="0" borderId="0" xfId="0" applyNumberFormat="1" applyFont="1"/>
    <xf numFmtId="44" fontId="0" fillId="0" borderId="0" xfId="26" applyFont="1"/>
    <xf numFmtId="44" fontId="0" fillId="0" borderId="0" xfId="0" applyNumberFormat="1"/>
    <xf numFmtId="49" fontId="7" fillId="0" borderId="0" xfId="0" quotePrefix="1" applyNumberFormat="1" applyFont="1" applyAlignment="1">
      <alignment horizontal="left"/>
    </xf>
    <xf numFmtId="43" fontId="6" fillId="0" borderId="0" xfId="1" applyFont="1" applyAlignment="1">
      <alignment horizontal="center"/>
    </xf>
    <xf numFmtId="43" fontId="0" fillId="0" borderId="0" xfId="1" applyFont="1"/>
    <xf numFmtId="40" fontId="2" fillId="0" borderId="0" xfId="1" applyNumberFormat="1" applyFont="1" applyFill="1" applyAlignment="1">
      <alignment wrapText="1"/>
    </xf>
    <xf numFmtId="43" fontId="7" fillId="0" borderId="0" xfId="0" applyNumberFormat="1" applyFont="1"/>
    <xf numFmtId="40" fontId="2" fillId="3" borderId="0" xfId="1" applyNumberFormat="1" applyFont="1" applyFill="1" applyAlignment="1">
      <alignment wrapText="1"/>
    </xf>
  </cellXfs>
  <cellStyles count="27">
    <cellStyle name="Comma" xfId="1" builtinId="3"/>
    <cellStyle name="Comma 2" xfId="2" xr:uid="{00000000-0005-0000-0000-000001000000}"/>
    <cellStyle name="Comma0" xfId="3" xr:uid="{00000000-0005-0000-0000-000002000000}"/>
    <cellStyle name="Currency" xfId="26" builtinId="4"/>
    <cellStyle name="Currency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2 2" xfId="23" xr:uid="{00000000-0005-0000-0000-000007000000}"/>
    <cellStyle name="Normal 3" xfId="7" xr:uid="{00000000-0005-0000-0000-000008000000}"/>
    <cellStyle name="Normal 3 2" xfId="8" xr:uid="{00000000-0005-0000-0000-000009000000}"/>
    <cellStyle name="Normal 3 3" xfId="9" xr:uid="{00000000-0005-0000-0000-00000A000000}"/>
    <cellStyle name="Normal 3 4" xfId="24" xr:uid="{00000000-0005-0000-0000-00000B000000}"/>
    <cellStyle name="Normal 4" xfId="10" xr:uid="{00000000-0005-0000-0000-00000C000000}"/>
    <cellStyle name="Normal 5" xfId="11" xr:uid="{00000000-0005-0000-0000-00000D000000}"/>
    <cellStyle name="Normal 5 2" xfId="12" xr:uid="{00000000-0005-0000-0000-00000E000000}"/>
    <cellStyle name="Normal 5 3" xfId="13" xr:uid="{00000000-0005-0000-0000-00000F000000}"/>
    <cellStyle name="Normal 6" xfId="14" xr:uid="{00000000-0005-0000-0000-000010000000}"/>
    <cellStyle name="Normal 6 2" xfId="25" xr:uid="{009B35CB-39E9-460D-AD0F-64A970435E1F}"/>
    <cellStyle name="Percent 2" xfId="15" xr:uid="{00000000-0005-0000-0000-000011000000}"/>
    <cellStyle name="Percent 2 2" xfId="16" xr:uid="{00000000-0005-0000-0000-000012000000}"/>
    <cellStyle name="Percent 2 3" xfId="17" xr:uid="{00000000-0005-0000-0000-000013000000}"/>
    <cellStyle name="Percent 3" xfId="18" xr:uid="{00000000-0005-0000-0000-000014000000}"/>
    <cellStyle name="Percent 3 2" xfId="19" xr:uid="{00000000-0005-0000-0000-000015000000}"/>
    <cellStyle name="Percent 3 3" xfId="20" xr:uid="{00000000-0005-0000-0000-000016000000}"/>
    <cellStyle name="Percent 4" xfId="21" xr:uid="{00000000-0005-0000-0000-000017000000}"/>
    <cellStyle name="Percent 5" xfId="22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hle_t\Desktop\COPIED\PSFA21\CSI\AdjustedAt-riskFundingConcentrationFY20JanAdams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FU/Institute%20Charter/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 Form"/>
      <sheetName val="Inputs"/>
      <sheetName val="CSI Counts"/>
    </sheetNames>
    <sheetDataSet>
      <sheetData sheetId="0"/>
      <sheetData sheetId="1">
        <row r="2">
          <cell r="A2" t="str">
            <v>District Code</v>
          </cell>
          <cell r="B2" t="str">
            <v>County</v>
          </cell>
          <cell r="C2" t="str">
            <v>District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8867.5</v>
          </cell>
          <cell r="E4">
            <v>4279.8999999999996</v>
          </cell>
          <cell r="F4">
            <v>8584.9358354100004</v>
          </cell>
          <cell r="G4">
            <v>4914609.1100000003</v>
          </cell>
          <cell r="H4">
            <v>8613</v>
          </cell>
          <cell r="I4">
            <v>80579442.730000004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42597.9</v>
          </cell>
          <cell r="E5">
            <v>13543.4</v>
          </cell>
          <cell r="F5">
            <v>8609.0582632000005</v>
          </cell>
          <cell r="G5">
            <v>13991510.359999999</v>
          </cell>
          <cell r="H5">
            <v>42250</v>
          </cell>
          <cell r="I5">
            <v>380717610.41000003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7645.4</v>
          </cell>
          <cell r="E6">
            <v>4727.2</v>
          </cell>
          <cell r="F6">
            <v>8513.4890696300008</v>
          </cell>
          <cell r="G6">
            <v>6851783.3700000001</v>
          </cell>
          <cell r="H6">
            <v>6905</v>
          </cell>
          <cell r="I6">
            <v>71940812.700000003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19533.099999999999</v>
          </cell>
          <cell r="E7">
            <v>5872.4</v>
          </cell>
          <cell r="F7">
            <v>8529.8794361399996</v>
          </cell>
          <cell r="G7">
            <v>6010903.6799999997</v>
          </cell>
          <cell r="H7">
            <v>19221</v>
          </cell>
          <cell r="I7">
            <v>172625669.87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1082</v>
          </cell>
          <cell r="E8">
            <v>301.7</v>
          </cell>
          <cell r="F8">
            <v>9193.4238842800005</v>
          </cell>
          <cell r="G8">
            <v>332838.71999999997</v>
          </cell>
          <cell r="H8">
            <v>1080</v>
          </cell>
          <cell r="I8">
            <v>10279311.939999999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1031</v>
          </cell>
          <cell r="E9">
            <v>209.2</v>
          </cell>
          <cell r="F9">
            <v>9154.7810101899995</v>
          </cell>
          <cell r="G9">
            <v>229821.62</v>
          </cell>
          <cell r="H9">
            <v>1013</v>
          </cell>
          <cell r="I9">
            <v>9666855.2799999993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10262.799999999999</v>
          </cell>
          <cell r="E10">
            <v>6208.8</v>
          </cell>
          <cell r="F10">
            <v>8523.3628016399998</v>
          </cell>
          <cell r="G10">
            <v>8642352.0999999996</v>
          </cell>
          <cell r="H10">
            <v>9506</v>
          </cell>
          <cell r="I10">
            <v>96115001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2431.3000000000002</v>
          </cell>
          <cell r="E11">
            <v>1521.1</v>
          </cell>
          <cell r="F11">
            <v>8135.7949975000001</v>
          </cell>
          <cell r="G11">
            <v>2044987.39</v>
          </cell>
          <cell r="H11">
            <v>2298</v>
          </cell>
          <cell r="I11">
            <v>21825791.969999999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290.89999999999998</v>
          </cell>
          <cell r="E12">
            <v>131.19999999999999</v>
          </cell>
          <cell r="F12">
            <v>11527.045164609999</v>
          </cell>
          <cell r="G12">
            <v>181481.8</v>
          </cell>
          <cell r="H12">
            <v>270</v>
          </cell>
          <cell r="I12">
            <v>3534699.24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2622.8</v>
          </cell>
          <cell r="E13">
            <v>1366.2</v>
          </cell>
          <cell r="F13">
            <v>8822.7154458099994</v>
          </cell>
          <cell r="G13">
            <v>1760912.36</v>
          </cell>
          <cell r="H13">
            <v>2404</v>
          </cell>
          <cell r="I13">
            <v>24900689.719999999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1354.5</v>
          </cell>
          <cell r="E14">
            <v>1000.4</v>
          </cell>
          <cell r="F14">
            <v>9264.2238334899994</v>
          </cell>
          <cell r="G14">
            <v>1909919.61</v>
          </cell>
          <cell r="H14">
            <v>1197</v>
          </cell>
          <cell r="I14">
            <v>14458310.789999999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54539.6</v>
          </cell>
          <cell r="E15">
            <v>12397.1</v>
          </cell>
          <cell r="F15">
            <v>8861.6995358099994</v>
          </cell>
          <cell r="G15">
            <v>13183125.039999999</v>
          </cell>
          <cell r="H15">
            <v>54467</v>
          </cell>
          <cell r="I15">
            <v>496488038.44999999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14792.1</v>
          </cell>
          <cell r="E16">
            <v>2129.1</v>
          </cell>
          <cell r="F16">
            <v>8650.89099093</v>
          </cell>
          <cell r="G16">
            <v>2210233.44</v>
          </cell>
          <cell r="H16">
            <v>14390</v>
          </cell>
          <cell r="I16">
            <v>130175078.06999999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223.5</v>
          </cell>
          <cell r="E17">
            <v>84.1</v>
          </cell>
          <cell r="F17">
            <v>14219.20308166</v>
          </cell>
          <cell r="G17">
            <v>143500.20000000001</v>
          </cell>
          <cell r="H17">
            <v>216</v>
          </cell>
          <cell r="I17">
            <v>3321492.09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40607.699999999997</v>
          </cell>
          <cell r="E18">
            <v>26590</v>
          </cell>
          <cell r="F18">
            <v>8732.1399088300004</v>
          </cell>
          <cell r="G18">
            <v>39253413.890000001</v>
          </cell>
          <cell r="H18">
            <v>39148</v>
          </cell>
          <cell r="I18">
            <v>393797562.5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2144.1</v>
          </cell>
          <cell r="E19">
            <v>685.5</v>
          </cell>
          <cell r="F19">
            <v>8745.4361513599997</v>
          </cell>
          <cell r="G19">
            <v>719399.58</v>
          </cell>
          <cell r="H19">
            <v>2291</v>
          </cell>
          <cell r="I19">
            <v>18879905.489999998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1716.3</v>
          </cell>
          <cell r="E20">
            <v>800.6</v>
          </cell>
          <cell r="F20">
            <v>8731.3674994499997</v>
          </cell>
          <cell r="G20">
            <v>897762.61</v>
          </cell>
          <cell r="H20">
            <v>1742</v>
          </cell>
          <cell r="I20">
            <v>15882360.550000001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148</v>
          </cell>
          <cell r="E21">
            <v>55.1</v>
          </cell>
          <cell r="F21">
            <v>15034.292881949999</v>
          </cell>
          <cell r="G21">
            <v>99406.74</v>
          </cell>
          <cell r="H21">
            <v>137</v>
          </cell>
          <cell r="I21">
            <v>2324482.09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54.5</v>
          </cell>
          <cell r="E22">
            <v>31.2</v>
          </cell>
          <cell r="F22">
            <v>17502.151608169999</v>
          </cell>
          <cell r="G22">
            <v>65528.06</v>
          </cell>
          <cell r="H22">
            <v>52</v>
          </cell>
          <cell r="I22">
            <v>1019395.32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293</v>
          </cell>
          <cell r="E23">
            <v>121.8</v>
          </cell>
          <cell r="F23">
            <v>11242.856077050001</v>
          </cell>
          <cell r="G23">
            <v>164325.57999999999</v>
          </cell>
          <cell r="H23">
            <v>273</v>
          </cell>
          <cell r="I23">
            <v>3458482.41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81.7</v>
          </cell>
          <cell r="E24">
            <v>38</v>
          </cell>
          <cell r="F24">
            <v>16751.469369499999</v>
          </cell>
          <cell r="G24">
            <v>76386.7</v>
          </cell>
          <cell r="H24">
            <v>96</v>
          </cell>
          <cell r="I24">
            <v>1444981.75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50</v>
          </cell>
          <cell r="E25">
            <v>19</v>
          </cell>
          <cell r="F25">
            <v>17626.124326149999</v>
          </cell>
          <cell r="G25">
            <v>40187.56</v>
          </cell>
          <cell r="H25">
            <v>39</v>
          </cell>
          <cell r="I25">
            <v>921493.78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2355.8000000000002</v>
          </cell>
          <cell r="E26">
            <v>1572</v>
          </cell>
          <cell r="F26">
            <v>7770.5748048799996</v>
          </cell>
          <cell r="G26">
            <v>2017672.72</v>
          </cell>
          <cell r="H26">
            <v>2376</v>
          </cell>
          <cell r="I26">
            <v>21456563.73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243.2</v>
          </cell>
          <cell r="E27">
            <v>80.400000000000006</v>
          </cell>
          <cell r="F27">
            <v>12101.89078951</v>
          </cell>
          <cell r="G27">
            <v>116759.03999999999</v>
          </cell>
          <cell r="H27">
            <v>213</v>
          </cell>
          <cell r="I27">
            <v>3056218.99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31300.799999999999</v>
          </cell>
          <cell r="E28">
            <v>7169.5</v>
          </cell>
          <cell r="F28">
            <v>8680.3160580399999</v>
          </cell>
          <cell r="G28">
            <v>7468023.1200000001</v>
          </cell>
          <cell r="H28">
            <v>31295</v>
          </cell>
          <cell r="I28">
            <v>279168859.99000001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30302.400000000001</v>
          </cell>
          <cell r="E29">
            <v>5331.5</v>
          </cell>
          <cell r="F29">
            <v>8874.6554985099992</v>
          </cell>
          <cell r="G29">
            <v>5677827.0899999999</v>
          </cell>
          <cell r="H29">
            <v>30112</v>
          </cell>
          <cell r="I29">
            <v>274566209.32999998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1035.5</v>
          </cell>
          <cell r="E30">
            <v>218.9</v>
          </cell>
          <cell r="F30">
            <v>8948.8472700099992</v>
          </cell>
          <cell r="G30">
            <v>235068.32</v>
          </cell>
          <cell r="H30">
            <v>978</v>
          </cell>
          <cell r="I30">
            <v>9501599.6699999999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1379</v>
          </cell>
          <cell r="E31">
            <v>412.1</v>
          </cell>
          <cell r="F31">
            <v>8684.7401194800004</v>
          </cell>
          <cell r="G31">
            <v>429477.77</v>
          </cell>
          <cell r="H31">
            <v>1331</v>
          </cell>
          <cell r="I31">
            <v>12405734.390000001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108.7</v>
          </cell>
          <cell r="E32">
            <v>35.1</v>
          </cell>
          <cell r="F32">
            <v>15920.885131589999</v>
          </cell>
          <cell r="G32">
            <v>67058.77</v>
          </cell>
          <cell r="H32">
            <v>102</v>
          </cell>
          <cell r="I32">
            <v>1790120.1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185.5</v>
          </cell>
          <cell r="E33">
            <v>39</v>
          </cell>
          <cell r="F33">
            <v>14382.3931775</v>
          </cell>
          <cell r="G33">
            <v>67309.600000000006</v>
          </cell>
          <cell r="H33">
            <v>181</v>
          </cell>
          <cell r="I33">
            <v>2735243.53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752.5</v>
          </cell>
          <cell r="E34">
            <v>103.5</v>
          </cell>
          <cell r="F34">
            <v>9650.7753590499997</v>
          </cell>
          <cell r="G34">
            <v>119862.63</v>
          </cell>
          <cell r="H34">
            <v>658</v>
          </cell>
          <cell r="I34">
            <v>7382071.0899999999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1105.5</v>
          </cell>
          <cell r="E35">
            <v>522.70000000000005</v>
          </cell>
          <cell r="F35">
            <v>8489.0528301699997</v>
          </cell>
          <cell r="G35">
            <v>588759.96</v>
          </cell>
          <cell r="H35">
            <v>1067</v>
          </cell>
          <cell r="I35">
            <v>9973407.8599999994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361.1</v>
          </cell>
          <cell r="E36">
            <v>131.80000000000001</v>
          </cell>
          <cell r="F36">
            <v>10558.347895430001</v>
          </cell>
          <cell r="G36">
            <v>166990.82999999999</v>
          </cell>
          <cell r="H36">
            <v>322</v>
          </cell>
          <cell r="I36">
            <v>3979610.26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182.6</v>
          </cell>
          <cell r="E37">
            <v>98.5</v>
          </cell>
          <cell r="F37">
            <v>14401.2871844</v>
          </cell>
          <cell r="G37">
            <v>170223.21</v>
          </cell>
          <cell r="H37">
            <v>147</v>
          </cell>
          <cell r="I37">
            <v>2799898.25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225.1</v>
          </cell>
          <cell r="E38">
            <v>142.1</v>
          </cell>
          <cell r="F38">
            <v>12956.9874872</v>
          </cell>
          <cell r="G38">
            <v>220942.55</v>
          </cell>
          <cell r="H38">
            <v>191</v>
          </cell>
          <cell r="I38">
            <v>3137560.43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278.89999999999998</v>
          </cell>
          <cell r="E39">
            <v>190</v>
          </cell>
          <cell r="F39">
            <v>11600.004973159999</v>
          </cell>
          <cell r="G39">
            <v>264480.11</v>
          </cell>
          <cell r="H39">
            <v>244</v>
          </cell>
          <cell r="I39">
            <v>3499721.5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458.7</v>
          </cell>
          <cell r="E40">
            <v>298.60000000000002</v>
          </cell>
          <cell r="F40">
            <v>9401.7717734300004</v>
          </cell>
          <cell r="G40">
            <v>336884.29</v>
          </cell>
          <cell r="H40">
            <v>425</v>
          </cell>
          <cell r="I40">
            <v>4649477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373.5</v>
          </cell>
          <cell r="E41">
            <v>173.1</v>
          </cell>
          <cell r="F41">
            <v>10749.14917758</v>
          </cell>
          <cell r="G41">
            <v>223281.33</v>
          </cell>
          <cell r="H41">
            <v>374</v>
          </cell>
          <cell r="I41">
            <v>4238088.55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4808.8</v>
          </cell>
          <cell r="E42">
            <v>2246.4</v>
          </cell>
          <cell r="F42">
            <v>8374.9386191699996</v>
          </cell>
          <cell r="G42">
            <v>2457933.1</v>
          </cell>
          <cell r="H42">
            <v>4720</v>
          </cell>
          <cell r="I42">
            <v>42731344.990000002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91185.2</v>
          </cell>
          <cell r="E43">
            <v>47070.3</v>
          </cell>
          <cell r="F43">
            <v>8745.0958715300003</v>
          </cell>
          <cell r="G43">
            <v>59838710.020000003</v>
          </cell>
          <cell r="H43">
            <v>86949</v>
          </cell>
          <cell r="I43">
            <v>857142930.63999999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239.3</v>
          </cell>
          <cell r="E44">
            <v>82</v>
          </cell>
          <cell r="F44">
            <v>13290.860851670001</v>
          </cell>
          <cell r="G44">
            <v>130782.07</v>
          </cell>
          <cell r="H44">
            <v>217</v>
          </cell>
          <cell r="I44">
            <v>3311285.07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66036.2</v>
          </cell>
          <cell r="E45">
            <v>6299</v>
          </cell>
          <cell r="F45">
            <v>8738.6178901799994</v>
          </cell>
          <cell r="G45">
            <v>6605346.4900000002</v>
          </cell>
          <cell r="H45">
            <v>66179</v>
          </cell>
          <cell r="I45">
            <v>582983619.14999998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7052</v>
          </cell>
          <cell r="E46">
            <v>1639.9</v>
          </cell>
          <cell r="F46">
            <v>9177.2001330900002</v>
          </cell>
          <cell r="G46">
            <v>1805962.86</v>
          </cell>
          <cell r="H46">
            <v>6844</v>
          </cell>
          <cell r="I46">
            <v>66522783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2310.1</v>
          </cell>
          <cell r="E47">
            <v>342</v>
          </cell>
          <cell r="F47">
            <v>8874.9970102200004</v>
          </cell>
          <cell r="G47">
            <v>364229.88</v>
          </cell>
          <cell r="H47">
            <v>2226</v>
          </cell>
          <cell r="I47">
            <v>20865374.48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254.3</v>
          </cell>
          <cell r="E48">
            <v>60</v>
          </cell>
          <cell r="F48">
            <v>13278.653687489999</v>
          </cell>
          <cell r="G48">
            <v>95606.31</v>
          </cell>
          <cell r="H48">
            <v>217</v>
          </cell>
          <cell r="I48">
            <v>3472367.94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320</v>
          </cell>
          <cell r="E49">
            <v>118.6</v>
          </cell>
          <cell r="F49">
            <v>11902.026914759999</v>
          </cell>
          <cell r="G49">
            <v>169389.65</v>
          </cell>
          <cell r="H49">
            <v>307</v>
          </cell>
          <cell r="I49">
            <v>3978038.26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232.5</v>
          </cell>
          <cell r="E50">
            <v>63.5</v>
          </cell>
          <cell r="F50">
            <v>13838.219521270001</v>
          </cell>
          <cell r="G50">
            <v>105447.23</v>
          </cell>
          <cell r="H50">
            <v>228</v>
          </cell>
          <cell r="I50">
            <v>3322833.27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50</v>
          </cell>
          <cell r="E51">
            <v>20</v>
          </cell>
          <cell r="F51">
            <v>18930.52950026</v>
          </cell>
          <cell r="G51">
            <v>45433.27</v>
          </cell>
          <cell r="H51">
            <v>37</v>
          </cell>
          <cell r="I51">
            <v>991959.75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455.5</v>
          </cell>
          <cell r="E52">
            <v>159</v>
          </cell>
          <cell r="F52">
            <v>10092.087079270001</v>
          </cell>
          <cell r="G52">
            <v>192557.02</v>
          </cell>
          <cell r="H52">
            <v>446</v>
          </cell>
          <cell r="I52">
            <v>4789502.68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11801.5</v>
          </cell>
          <cell r="E53">
            <v>7811.1</v>
          </cell>
          <cell r="F53">
            <v>8474.6326343199999</v>
          </cell>
          <cell r="G53">
            <v>11152601.630000001</v>
          </cell>
          <cell r="H53">
            <v>11543</v>
          </cell>
          <cell r="I53">
            <v>111165886.03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9388.7000000000007</v>
          </cell>
          <cell r="E54">
            <v>3331.6</v>
          </cell>
          <cell r="F54">
            <v>8281.0276036600008</v>
          </cell>
          <cell r="G54">
            <v>3315406.7</v>
          </cell>
          <cell r="H54">
            <v>9246</v>
          </cell>
          <cell r="I54">
            <v>81433277.849999994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8313</v>
          </cell>
          <cell r="E55">
            <v>2589.3000000000002</v>
          </cell>
          <cell r="F55">
            <v>8343.27134114</v>
          </cell>
          <cell r="G55">
            <v>2592387.9</v>
          </cell>
          <cell r="H55">
            <v>8016</v>
          </cell>
          <cell r="I55">
            <v>72104778.590000004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30567.4</v>
          </cell>
          <cell r="E56">
            <v>14022</v>
          </cell>
          <cell r="F56">
            <v>8492.4545989199996</v>
          </cell>
          <cell r="G56">
            <v>15677142.439999999</v>
          </cell>
          <cell r="H56">
            <v>29038</v>
          </cell>
          <cell r="I56">
            <v>275239521.18000001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5175.3</v>
          </cell>
          <cell r="E57">
            <v>604.1</v>
          </cell>
          <cell r="F57">
            <v>8470.7479929000001</v>
          </cell>
          <cell r="G57">
            <v>614061.46</v>
          </cell>
          <cell r="H57">
            <v>5170</v>
          </cell>
          <cell r="I57">
            <v>44889465.390000001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1432.5</v>
          </cell>
          <cell r="E58">
            <v>384.3</v>
          </cell>
          <cell r="F58">
            <v>8998.0513663000002</v>
          </cell>
          <cell r="G58">
            <v>414954.14</v>
          </cell>
          <cell r="H58">
            <v>1393</v>
          </cell>
          <cell r="I58">
            <v>13304662.720000001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25613.4</v>
          </cell>
          <cell r="E59">
            <v>2640.2</v>
          </cell>
          <cell r="F59">
            <v>8551.2045212600005</v>
          </cell>
          <cell r="G59">
            <v>2709226.82</v>
          </cell>
          <cell r="H59">
            <v>26241</v>
          </cell>
          <cell r="I59">
            <v>221922483.50999999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1087.5</v>
          </cell>
          <cell r="E60">
            <v>505.3</v>
          </cell>
          <cell r="F60">
            <v>9040.2932148599994</v>
          </cell>
          <cell r="G60">
            <v>604569.59999999998</v>
          </cell>
          <cell r="H60">
            <v>1036</v>
          </cell>
          <cell r="I60">
            <v>10435888.470000001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626.9</v>
          </cell>
          <cell r="E61">
            <v>132.19999999999999</v>
          </cell>
          <cell r="F61">
            <v>9786.4892470100003</v>
          </cell>
          <cell r="G61">
            <v>155252.87</v>
          </cell>
          <cell r="H61">
            <v>609</v>
          </cell>
          <cell r="I61">
            <v>6247566.0599999996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252.7</v>
          </cell>
          <cell r="E62">
            <v>96.6</v>
          </cell>
          <cell r="F62">
            <v>12986.16868115</v>
          </cell>
          <cell r="G62">
            <v>150535.67000000001</v>
          </cell>
          <cell r="H62">
            <v>233</v>
          </cell>
          <cell r="I62">
            <v>3404515.48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6517.2</v>
          </cell>
          <cell r="E63">
            <v>557.9</v>
          </cell>
          <cell r="F63">
            <v>8601.0241347299998</v>
          </cell>
          <cell r="G63">
            <v>575821.36</v>
          </cell>
          <cell r="H63">
            <v>6511</v>
          </cell>
          <cell r="I63">
            <v>56629758.780000001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25811.4</v>
          </cell>
          <cell r="E64">
            <v>6856</v>
          </cell>
          <cell r="F64">
            <v>8493.3021049800009</v>
          </cell>
          <cell r="G64">
            <v>6987609.5099999998</v>
          </cell>
          <cell r="H64">
            <v>23497</v>
          </cell>
          <cell r="I64">
            <v>225295611.13999999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207</v>
          </cell>
          <cell r="E65">
            <v>105.6</v>
          </cell>
          <cell r="F65">
            <v>14193.942532970001</v>
          </cell>
          <cell r="G65">
            <v>179865.64</v>
          </cell>
          <cell r="H65">
            <v>239</v>
          </cell>
          <cell r="I65">
            <v>3071516.2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284.8</v>
          </cell>
          <cell r="E66">
            <v>99</v>
          </cell>
          <cell r="F66">
            <v>12071.78855148</v>
          </cell>
          <cell r="G66">
            <v>143412.85</v>
          </cell>
          <cell r="H66">
            <v>262</v>
          </cell>
          <cell r="I66">
            <v>3581458.23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3726.2</v>
          </cell>
          <cell r="E67">
            <v>1766.3</v>
          </cell>
          <cell r="F67">
            <v>8164.5371269699999</v>
          </cell>
          <cell r="G67">
            <v>1952406.99</v>
          </cell>
          <cell r="H67">
            <v>3482</v>
          </cell>
          <cell r="I67">
            <v>32375105.23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1374.3</v>
          </cell>
          <cell r="E68">
            <v>596.29999999999995</v>
          </cell>
          <cell r="F68">
            <v>8556.0029961399996</v>
          </cell>
          <cell r="G68">
            <v>652806.77</v>
          </cell>
          <cell r="H68">
            <v>1308</v>
          </cell>
          <cell r="I68">
            <v>12411147.68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218</v>
          </cell>
          <cell r="E69">
            <v>90</v>
          </cell>
          <cell r="F69">
            <v>13503.31139841</v>
          </cell>
          <cell r="G69">
            <v>145835.76</v>
          </cell>
          <cell r="H69">
            <v>210</v>
          </cell>
          <cell r="I69">
            <v>3089557.64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6284.6</v>
          </cell>
          <cell r="E70">
            <v>1833</v>
          </cell>
          <cell r="F70">
            <v>9111.0266588600007</v>
          </cell>
          <cell r="G70">
            <v>2004061.42</v>
          </cell>
          <cell r="H70">
            <v>6081</v>
          </cell>
          <cell r="I70">
            <v>59263219.560000002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4837.2</v>
          </cell>
          <cell r="E71">
            <v>1690.7</v>
          </cell>
          <cell r="F71">
            <v>8455.9624059300004</v>
          </cell>
          <cell r="G71">
            <v>1722995.69</v>
          </cell>
          <cell r="H71">
            <v>4553</v>
          </cell>
          <cell r="I71">
            <v>42626177.039999999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1282</v>
          </cell>
          <cell r="E72">
            <v>593.4</v>
          </cell>
          <cell r="F72">
            <v>9096.1379479499992</v>
          </cell>
          <cell r="G72">
            <v>713587.66</v>
          </cell>
          <cell r="H72">
            <v>1219</v>
          </cell>
          <cell r="I72">
            <v>12374836.51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461</v>
          </cell>
          <cell r="E73">
            <v>118.1</v>
          </cell>
          <cell r="F73">
            <v>10275.71569408</v>
          </cell>
          <cell r="G73">
            <v>145627.44</v>
          </cell>
          <cell r="H73">
            <v>453</v>
          </cell>
          <cell r="I73">
            <v>4882732.37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445.5</v>
          </cell>
          <cell r="E74">
            <v>107.3</v>
          </cell>
          <cell r="F74">
            <v>10480.45111013</v>
          </cell>
          <cell r="G74">
            <v>134946.29</v>
          </cell>
          <cell r="H74">
            <v>434</v>
          </cell>
          <cell r="I74">
            <v>4803987.26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1330.5</v>
          </cell>
          <cell r="E75">
            <v>313.7</v>
          </cell>
          <cell r="F75">
            <v>8919.4651518200008</v>
          </cell>
          <cell r="G75">
            <v>335764.35</v>
          </cell>
          <cell r="H75">
            <v>1302</v>
          </cell>
          <cell r="I75">
            <v>12203112.73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2062.5</v>
          </cell>
          <cell r="E76">
            <v>392.4</v>
          </cell>
          <cell r="F76">
            <v>8800.2118865699995</v>
          </cell>
          <cell r="G76">
            <v>414384.38</v>
          </cell>
          <cell r="H76">
            <v>2025</v>
          </cell>
          <cell r="I76">
            <v>18564403.18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88.6</v>
          </cell>
          <cell r="E77">
            <v>16.3</v>
          </cell>
          <cell r="F77">
            <v>18366.876589700001</v>
          </cell>
          <cell r="G77">
            <v>35925.61</v>
          </cell>
          <cell r="H77">
            <v>80</v>
          </cell>
          <cell r="I77">
            <v>1663230.88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529.1</v>
          </cell>
          <cell r="E78">
            <v>383.5</v>
          </cell>
          <cell r="F78">
            <v>9100.7110764699992</v>
          </cell>
          <cell r="G78">
            <v>664611.74</v>
          </cell>
          <cell r="H78">
            <v>497</v>
          </cell>
          <cell r="I78">
            <v>5360287.62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213.4</v>
          </cell>
          <cell r="E79">
            <v>100.5</v>
          </cell>
          <cell r="F79">
            <v>13043.76527862</v>
          </cell>
          <cell r="G79">
            <v>157307.81</v>
          </cell>
          <cell r="H79">
            <v>201</v>
          </cell>
          <cell r="I79">
            <v>2940847.32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172.2</v>
          </cell>
          <cell r="E80">
            <v>59.8</v>
          </cell>
          <cell r="F80">
            <v>15240.897225180001</v>
          </cell>
          <cell r="G80">
            <v>109368.68</v>
          </cell>
          <cell r="H80">
            <v>162</v>
          </cell>
          <cell r="I80">
            <v>2733851.18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82858.7</v>
          </cell>
          <cell r="E81">
            <v>21185.5</v>
          </cell>
          <cell r="F81">
            <v>8667.36009534</v>
          </cell>
          <cell r="G81">
            <v>22034682.879999999</v>
          </cell>
          <cell r="H81">
            <v>81960</v>
          </cell>
          <cell r="I81">
            <v>740111555.10000002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178.5</v>
          </cell>
          <cell r="E82">
            <v>71</v>
          </cell>
          <cell r="F82">
            <v>13981.791360409999</v>
          </cell>
          <cell r="G82">
            <v>119124.86</v>
          </cell>
          <cell r="H82">
            <v>170</v>
          </cell>
          <cell r="I82">
            <v>2614874.62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55.3</v>
          </cell>
          <cell r="E83">
            <v>32.299999999999997</v>
          </cell>
          <cell r="F83">
            <v>17097.217575400002</v>
          </cell>
          <cell r="G83">
            <v>66268.820000000007</v>
          </cell>
          <cell r="H83">
            <v>50</v>
          </cell>
          <cell r="I83">
            <v>1011744.95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161</v>
          </cell>
          <cell r="E84">
            <v>52</v>
          </cell>
          <cell r="F84">
            <v>14583.842427019999</v>
          </cell>
          <cell r="G84">
            <v>91003.18</v>
          </cell>
          <cell r="H84">
            <v>140</v>
          </cell>
          <cell r="I84">
            <v>2439001.81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119.5</v>
          </cell>
          <cell r="E85">
            <v>46.7</v>
          </cell>
          <cell r="F85">
            <v>15266.637520640001</v>
          </cell>
          <cell r="G85">
            <v>85554.240000000005</v>
          </cell>
          <cell r="H85">
            <v>108</v>
          </cell>
          <cell r="I85">
            <v>1909917.42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220</v>
          </cell>
          <cell r="E86">
            <v>70.2</v>
          </cell>
          <cell r="F86">
            <v>12950.758763739999</v>
          </cell>
          <cell r="G86">
            <v>109097.19</v>
          </cell>
          <cell r="H86">
            <v>205</v>
          </cell>
          <cell r="I86">
            <v>2958264.12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116.5</v>
          </cell>
          <cell r="E87">
            <v>57.9</v>
          </cell>
          <cell r="F87">
            <v>15814.76721946</v>
          </cell>
          <cell r="G87">
            <v>109881</v>
          </cell>
          <cell r="H87">
            <v>112</v>
          </cell>
          <cell r="I87">
            <v>1952301.38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737.9</v>
          </cell>
          <cell r="E88">
            <v>369.7</v>
          </cell>
          <cell r="F88">
            <v>8737.5844539000009</v>
          </cell>
          <cell r="G88">
            <v>451535.38</v>
          </cell>
          <cell r="H88">
            <v>693</v>
          </cell>
          <cell r="I88">
            <v>6898998.9500000002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1045</v>
          </cell>
          <cell r="E89">
            <v>376.4</v>
          </cell>
          <cell r="F89">
            <v>9010.9533158199993</v>
          </cell>
          <cell r="G89">
            <v>408803.8</v>
          </cell>
          <cell r="H89">
            <v>1013</v>
          </cell>
          <cell r="I89">
            <v>9825250.0199999996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5866.7</v>
          </cell>
          <cell r="E90">
            <v>1612.1</v>
          </cell>
          <cell r="F90">
            <v>8772.1917285500003</v>
          </cell>
          <cell r="G90">
            <v>1696998.03</v>
          </cell>
          <cell r="H90">
            <v>5796</v>
          </cell>
          <cell r="I90">
            <v>52846320.710000001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1404.5</v>
          </cell>
          <cell r="E91">
            <v>340.3</v>
          </cell>
          <cell r="F91">
            <v>9198.5717958900004</v>
          </cell>
          <cell r="G91">
            <v>375632.88</v>
          </cell>
          <cell r="H91">
            <v>1363</v>
          </cell>
          <cell r="I91">
            <v>13286044.68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874.5</v>
          </cell>
          <cell r="E92">
            <v>363.4</v>
          </cell>
          <cell r="F92">
            <v>9525.53762757</v>
          </cell>
          <cell r="G92">
            <v>465327.28</v>
          </cell>
          <cell r="H92">
            <v>725</v>
          </cell>
          <cell r="I92">
            <v>8749096.6600000001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31745.8</v>
          </cell>
          <cell r="E93">
            <v>7716.1</v>
          </cell>
          <cell r="F93">
            <v>8356.4169905800009</v>
          </cell>
          <cell r="G93">
            <v>7737473.9000000004</v>
          </cell>
          <cell r="H93">
            <v>31866</v>
          </cell>
          <cell r="I93">
            <v>275263759.25999999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15544.4</v>
          </cell>
          <cell r="E94">
            <v>4717.7</v>
          </cell>
          <cell r="F94">
            <v>8345.5869510499997</v>
          </cell>
          <cell r="G94">
            <v>4724637.07</v>
          </cell>
          <cell r="H94">
            <v>15600</v>
          </cell>
          <cell r="I94">
            <v>134822296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1094.0999999999999</v>
          </cell>
          <cell r="E95">
            <v>334.1</v>
          </cell>
          <cell r="F95">
            <v>9241.6839614799992</v>
          </cell>
          <cell r="G95">
            <v>370517.59</v>
          </cell>
          <cell r="H95">
            <v>1111</v>
          </cell>
          <cell r="I95">
            <v>10481844.01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1023.3</v>
          </cell>
          <cell r="E96">
            <v>529.9</v>
          </cell>
          <cell r="F96">
            <v>8866.6438202900008</v>
          </cell>
          <cell r="G96">
            <v>716896.26</v>
          </cell>
          <cell r="H96">
            <v>881</v>
          </cell>
          <cell r="I96">
            <v>9790132.8800000008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190.5</v>
          </cell>
          <cell r="E97">
            <v>93.9</v>
          </cell>
          <cell r="F97">
            <v>14166.06529952</v>
          </cell>
          <cell r="G97">
            <v>159623.22</v>
          </cell>
          <cell r="H97">
            <v>185</v>
          </cell>
          <cell r="I97">
            <v>2858258.66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374</v>
          </cell>
          <cell r="E98">
            <v>98.2</v>
          </cell>
          <cell r="F98">
            <v>10561.86548</v>
          </cell>
          <cell r="G98">
            <v>124461.02</v>
          </cell>
          <cell r="H98">
            <v>365</v>
          </cell>
          <cell r="I98">
            <v>4074598.71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117.4</v>
          </cell>
          <cell r="E99">
            <v>70</v>
          </cell>
          <cell r="F99">
            <v>15765.77583491</v>
          </cell>
          <cell r="G99">
            <v>132432.51999999999</v>
          </cell>
          <cell r="H99">
            <v>108</v>
          </cell>
          <cell r="I99">
            <v>1983334.6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442.2</v>
          </cell>
          <cell r="E100">
            <v>119.7</v>
          </cell>
          <cell r="F100">
            <v>8907.1203173100002</v>
          </cell>
          <cell r="G100">
            <v>127941.88</v>
          </cell>
          <cell r="H100">
            <v>431</v>
          </cell>
          <cell r="I100">
            <v>3874476.45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50</v>
          </cell>
          <cell r="E101">
            <v>18.3</v>
          </cell>
          <cell r="F101">
            <v>16827.508913419999</v>
          </cell>
          <cell r="G101">
            <v>36953.21</v>
          </cell>
          <cell r="H101">
            <v>42</v>
          </cell>
          <cell r="I101">
            <v>878328.66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200.5</v>
          </cell>
          <cell r="E102">
            <v>65</v>
          </cell>
          <cell r="F102">
            <v>13881.679413309999</v>
          </cell>
          <cell r="G102">
            <v>108277.1</v>
          </cell>
          <cell r="H102">
            <v>192</v>
          </cell>
          <cell r="I102">
            <v>2891553.82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501.2</v>
          </cell>
          <cell r="E103">
            <v>188.4</v>
          </cell>
          <cell r="F103">
            <v>9559.2703854200008</v>
          </cell>
          <cell r="G103">
            <v>222930.41</v>
          </cell>
          <cell r="H103">
            <v>450</v>
          </cell>
          <cell r="I103">
            <v>5012859.46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50</v>
          </cell>
          <cell r="E104">
            <v>19</v>
          </cell>
          <cell r="F104">
            <v>17759.226894939999</v>
          </cell>
          <cell r="G104">
            <v>40491.040000000001</v>
          </cell>
          <cell r="H104">
            <v>45</v>
          </cell>
          <cell r="I104">
            <v>928452.38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2188.5</v>
          </cell>
          <cell r="E105">
            <v>876.6</v>
          </cell>
          <cell r="F105">
            <v>8376.7896831500002</v>
          </cell>
          <cell r="G105">
            <v>912265.91</v>
          </cell>
          <cell r="H105">
            <v>2071</v>
          </cell>
          <cell r="I105">
            <v>19244870.129999999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197.5</v>
          </cell>
          <cell r="E106">
            <v>53.8</v>
          </cell>
          <cell r="F106">
            <v>14049.90790552</v>
          </cell>
          <cell r="G106">
            <v>90706.21</v>
          </cell>
          <cell r="H106">
            <v>190</v>
          </cell>
          <cell r="I106">
            <v>2865563.02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308.89999999999998</v>
          </cell>
          <cell r="E107">
            <v>63.9</v>
          </cell>
          <cell r="F107">
            <v>11637.615008459999</v>
          </cell>
          <cell r="G107">
            <v>89237.23</v>
          </cell>
          <cell r="H107">
            <v>302</v>
          </cell>
          <cell r="I107">
            <v>3684096.51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158</v>
          </cell>
          <cell r="E108">
            <v>25.9</v>
          </cell>
          <cell r="F108">
            <v>15302.429306939999</v>
          </cell>
          <cell r="G108">
            <v>47559.95</v>
          </cell>
          <cell r="H108">
            <v>148</v>
          </cell>
          <cell r="I108">
            <v>2465343.7799999998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164.3</v>
          </cell>
          <cell r="E109">
            <v>52</v>
          </cell>
          <cell r="F109">
            <v>15054.73938447</v>
          </cell>
          <cell r="G109">
            <v>93941.57</v>
          </cell>
          <cell r="H109">
            <v>148</v>
          </cell>
          <cell r="I109">
            <v>2567435.25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430.5</v>
          </cell>
          <cell r="E110">
            <v>111.1</v>
          </cell>
          <cell r="F110">
            <v>10009.465415000001</v>
          </cell>
          <cell r="G110">
            <v>133446.19</v>
          </cell>
          <cell r="H110">
            <v>382</v>
          </cell>
          <cell r="I110">
            <v>4442521.05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22338.6</v>
          </cell>
          <cell r="E111">
            <v>8108.5</v>
          </cell>
          <cell r="F111">
            <v>8090.1361671799996</v>
          </cell>
          <cell r="G111">
            <v>7899123.2000000002</v>
          </cell>
          <cell r="H111">
            <v>22003</v>
          </cell>
          <cell r="I111">
            <v>193753176.44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92.3</v>
          </cell>
          <cell r="E112">
            <v>26</v>
          </cell>
          <cell r="F112">
            <v>17456.141923499999</v>
          </cell>
          <cell r="G112">
            <v>54463.16</v>
          </cell>
          <cell r="H112">
            <v>81</v>
          </cell>
          <cell r="I112">
            <v>1665665.06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2141.4</v>
          </cell>
          <cell r="E113">
            <v>727.9</v>
          </cell>
          <cell r="F113">
            <v>8238.0478896700006</v>
          </cell>
          <cell r="G113">
            <v>720463.42</v>
          </cell>
          <cell r="H113">
            <v>2026</v>
          </cell>
          <cell r="I113">
            <v>18574053.91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2767</v>
          </cell>
          <cell r="E114">
            <v>1494.5</v>
          </cell>
          <cell r="F114">
            <v>8208.8762167500008</v>
          </cell>
          <cell r="G114">
            <v>1776091.01</v>
          </cell>
          <cell r="H114">
            <v>2663</v>
          </cell>
          <cell r="I114">
            <v>24490570.870000001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690.1</v>
          </cell>
          <cell r="E115">
            <v>240.5</v>
          </cell>
          <cell r="F115">
            <v>9367.2381097899997</v>
          </cell>
          <cell r="G115">
            <v>272314.96999999997</v>
          </cell>
          <cell r="H115">
            <v>634</v>
          </cell>
          <cell r="I115">
            <v>6735660.75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481.5</v>
          </cell>
          <cell r="E116">
            <v>217.8</v>
          </cell>
          <cell r="F116">
            <v>9618.7370276099991</v>
          </cell>
          <cell r="G116">
            <v>271788</v>
          </cell>
          <cell r="H116">
            <v>464</v>
          </cell>
          <cell r="I116">
            <v>4903209.88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5998.9</v>
          </cell>
          <cell r="E117">
            <v>2430.4</v>
          </cell>
          <cell r="F117">
            <v>8584.1599092500001</v>
          </cell>
          <cell r="G117">
            <v>2569048.58</v>
          </cell>
          <cell r="H117">
            <v>5905</v>
          </cell>
          <cell r="I117">
            <v>54064565.460000001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267.2</v>
          </cell>
          <cell r="E118">
            <v>98.3</v>
          </cell>
          <cell r="F118">
            <v>13371.737681279999</v>
          </cell>
          <cell r="G118">
            <v>157733.01999999999</v>
          </cell>
          <cell r="H118">
            <v>235</v>
          </cell>
          <cell r="I118">
            <v>3730661.33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1488.2</v>
          </cell>
          <cell r="E119">
            <v>628.79999999999995</v>
          </cell>
          <cell r="F119">
            <v>8845.5163725799994</v>
          </cell>
          <cell r="G119">
            <v>719545.07</v>
          </cell>
          <cell r="H119">
            <v>1347</v>
          </cell>
          <cell r="I119">
            <v>13883442.539999999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3326.5</v>
          </cell>
          <cell r="E120">
            <v>1963.1</v>
          </cell>
          <cell r="F120">
            <v>8440.7791240799997</v>
          </cell>
          <cell r="G120">
            <v>2530471.2200000002</v>
          </cell>
          <cell r="H120">
            <v>3260</v>
          </cell>
          <cell r="I120">
            <v>30608722.98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205.4</v>
          </cell>
          <cell r="E121">
            <v>37.4</v>
          </cell>
          <cell r="F121">
            <v>14363.953198810001</v>
          </cell>
          <cell r="G121">
            <v>64465.42</v>
          </cell>
          <cell r="H121">
            <v>195</v>
          </cell>
          <cell r="I121">
            <v>3014821.41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688</v>
          </cell>
          <cell r="E122">
            <v>181</v>
          </cell>
          <cell r="F122">
            <v>9459.8462325599994</v>
          </cell>
          <cell r="G122">
            <v>205467.86</v>
          </cell>
          <cell r="H122">
            <v>649</v>
          </cell>
          <cell r="I122">
            <v>6713842.0700000003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1475</v>
          </cell>
          <cell r="E123">
            <v>1046.9000000000001</v>
          </cell>
          <cell r="F123">
            <v>8563.0663298199997</v>
          </cell>
          <cell r="G123">
            <v>1632178.59</v>
          </cell>
          <cell r="H123">
            <v>1422</v>
          </cell>
          <cell r="I123">
            <v>14262701.43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813.9</v>
          </cell>
          <cell r="E124">
            <v>501.7</v>
          </cell>
          <cell r="F124">
            <v>8995.4160983500005</v>
          </cell>
          <cell r="G124">
            <v>758947.58</v>
          </cell>
          <cell r="H124">
            <v>743</v>
          </cell>
          <cell r="I124">
            <v>8080316.7400000002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167</v>
          </cell>
          <cell r="E125">
            <v>103</v>
          </cell>
          <cell r="F125">
            <v>15031.80688337</v>
          </cell>
          <cell r="G125">
            <v>185793.13</v>
          </cell>
          <cell r="H125">
            <v>167</v>
          </cell>
          <cell r="I125">
            <v>2696104.88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391.5</v>
          </cell>
          <cell r="E126">
            <v>152.4</v>
          </cell>
          <cell r="F126">
            <v>10346.023407320001</v>
          </cell>
          <cell r="G126">
            <v>189208.08</v>
          </cell>
          <cell r="H126">
            <v>359</v>
          </cell>
          <cell r="I126">
            <v>4239676.24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222.5</v>
          </cell>
          <cell r="E127">
            <v>59.5</v>
          </cell>
          <cell r="F127">
            <v>13334.118589260001</v>
          </cell>
          <cell r="G127">
            <v>95205.61</v>
          </cell>
          <cell r="H127">
            <v>209</v>
          </cell>
          <cell r="I127">
            <v>3062047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356.5</v>
          </cell>
          <cell r="E128">
            <v>113</v>
          </cell>
          <cell r="F128">
            <v>10865.65782113</v>
          </cell>
          <cell r="G128">
            <v>147338.32</v>
          </cell>
          <cell r="H128">
            <v>321</v>
          </cell>
          <cell r="I128">
            <v>4020945.33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168.3</v>
          </cell>
          <cell r="E129">
            <v>44.8</v>
          </cell>
          <cell r="F129">
            <v>16930.88839606</v>
          </cell>
          <cell r="G129">
            <v>91020.46</v>
          </cell>
          <cell r="H129">
            <v>155</v>
          </cell>
          <cell r="I129">
            <v>2940488.98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336.3</v>
          </cell>
          <cell r="E130">
            <v>48.9</v>
          </cell>
          <cell r="F130">
            <v>12381.025591240001</v>
          </cell>
          <cell r="G130">
            <v>72651.86</v>
          </cell>
          <cell r="H130">
            <v>330</v>
          </cell>
          <cell r="I130">
            <v>4236390.7699999996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896.8</v>
          </cell>
          <cell r="E131">
            <v>142.1</v>
          </cell>
          <cell r="F131">
            <v>9569.1270418999993</v>
          </cell>
          <cell r="G131">
            <v>163172.75</v>
          </cell>
          <cell r="H131">
            <v>799</v>
          </cell>
          <cell r="I131">
            <v>8743578.75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650.29999999999995</v>
          </cell>
          <cell r="E132">
            <v>211</v>
          </cell>
          <cell r="F132">
            <v>9811.1797708600006</v>
          </cell>
          <cell r="G132">
            <v>248419.07</v>
          </cell>
          <cell r="H132">
            <v>623</v>
          </cell>
          <cell r="I132">
            <v>6628629.2699999996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608.5</v>
          </cell>
          <cell r="E133">
            <v>293.7</v>
          </cell>
          <cell r="F133">
            <v>9210.4400091700008</v>
          </cell>
          <cell r="G133">
            <v>363248.51</v>
          </cell>
          <cell r="H133">
            <v>587</v>
          </cell>
          <cell r="I133">
            <v>5967801.2599999998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324.5</v>
          </cell>
          <cell r="E134">
            <v>77.099999999999994</v>
          </cell>
          <cell r="F134">
            <v>10794.38429011</v>
          </cell>
          <cell r="G134">
            <v>99869.64</v>
          </cell>
          <cell r="H134">
            <v>304</v>
          </cell>
          <cell r="I134">
            <v>3602647.34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1683</v>
          </cell>
          <cell r="E135">
            <v>46</v>
          </cell>
          <cell r="F135">
            <v>11771.62219027</v>
          </cell>
          <cell r="G135">
            <v>64979.35</v>
          </cell>
          <cell r="H135">
            <v>1629</v>
          </cell>
          <cell r="I135">
            <v>19876619.5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196.9</v>
          </cell>
          <cell r="E136">
            <v>105.9</v>
          </cell>
          <cell r="F136">
            <v>13569.386844729999</v>
          </cell>
          <cell r="G136">
            <v>172439.77</v>
          </cell>
          <cell r="H136">
            <v>180</v>
          </cell>
          <cell r="I136">
            <v>2828689.88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1536.5</v>
          </cell>
          <cell r="E137">
            <v>911.4</v>
          </cell>
          <cell r="F137">
            <v>8467.5585923599992</v>
          </cell>
          <cell r="G137">
            <v>1209680.5</v>
          </cell>
          <cell r="H137">
            <v>1465</v>
          </cell>
          <cell r="I137">
            <v>14219998.720000001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293.3</v>
          </cell>
          <cell r="E138">
            <v>125</v>
          </cell>
          <cell r="F138">
            <v>10904.197073969999</v>
          </cell>
          <cell r="G138">
            <v>163562.96</v>
          </cell>
          <cell r="H138">
            <v>279</v>
          </cell>
          <cell r="I138">
            <v>3361763.96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239.3</v>
          </cell>
          <cell r="E139">
            <v>61.5</v>
          </cell>
          <cell r="F139">
            <v>12388.716596710001</v>
          </cell>
          <cell r="G139">
            <v>91428.73</v>
          </cell>
          <cell r="H139">
            <v>217</v>
          </cell>
          <cell r="I139">
            <v>3052041.89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16631.3</v>
          </cell>
          <cell r="E140">
            <v>10945.3</v>
          </cell>
          <cell r="F140">
            <v>8276.6053971700003</v>
          </cell>
          <cell r="G140">
            <v>16081769.390000001</v>
          </cell>
          <cell r="H140">
            <v>15270</v>
          </cell>
          <cell r="I140">
            <v>153732898.31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10278.6</v>
          </cell>
          <cell r="E141">
            <v>3927.2</v>
          </cell>
          <cell r="F141">
            <v>8199.6011675999998</v>
          </cell>
          <cell r="G141">
            <v>3899839.95</v>
          </cell>
          <cell r="H141">
            <v>10238</v>
          </cell>
          <cell r="I141">
            <v>89088035.670000002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721.8</v>
          </cell>
          <cell r="E142">
            <v>206.8</v>
          </cell>
          <cell r="F142">
            <v>9097.8637256099992</v>
          </cell>
          <cell r="G142">
            <v>225772.59</v>
          </cell>
          <cell r="H142">
            <v>704</v>
          </cell>
          <cell r="I142">
            <v>6792610.6299999999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490.8</v>
          </cell>
          <cell r="E143">
            <v>133.6</v>
          </cell>
          <cell r="F143">
            <v>9307.1553195699998</v>
          </cell>
          <cell r="G143">
            <v>149212.31</v>
          </cell>
          <cell r="H143">
            <v>473</v>
          </cell>
          <cell r="I143">
            <v>4717164.1399999997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446.6</v>
          </cell>
          <cell r="E144">
            <v>249</v>
          </cell>
          <cell r="F144">
            <v>9634.7308438100008</v>
          </cell>
          <cell r="G144">
            <v>287885.76</v>
          </cell>
          <cell r="H144">
            <v>421</v>
          </cell>
          <cell r="I144">
            <v>4590756.55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1130.0999999999999</v>
          </cell>
          <cell r="E145">
            <v>681.8</v>
          </cell>
          <cell r="F145">
            <v>8557.7550876999994</v>
          </cell>
          <cell r="G145">
            <v>905777.28</v>
          </cell>
          <cell r="H145">
            <v>1109</v>
          </cell>
          <cell r="I145">
            <v>10557035.98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385.2</v>
          </cell>
          <cell r="E146">
            <v>122.7</v>
          </cell>
          <cell r="F146">
            <v>10348.967625810001</v>
          </cell>
          <cell r="G146">
            <v>152378.20000000001</v>
          </cell>
          <cell r="H146">
            <v>354</v>
          </cell>
          <cell r="I146">
            <v>4138800.53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404.9</v>
          </cell>
          <cell r="E147">
            <v>77.599999999999994</v>
          </cell>
          <cell r="F147">
            <v>11124.205445219999</v>
          </cell>
          <cell r="G147">
            <v>103588.6</v>
          </cell>
          <cell r="H147">
            <v>388</v>
          </cell>
          <cell r="I147">
            <v>4607779.38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2793.8</v>
          </cell>
          <cell r="E148">
            <v>334.2</v>
          </cell>
          <cell r="F148">
            <v>8974.9786273999998</v>
          </cell>
          <cell r="G148">
            <v>359932.54</v>
          </cell>
          <cell r="H148">
            <v>2733</v>
          </cell>
          <cell r="I148">
            <v>25434227.829999998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324.89999999999998</v>
          </cell>
          <cell r="E149">
            <v>90</v>
          </cell>
          <cell r="F149">
            <v>12226.912053690001</v>
          </cell>
          <cell r="G149">
            <v>132050.65</v>
          </cell>
          <cell r="H149">
            <v>292</v>
          </cell>
          <cell r="I149">
            <v>4100729.46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156.19999999999999</v>
          </cell>
          <cell r="E150">
            <v>84</v>
          </cell>
          <cell r="F150">
            <v>14783.33531509</v>
          </cell>
          <cell r="G150">
            <v>149016.01999999999</v>
          </cell>
          <cell r="H150">
            <v>155</v>
          </cell>
          <cell r="I150">
            <v>2458173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226.5</v>
          </cell>
          <cell r="E151">
            <v>164.3</v>
          </cell>
          <cell r="F151">
            <v>14687.21397907</v>
          </cell>
          <cell r="G151">
            <v>289573.11</v>
          </cell>
          <cell r="H151">
            <v>215</v>
          </cell>
          <cell r="I151">
            <v>3616227.08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643.29999999999995</v>
          </cell>
          <cell r="E152">
            <v>471.2</v>
          </cell>
          <cell r="F152">
            <v>8976.2407013100001</v>
          </cell>
          <cell r="G152">
            <v>874398.86</v>
          </cell>
          <cell r="H152">
            <v>562</v>
          </cell>
          <cell r="I152">
            <v>6648814.5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81</v>
          </cell>
          <cell r="E153">
            <v>37.799999999999997</v>
          </cell>
          <cell r="F153">
            <v>18116.180823160001</v>
          </cell>
          <cell r="G153">
            <v>82175</v>
          </cell>
          <cell r="H153">
            <v>72</v>
          </cell>
          <cell r="I153">
            <v>1549585.65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919.3</v>
          </cell>
          <cell r="E154">
            <v>158.1</v>
          </cell>
          <cell r="F154">
            <v>11914.59526237</v>
          </cell>
          <cell r="G154">
            <v>226043.7</v>
          </cell>
          <cell r="H154">
            <v>885</v>
          </cell>
          <cell r="I154">
            <v>11179131.119999999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219.2</v>
          </cell>
          <cell r="E155">
            <v>43.6</v>
          </cell>
          <cell r="F155">
            <v>14518.97483134</v>
          </cell>
          <cell r="G155">
            <v>75963.28</v>
          </cell>
          <cell r="H155">
            <v>171</v>
          </cell>
          <cell r="I155">
            <v>3258522.56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813.5</v>
          </cell>
          <cell r="E156">
            <v>371.1</v>
          </cell>
          <cell r="F156">
            <v>8881.0284578800001</v>
          </cell>
          <cell r="G156">
            <v>424325.23</v>
          </cell>
          <cell r="H156">
            <v>803</v>
          </cell>
          <cell r="I156">
            <v>7347939.5899999999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148.5</v>
          </cell>
          <cell r="E157">
            <v>56.2</v>
          </cell>
          <cell r="F157">
            <v>15247.01356257</v>
          </cell>
          <cell r="G157">
            <v>102825.86</v>
          </cell>
          <cell r="H157">
            <v>139</v>
          </cell>
          <cell r="I157">
            <v>2367007.37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3511</v>
          </cell>
          <cell r="E158">
            <v>857</v>
          </cell>
          <cell r="F158">
            <v>9204.6440153900003</v>
          </cell>
          <cell r="G158">
            <v>946605.59</v>
          </cell>
          <cell r="H158">
            <v>3445</v>
          </cell>
          <cell r="I158">
            <v>33263288.079999998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357.3</v>
          </cell>
          <cell r="E159">
            <v>208.2</v>
          </cell>
          <cell r="F159">
            <v>10943.245375959999</v>
          </cell>
          <cell r="G159">
            <v>273406.03999999998</v>
          </cell>
          <cell r="H159">
            <v>338</v>
          </cell>
          <cell r="I159">
            <v>4183427.61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2316</v>
          </cell>
          <cell r="E160">
            <v>571.4</v>
          </cell>
          <cell r="F160">
            <v>8539.4490396900001</v>
          </cell>
          <cell r="G160">
            <v>585532.93999999994</v>
          </cell>
          <cell r="H160">
            <v>2166</v>
          </cell>
          <cell r="I160">
            <v>20362896.920000002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384.8</v>
          </cell>
          <cell r="E161">
            <v>152.6</v>
          </cell>
          <cell r="F161">
            <v>10595.331692</v>
          </cell>
          <cell r="G161">
            <v>194021.71</v>
          </cell>
          <cell r="H161">
            <v>357</v>
          </cell>
          <cell r="I161">
            <v>4271105.3499999996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107</v>
          </cell>
          <cell r="E162">
            <v>50.5</v>
          </cell>
          <cell r="F162">
            <v>16564.218972390001</v>
          </cell>
          <cell r="G162">
            <v>100379.17</v>
          </cell>
          <cell r="H162">
            <v>94</v>
          </cell>
          <cell r="I162">
            <v>1872750.6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225.6</v>
          </cell>
          <cell r="E163">
            <v>92</v>
          </cell>
          <cell r="F163">
            <v>13363.17767374</v>
          </cell>
          <cell r="G163">
            <v>147529.48000000001</v>
          </cell>
          <cell r="H163">
            <v>202</v>
          </cell>
          <cell r="I163">
            <v>3162262.36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128</v>
          </cell>
          <cell r="E164">
            <v>50.6</v>
          </cell>
          <cell r="F164">
            <v>16295.61855822</v>
          </cell>
          <cell r="G164">
            <v>98947</v>
          </cell>
          <cell r="H164">
            <v>130</v>
          </cell>
          <cell r="I164">
            <v>2184786.1800000002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95.7</v>
          </cell>
          <cell r="E165">
            <v>47</v>
          </cell>
          <cell r="F165">
            <v>16773.915095069999</v>
          </cell>
          <cell r="G165">
            <v>94604.88</v>
          </cell>
          <cell r="H165">
            <v>80</v>
          </cell>
          <cell r="I165">
            <v>1699868.55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1905.2</v>
          </cell>
          <cell r="E166">
            <v>867.9</v>
          </cell>
          <cell r="F166">
            <v>8592.6046833700002</v>
          </cell>
          <cell r="G166">
            <v>971480.4</v>
          </cell>
          <cell r="H166">
            <v>1834</v>
          </cell>
          <cell r="I166">
            <v>17341900.239999998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2033</v>
          </cell>
          <cell r="E167">
            <v>430.6</v>
          </cell>
          <cell r="F167">
            <v>8480.7738473999998</v>
          </cell>
          <cell r="G167">
            <v>438218.55</v>
          </cell>
          <cell r="H167">
            <v>1968</v>
          </cell>
          <cell r="I167">
            <v>17679631.780000001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2563</v>
          </cell>
          <cell r="E168">
            <v>829.9</v>
          </cell>
          <cell r="F168">
            <v>8463.1105460500003</v>
          </cell>
          <cell r="G168">
            <v>842824.25</v>
          </cell>
          <cell r="H168">
            <v>2511</v>
          </cell>
          <cell r="I168">
            <v>22533776.579999998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7127</v>
          </cell>
          <cell r="E169">
            <v>774.2</v>
          </cell>
          <cell r="F169">
            <v>8259.5020948099991</v>
          </cell>
          <cell r="G169">
            <v>767340.78</v>
          </cell>
          <cell r="H169">
            <v>7113</v>
          </cell>
          <cell r="I169">
            <v>61818101.329999998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3894.5</v>
          </cell>
          <cell r="E170">
            <v>820.6</v>
          </cell>
          <cell r="F170">
            <v>8297.0976535400005</v>
          </cell>
          <cell r="G170">
            <v>817031.8</v>
          </cell>
          <cell r="H170">
            <v>3822</v>
          </cell>
          <cell r="I170">
            <v>33780075.159999996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22420.3</v>
          </cell>
          <cell r="E171">
            <v>11538.2</v>
          </cell>
          <cell r="F171">
            <v>8340.9829315999996</v>
          </cell>
          <cell r="G171">
            <v>13175115.029999999</v>
          </cell>
          <cell r="H171">
            <v>22341</v>
          </cell>
          <cell r="I171">
            <v>200182680.25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1152.0999999999999</v>
          </cell>
          <cell r="E172">
            <v>413.7</v>
          </cell>
          <cell r="F172">
            <v>8897.7025419900001</v>
          </cell>
          <cell r="G172">
            <v>444813.05</v>
          </cell>
          <cell r="H172">
            <v>1093</v>
          </cell>
          <cell r="I172">
            <v>10695856.15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2337.3000000000002</v>
          </cell>
          <cell r="E173">
            <v>1155.7</v>
          </cell>
          <cell r="F173">
            <v>8612.9676476099994</v>
          </cell>
          <cell r="G173">
            <v>1360570.51</v>
          </cell>
          <cell r="H173">
            <v>2243</v>
          </cell>
          <cell r="I173">
            <v>21491659.789999999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962.5</v>
          </cell>
          <cell r="E174">
            <v>354.2</v>
          </cell>
          <cell r="F174">
            <v>8989.4987591499994</v>
          </cell>
          <cell r="G174">
            <v>384321.83</v>
          </cell>
          <cell r="H174">
            <v>943</v>
          </cell>
          <cell r="I174">
            <v>9036714.3900000006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179</v>
          </cell>
          <cell r="E175">
            <v>39</v>
          </cell>
          <cell r="F175">
            <v>14858.15153696</v>
          </cell>
          <cell r="G175">
            <v>69536.149999999994</v>
          </cell>
          <cell r="H175">
            <v>170</v>
          </cell>
          <cell r="I175">
            <v>2729145.28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216</v>
          </cell>
          <cell r="E176">
            <v>36</v>
          </cell>
          <cell r="F176">
            <v>13749.88359035</v>
          </cell>
          <cell r="G176">
            <v>59399.5</v>
          </cell>
          <cell r="H176">
            <v>210</v>
          </cell>
          <cell r="I176">
            <v>3029374.36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78.2</v>
          </cell>
          <cell r="E177">
            <v>25</v>
          </cell>
          <cell r="F177">
            <v>17752.83925859</v>
          </cell>
          <cell r="G177">
            <v>53258.52</v>
          </cell>
          <cell r="H177">
            <v>73</v>
          </cell>
          <cell r="I177">
            <v>1441530.55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864</v>
          </cell>
          <cell r="E178">
            <v>453.5</v>
          </cell>
          <cell r="F178">
            <v>9334.6513622700004</v>
          </cell>
          <cell r="G178">
            <v>596959.16</v>
          </cell>
          <cell r="H178">
            <v>839</v>
          </cell>
          <cell r="I178">
            <v>8662097.9399999995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733.5</v>
          </cell>
          <cell r="E179">
            <v>280.60000000000002</v>
          </cell>
          <cell r="F179">
            <v>9209.8784449800005</v>
          </cell>
          <cell r="G179">
            <v>315187.83</v>
          </cell>
          <cell r="H179">
            <v>707</v>
          </cell>
          <cell r="I179">
            <v>7070633.6699999999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200.9</v>
          </cell>
          <cell r="E180">
            <v>62.6</v>
          </cell>
          <cell r="F180">
            <v>14199.407144749999</v>
          </cell>
          <cell r="G180">
            <v>106665.95</v>
          </cell>
          <cell r="H180">
            <v>182</v>
          </cell>
          <cell r="I180">
            <v>2959326.85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62.1</v>
          </cell>
          <cell r="E181">
            <v>19.7</v>
          </cell>
          <cell r="F181">
            <v>18873.86664384</v>
          </cell>
          <cell r="G181">
            <v>44617.82</v>
          </cell>
          <cell r="H181">
            <v>59</v>
          </cell>
          <cell r="I181">
            <v>1216684.94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mar Blair"/>
      <sheetName val="Original Form"/>
      <sheetName val="Calculation Form"/>
      <sheetName val="Inputs"/>
      <sheetName val="Sheet5"/>
      <sheetName val="Sheet4"/>
      <sheetName val="Sheet2"/>
      <sheetName val="Sheet3"/>
    </sheetNames>
    <sheetDataSet>
      <sheetData sheetId="0"/>
      <sheetData sheetId="1"/>
      <sheetData sheetId="2"/>
      <sheetData sheetId="3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8"/>
  <sheetViews>
    <sheetView tabSelected="1" topLeftCell="A401" zoomScaleNormal="100" workbookViewId="0">
      <selection activeCell="L407" sqref="L407"/>
    </sheetView>
  </sheetViews>
  <sheetFormatPr defaultColWidth="9.1796875" defaultRowHeight="14.5" x14ac:dyDescent="0.35"/>
  <cols>
    <col min="1" max="1" width="11" style="4" customWidth="1"/>
    <col min="2" max="2" width="15.7265625" style="4" customWidth="1"/>
    <col min="3" max="3" width="17.54296875" style="4" bestFit="1" customWidth="1"/>
    <col min="4" max="4" width="14.1796875" bestFit="1" customWidth="1"/>
    <col min="5" max="5" width="42.1796875" style="4" customWidth="1"/>
    <col min="6" max="6" width="2.54296875" style="4" customWidth="1"/>
    <col min="7" max="7" width="14.1796875" style="4" customWidth="1"/>
    <col min="8" max="9" width="16.1796875" style="4" bestFit="1" customWidth="1"/>
    <col min="10" max="10" width="16.1796875" style="4" customWidth="1"/>
    <col min="11" max="11" width="16.1796875" style="4" bestFit="1" customWidth="1"/>
    <col min="12" max="12" width="16" style="4" bestFit="1" customWidth="1"/>
    <col min="13" max="13" width="16.81640625" style="4" customWidth="1"/>
    <col min="14" max="14" width="15.453125" style="4" bestFit="1" customWidth="1"/>
    <col min="15" max="15" width="18.26953125" style="4" customWidth="1"/>
    <col min="16" max="16" width="15.453125" style="4" bestFit="1" customWidth="1"/>
    <col min="17" max="17" width="13.26953125" style="4" bestFit="1" customWidth="1"/>
    <col min="18" max="18" width="14.1796875" style="4" customWidth="1"/>
    <col min="19" max="19" width="13.453125" style="4" customWidth="1"/>
    <col min="20" max="20" width="10.26953125" style="4" bestFit="1" customWidth="1"/>
    <col min="21" max="16384" width="9.1796875" style="4"/>
  </cols>
  <sheetData>
    <row r="1" spans="1:15" ht="13" x14ac:dyDescent="0.3">
      <c r="A1" s="12" t="s">
        <v>182</v>
      </c>
      <c r="B1" s="12"/>
      <c r="C1" s="13"/>
      <c r="D1" s="13"/>
      <c r="E1" s="12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52" x14ac:dyDescent="0.3">
      <c r="A2" s="14" t="s">
        <v>157</v>
      </c>
      <c r="B2" s="14"/>
      <c r="C2" s="13"/>
      <c r="D2" s="13" t="s">
        <v>19</v>
      </c>
      <c r="E2" s="12" t="s">
        <v>20</v>
      </c>
      <c r="F2" s="15"/>
      <c r="G2" s="16" t="s">
        <v>156</v>
      </c>
      <c r="H2" s="16" t="s">
        <v>150</v>
      </c>
      <c r="I2" s="16" t="s">
        <v>0</v>
      </c>
      <c r="J2" s="16" t="s">
        <v>1</v>
      </c>
      <c r="K2" s="16" t="s">
        <v>2</v>
      </c>
      <c r="L2" s="16" t="s">
        <v>3</v>
      </c>
      <c r="M2" s="16" t="s">
        <v>4</v>
      </c>
      <c r="N2" s="16" t="s">
        <v>16</v>
      </c>
      <c r="O2" s="16" t="s">
        <v>5</v>
      </c>
    </row>
    <row r="3" spans="1:15" x14ac:dyDescent="0.35">
      <c r="C3" s="19"/>
      <c r="E3" s="19"/>
      <c r="F3" s="19"/>
      <c r="G3" s="17"/>
      <c r="H3" s="17"/>
      <c r="I3" s="18"/>
      <c r="J3" s="18"/>
      <c r="K3" s="18"/>
      <c r="L3" s="18"/>
      <c r="M3" s="18"/>
      <c r="N3" s="18"/>
      <c r="O3" s="1"/>
    </row>
    <row r="4" spans="1:15" ht="12.5" x14ac:dyDescent="0.25">
      <c r="A4" s="10" t="s">
        <v>85</v>
      </c>
      <c r="B4" s="4" t="s">
        <v>53</v>
      </c>
      <c r="C4" s="4" t="s">
        <v>101</v>
      </c>
      <c r="D4" s="6" t="s">
        <v>22</v>
      </c>
      <c r="E4" s="1" t="s">
        <v>163</v>
      </c>
      <c r="F4" s="19"/>
      <c r="G4" s="11">
        <v>1848.3</v>
      </c>
      <c r="H4" s="11"/>
      <c r="I4" s="18">
        <v>11270.7</v>
      </c>
      <c r="J4" s="18">
        <f t="shared" ref="J4:J45" si="0">ROUND((G4*I4)+(H4*$C$47),2)</f>
        <v>20831634.809999999</v>
      </c>
      <c r="K4" s="18">
        <f t="shared" ref="K4:K45" si="1">ROUND(J4/12,2)</f>
        <v>1735969.57</v>
      </c>
      <c r="L4" s="18">
        <f t="shared" ref="L4:L45" si="2">ROUND(((J4*-0.01)/12),2)</f>
        <v>-17359.7</v>
      </c>
      <c r="M4" s="18">
        <f t="shared" ref="M4:M45" si="3">ROUND(((J4*-0.03)/12),2)</f>
        <v>-52079.09</v>
      </c>
      <c r="N4" s="27">
        <v>-185496.5</v>
      </c>
      <c r="O4" s="1">
        <f t="shared" ref="O4:O45" si="4">K4+L4+M4+N4</f>
        <v>1481034.28</v>
      </c>
    </row>
    <row r="5" spans="1:15" ht="12.5" x14ac:dyDescent="0.25">
      <c r="A5" s="10" t="s">
        <v>85</v>
      </c>
      <c r="B5" s="4" t="s">
        <v>53</v>
      </c>
      <c r="C5" s="4" t="s">
        <v>101</v>
      </c>
      <c r="D5" s="6" t="s">
        <v>43</v>
      </c>
      <c r="E5" s="1" t="s">
        <v>164</v>
      </c>
      <c r="F5" s="19"/>
      <c r="G5" s="11">
        <v>832.8</v>
      </c>
      <c r="H5" s="11"/>
      <c r="I5" s="18">
        <v>11270.7</v>
      </c>
      <c r="J5" s="18">
        <f t="shared" si="0"/>
        <v>9386238.9600000009</v>
      </c>
      <c r="K5" s="18">
        <f t="shared" si="1"/>
        <v>782186.58</v>
      </c>
      <c r="L5" s="18">
        <f t="shared" si="2"/>
        <v>-7821.87</v>
      </c>
      <c r="M5" s="18">
        <f t="shared" si="3"/>
        <v>-23465.599999999999</v>
      </c>
      <c r="N5" s="27">
        <v>-99795.839999999997</v>
      </c>
      <c r="O5" s="1">
        <f t="shared" si="4"/>
        <v>651103.27</v>
      </c>
    </row>
    <row r="6" spans="1:15" ht="12.5" x14ac:dyDescent="0.25">
      <c r="A6" s="10" t="s">
        <v>85</v>
      </c>
      <c r="B6" s="4" t="s">
        <v>53</v>
      </c>
      <c r="C6" s="4" t="s">
        <v>101</v>
      </c>
      <c r="D6" s="6" t="s">
        <v>86</v>
      </c>
      <c r="E6" s="1" t="s">
        <v>108</v>
      </c>
      <c r="F6" s="19"/>
      <c r="G6" s="11">
        <v>1988.1</v>
      </c>
      <c r="H6" s="11"/>
      <c r="I6" s="18">
        <v>11270.7</v>
      </c>
      <c r="J6" s="18">
        <f t="shared" si="0"/>
        <v>22407278.670000002</v>
      </c>
      <c r="K6" s="18">
        <f t="shared" si="1"/>
        <v>1867273.22</v>
      </c>
      <c r="L6" s="18">
        <f t="shared" si="2"/>
        <v>-18672.73</v>
      </c>
      <c r="M6" s="18">
        <f t="shared" si="3"/>
        <v>-56018.2</v>
      </c>
      <c r="N6" s="27">
        <v>-207410.62</v>
      </c>
      <c r="O6" s="1">
        <f t="shared" si="4"/>
        <v>1585171.67</v>
      </c>
    </row>
    <row r="7" spans="1:15" ht="12.5" x14ac:dyDescent="0.25">
      <c r="A7" s="10" t="s">
        <v>87</v>
      </c>
      <c r="B7" s="4" t="s">
        <v>53</v>
      </c>
      <c r="C7" s="4" t="s">
        <v>6</v>
      </c>
      <c r="D7" s="6" t="s">
        <v>23</v>
      </c>
      <c r="E7" s="1" t="s">
        <v>181</v>
      </c>
      <c r="F7" s="19"/>
      <c r="G7" s="11">
        <v>735</v>
      </c>
      <c r="H7" s="11"/>
      <c r="I7" s="18">
        <v>12071.48</v>
      </c>
      <c r="J7" s="18">
        <f t="shared" si="0"/>
        <v>8872537.8000000007</v>
      </c>
      <c r="K7" s="18">
        <f t="shared" si="1"/>
        <v>739378.15</v>
      </c>
      <c r="L7" s="18">
        <f t="shared" si="2"/>
        <v>-7393.78</v>
      </c>
      <c r="M7" s="18">
        <f t="shared" si="3"/>
        <v>-22181.34</v>
      </c>
      <c r="N7" s="27">
        <v>-159579.58000000002</v>
      </c>
      <c r="O7" s="1">
        <f t="shared" si="4"/>
        <v>550223.44999999995</v>
      </c>
    </row>
    <row r="8" spans="1:15" x14ac:dyDescent="0.35">
      <c r="A8" s="10" t="s">
        <v>88</v>
      </c>
      <c r="B8" s="4" t="s">
        <v>53</v>
      </c>
      <c r="C8" s="4" t="s">
        <v>52</v>
      </c>
      <c r="D8" t="s">
        <v>24</v>
      </c>
      <c r="E8" s="19" t="s">
        <v>113</v>
      </c>
      <c r="F8" s="19"/>
      <c r="G8" s="11">
        <v>648.4</v>
      </c>
      <c r="H8" s="11"/>
      <c r="I8" s="18">
        <v>11223.79</v>
      </c>
      <c r="J8" s="18">
        <f t="shared" si="0"/>
        <v>7277505.4400000004</v>
      </c>
      <c r="K8" s="18">
        <f t="shared" si="1"/>
        <v>606458.79</v>
      </c>
      <c r="L8" s="18">
        <f t="shared" si="2"/>
        <v>-6064.59</v>
      </c>
      <c r="M8" s="18">
        <f t="shared" si="3"/>
        <v>-18193.759999999998</v>
      </c>
      <c r="N8" s="27">
        <v>-53302.5</v>
      </c>
      <c r="O8" s="1">
        <f t="shared" si="4"/>
        <v>528897.94000000006</v>
      </c>
    </row>
    <row r="9" spans="1:15" ht="12.5" x14ac:dyDescent="0.25">
      <c r="A9" s="10" t="s">
        <v>88</v>
      </c>
      <c r="B9" s="4" t="s">
        <v>53</v>
      </c>
      <c r="C9" s="4" t="s">
        <v>52</v>
      </c>
      <c r="D9" s="6" t="s">
        <v>142</v>
      </c>
      <c r="E9" s="1" t="s">
        <v>165</v>
      </c>
      <c r="F9" s="19"/>
      <c r="G9" s="11">
        <v>279.3</v>
      </c>
      <c r="H9" s="11"/>
      <c r="I9" s="18">
        <v>11223.79</v>
      </c>
      <c r="J9" s="18">
        <f t="shared" si="0"/>
        <v>3134804.55</v>
      </c>
      <c r="K9" s="18">
        <f t="shared" si="1"/>
        <v>261233.71</v>
      </c>
      <c r="L9" s="18">
        <f t="shared" si="2"/>
        <v>-2612.34</v>
      </c>
      <c r="M9" s="18">
        <f t="shared" si="3"/>
        <v>-7837.01</v>
      </c>
      <c r="N9" s="27">
        <v>0</v>
      </c>
      <c r="O9" s="1">
        <f t="shared" si="4"/>
        <v>250784.36</v>
      </c>
    </row>
    <row r="10" spans="1:15" ht="12.5" x14ac:dyDescent="0.25">
      <c r="A10" s="10" t="s">
        <v>89</v>
      </c>
      <c r="B10" s="4" t="s">
        <v>53</v>
      </c>
      <c r="C10" s="4" t="s">
        <v>105</v>
      </c>
      <c r="D10" s="6" t="s">
        <v>42</v>
      </c>
      <c r="E10" s="2" t="s">
        <v>130</v>
      </c>
      <c r="F10" s="19"/>
      <c r="G10" s="11">
        <v>462.2</v>
      </c>
      <c r="H10" s="11"/>
      <c r="I10" s="18">
        <v>11897.03</v>
      </c>
      <c r="J10" s="18">
        <f t="shared" si="0"/>
        <v>5498807.2699999996</v>
      </c>
      <c r="K10" s="18">
        <f t="shared" si="1"/>
        <v>458233.94</v>
      </c>
      <c r="L10" s="18">
        <f t="shared" si="2"/>
        <v>-4582.34</v>
      </c>
      <c r="M10" s="18">
        <f t="shared" si="3"/>
        <v>-13747.02</v>
      </c>
      <c r="N10" s="27">
        <v>-31060.11</v>
      </c>
      <c r="O10" s="1">
        <f t="shared" si="4"/>
        <v>408844.47</v>
      </c>
    </row>
    <row r="11" spans="1:15" ht="12.5" x14ac:dyDescent="0.25">
      <c r="A11" s="10" t="s">
        <v>89</v>
      </c>
      <c r="B11" s="4" t="s">
        <v>53</v>
      </c>
      <c r="C11" s="4" t="s">
        <v>105</v>
      </c>
      <c r="D11" s="6" t="s">
        <v>26</v>
      </c>
      <c r="E11" s="1" t="s">
        <v>132</v>
      </c>
      <c r="F11" s="19"/>
      <c r="G11" s="11">
        <v>254</v>
      </c>
      <c r="H11" s="11"/>
      <c r="I11" s="18">
        <v>11897.03</v>
      </c>
      <c r="J11" s="18">
        <f t="shared" si="0"/>
        <v>3021845.62</v>
      </c>
      <c r="K11" s="18">
        <f t="shared" si="1"/>
        <v>251820.47</v>
      </c>
      <c r="L11" s="18">
        <f t="shared" si="2"/>
        <v>-2518.1999999999998</v>
      </c>
      <c r="M11" s="18">
        <f t="shared" si="3"/>
        <v>-7554.61</v>
      </c>
      <c r="N11" s="27">
        <v>0</v>
      </c>
      <c r="O11" s="1">
        <f t="shared" si="4"/>
        <v>241747.66</v>
      </c>
    </row>
    <row r="12" spans="1:15" ht="12.5" x14ac:dyDescent="0.25">
      <c r="A12" s="10" t="s">
        <v>161</v>
      </c>
      <c r="B12" s="4" t="s">
        <v>56</v>
      </c>
      <c r="C12" s="4" t="s">
        <v>185</v>
      </c>
      <c r="D12" s="6" t="s">
        <v>159</v>
      </c>
      <c r="E12" s="2" t="s">
        <v>166</v>
      </c>
      <c r="F12" s="19"/>
      <c r="G12" s="11">
        <v>169.8</v>
      </c>
      <c r="H12" s="11"/>
      <c r="I12" s="18">
        <v>11422.39</v>
      </c>
      <c r="J12" s="18">
        <f t="shared" si="0"/>
        <v>1939521.82</v>
      </c>
      <c r="K12" s="18">
        <f t="shared" si="1"/>
        <v>161626.82</v>
      </c>
      <c r="L12" s="18">
        <f t="shared" si="2"/>
        <v>-1616.27</v>
      </c>
      <c r="M12" s="18">
        <f t="shared" si="3"/>
        <v>-4848.8</v>
      </c>
      <c r="N12" s="27">
        <v>0</v>
      </c>
      <c r="O12" s="1">
        <f t="shared" si="4"/>
        <v>155161.75000000003</v>
      </c>
    </row>
    <row r="13" spans="1:15" ht="12.5" x14ac:dyDescent="0.25">
      <c r="A13" s="10" t="s">
        <v>90</v>
      </c>
      <c r="B13" s="4" t="s">
        <v>56</v>
      </c>
      <c r="C13" s="4" t="s">
        <v>17</v>
      </c>
      <c r="D13" s="6" t="s">
        <v>158</v>
      </c>
      <c r="E13" s="3" t="s">
        <v>167</v>
      </c>
      <c r="F13" s="19"/>
      <c r="G13" s="11">
        <v>833.2</v>
      </c>
      <c r="H13" s="11"/>
      <c r="I13" s="18">
        <v>12360.12</v>
      </c>
      <c r="J13" s="18">
        <f t="shared" si="0"/>
        <v>10298451.98</v>
      </c>
      <c r="K13" s="18">
        <f t="shared" si="1"/>
        <v>858204.33</v>
      </c>
      <c r="L13" s="18">
        <f t="shared" si="2"/>
        <v>-8582.0400000000009</v>
      </c>
      <c r="M13" s="18">
        <f t="shared" si="3"/>
        <v>-25746.13</v>
      </c>
      <c r="N13" s="27">
        <v>0</v>
      </c>
      <c r="O13" s="1">
        <f t="shared" si="4"/>
        <v>823876.15999999992</v>
      </c>
    </row>
    <row r="14" spans="1:15" ht="12.5" x14ac:dyDescent="0.25">
      <c r="A14" s="10" t="s">
        <v>90</v>
      </c>
      <c r="B14" s="4" t="s">
        <v>56</v>
      </c>
      <c r="C14" s="4" t="s">
        <v>17</v>
      </c>
      <c r="D14" s="6" t="s">
        <v>47</v>
      </c>
      <c r="E14" s="1" t="s">
        <v>168</v>
      </c>
      <c r="F14" s="19"/>
      <c r="G14" s="11">
        <v>553</v>
      </c>
      <c r="H14" s="11"/>
      <c r="I14" s="18">
        <v>12360.12</v>
      </c>
      <c r="J14" s="18">
        <f t="shared" si="0"/>
        <v>6835146.3600000003</v>
      </c>
      <c r="K14" s="18">
        <f t="shared" si="1"/>
        <v>569595.53</v>
      </c>
      <c r="L14" s="18">
        <f t="shared" si="2"/>
        <v>-5695.96</v>
      </c>
      <c r="M14" s="18">
        <f t="shared" si="3"/>
        <v>-17087.87</v>
      </c>
      <c r="N14" s="27">
        <v>-190771.58000000002</v>
      </c>
      <c r="O14" s="1">
        <f t="shared" si="4"/>
        <v>356040.12000000005</v>
      </c>
    </row>
    <row r="15" spans="1:15" ht="12.5" x14ac:dyDescent="0.25">
      <c r="A15" s="10" t="s">
        <v>90</v>
      </c>
      <c r="B15" s="4" t="s">
        <v>56</v>
      </c>
      <c r="C15" s="4" t="s">
        <v>17</v>
      </c>
      <c r="D15" s="6" t="s">
        <v>27</v>
      </c>
      <c r="E15" s="1" t="s">
        <v>169</v>
      </c>
      <c r="F15" s="19"/>
      <c r="G15" s="11">
        <v>268</v>
      </c>
      <c r="H15" s="11"/>
      <c r="I15" s="18">
        <v>12360.12</v>
      </c>
      <c r="J15" s="18">
        <f t="shared" si="0"/>
        <v>3312512.16</v>
      </c>
      <c r="K15" s="18">
        <f t="shared" si="1"/>
        <v>276042.68</v>
      </c>
      <c r="L15" s="18">
        <f t="shared" si="2"/>
        <v>-2760.43</v>
      </c>
      <c r="M15" s="18">
        <f t="shared" si="3"/>
        <v>-8281.2800000000007</v>
      </c>
      <c r="N15" s="27">
        <v>0</v>
      </c>
      <c r="O15" s="1">
        <f t="shared" si="4"/>
        <v>265000.96999999997</v>
      </c>
    </row>
    <row r="16" spans="1:15" ht="12.5" x14ac:dyDescent="0.25">
      <c r="A16" s="10" t="s">
        <v>90</v>
      </c>
      <c r="B16" s="4" t="s">
        <v>56</v>
      </c>
      <c r="C16" s="4" t="s">
        <v>17</v>
      </c>
      <c r="D16" s="6" t="s">
        <v>28</v>
      </c>
      <c r="E16" s="1" t="s">
        <v>170</v>
      </c>
      <c r="F16" s="19"/>
      <c r="G16" s="11">
        <v>127.2</v>
      </c>
      <c r="H16" s="11"/>
      <c r="I16" s="18">
        <v>12360.12</v>
      </c>
      <c r="J16" s="18">
        <f t="shared" si="0"/>
        <v>1572207.26</v>
      </c>
      <c r="K16" s="18">
        <f t="shared" si="1"/>
        <v>131017.27</v>
      </c>
      <c r="L16" s="18">
        <f t="shared" si="2"/>
        <v>-1310.17</v>
      </c>
      <c r="M16" s="18">
        <f t="shared" si="3"/>
        <v>-3930.52</v>
      </c>
      <c r="N16" s="27">
        <v>0</v>
      </c>
      <c r="O16" s="1">
        <f t="shared" si="4"/>
        <v>125776.58</v>
      </c>
    </row>
    <row r="17" spans="1:15" ht="12.5" x14ac:dyDescent="0.25">
      <c r="A17" s="10" t="s">
        <v>90</v>
      </c>
      <c r="B17" s="4" t="s">
        <v>56</v>
      </c>
      <c r="C17" s="4" t="s">
        <v>17</v>
      </c>
      <c r="D17" s="6" t="s">
        <v>153</v>
      </c>
      <c r="E17" s="4" t="s">
        <v>171</v>
      </c>
      <c r="F17" s="19"/>
      <c r="G17" s="11">
        <v>54</v>
      </c>
      <c r="H17" s="11"/>
      <c r="I17" s="18">
        <v>12360.12</v>
      </c>
      <c r="J17" s="18">
        <f t="shared" si="0"/>
        <v>667446.48</v>
      </c>
      <c r="K17" s="18">
        <f t="shared" si="1"/>
        <v>55620.54</v>
      </c>
      <c r="L17" s="18">
        <f t="shared" si="2"/>
        <v>-556.21</v>
      </c>
      <c r="M17" s="18">
        <f t="shared" si="3"/>
        <v>-1668.62</v>
      </c>
      <c r="N17" s="27">
        <v>0</v>
      </c>
      <c r="O17" s="1">
        <f t="shared" si="4"/>
        <v>53395.71</v>
      </c>
    </row>
    <row r="18" spans="1:15" ht="12.5" x14ac:dyDescent="0.25">
      <c r="A18" s="10" t="s">
        <v>90</v>
      </c>
      <c r="B18" s="4" t="s">
        <v>56</v>
      </c>
      <c r="C18" s="4" t="s">
        <v>17</v>
      </c>
      <c r="D18" s="6" t="s">
        <v>64</v>
      </c>
      <c r="E18" s="1" t="s">
        <v>112</v>
      </c>
      <c r="F18" s="19"/>
      <c r="G18" s="11">
        <v>97.3</v>
      </c>
      <c r="H18" s="11"/>
      <c r="I18" s="18">
        <v>12360.12</v>
      </c>
      <c r="J18" s="18">
        <f t="shared" si="0"/>
        <v>1202639.68</v>
      </c>
      <c r="K18" s="18">
        <f t="shared" si="1"/>
        <v>100219.97</v>
      </c>
      <c r="L18" s="18">
        <f t="shared" si="2"/>
        <v>-1002.2</v>
      </c>
      <c r="M18" s="18">
        <f t="shared" si="3"/>
        <v>-3006.6</v>
      </c>
      <c r="N18" s="27">
        <v>0</v>
      </c>
      <c r="O18" s="1">
        <f t="shared" si="4"/>
        <v>96211.17</v>
      </c>
    </row>
    <row r="19" spans="1:15" x14ac:dyDescent="0.35">
      <c r="A19" s="10" t="s">
        <v>91</v>
      </c>
      <c r="B19" s="4" t="s">
        <v>61</v>
      </c>
      <c r="C19" s="4" t="s">
        <v>21</v>
      </c>
      <c r="D19" s="24" t="s">
        <v>49</v>
      </c>
      <c r="E19" t="s">
        <v>128</v>
      </c>
      <c r="F19" s="19"/>
      <c r="G19" s="11">
        <v>149.5</v>
      </c>
      <c r="H19" s="11"/>
      <c r="I19" s="18">
        <v>11275.43</v>
      </c>
      <c r="J19" s="18">
        <f t="shared" si="0"/>
        <v>1685676.79</v>
      </c>
      <c r="K19" s="18">
        <f t="shared" si="1"/>
        <v>140473.07</v>
      </c>
      <c r="L19" s="18">
        <f t="shared" si="2"/>
        <v>-1404.73</v>
      </c>
      <c r="M19" s="18">
        <f t="shared" si="3"/>
        <v>-4214.1899999999996</v>
      </c>
      <c r="N19" s="27">
        <v>0</v>
      </c>
      <c r="O19" s="1">
        <f t="shared" si="4"/>
        <v>134854.15</v>
      </c>
    </row>
    <row r="20" spans="1:15" ht="12.5" x14ac:dyDescent="0.25">
      <c r="A20" s="10" t="s">
        <v>92</v>
      </c>
      <c r="B20" s="4" t="s">
        <v>54</v>
      </c>
      <c r="C20" s="4" t="s">
        <v>54</v>
      </c>
      <c r="D20" s="6" t="s">
        <v>102</v>
      </c>
      <c r="E20" s="1" t="s">
        <v>172</v>
      </c>
      <c r="F20" s="19"/>
      <c r="G20" s="11">
        <v>919.2</v>
      </c>
      <c r="H20" s="11"/>
      <c r="I20" s="18">
        <v>10940.76</v>
      </c>
      <c r="J20" s="18">
        <f t="shared" si="0"/>
        <v>10056746.59</v>
      </c>
      <c r="K20" s="18">
        <f t="shared" si="1"/>
        <v>838062.22</v>
      </c>
      <c r="L20" s="18">
        <f t="shared" si="2"/>
        <v>-8380.6200000000008</v>
      </c>
      <c r="M20" s="18">
        <f t="shared" si="3"/>
        <v>-25141.87</v>
      </c>
      <c r="N20" s="27">
        <v>0</v>
      </c>
      <c r="O20" s="1">
        <f t="shared" si="4"/>
        <v>804539.73</v>
      </c>
    </row>
    <row r="21" spans="1:15" ht="12.5" x14ac:dyDescent="0.25">
      <c r="A21" s="10" t="s">
        <v>92</v>
      </c>
      <c r="B21" s="4" t="s">
        <v>54</v>
      </c>
      <c r="C21" s="4" t="s">
        <v>54</v>
      </c>
      <c r="D21" s="6" t="s">
        <v>29</v>
      </c>
      <c r="E21" s="1" t="s">
        <v>173</v>
      </c>
      <c r="F21" s="19"/>
      <c r="G21" s="11">
        <v>1174.3</v>
      </c>
      <c r="H21" s="11"/>
      <c r="I21" s="18">
        <v>10940.76</v>
      </c>
      <c r="J21" s="18">
        <f t="shared" si="0"/>
        <v>12847734.470000001</v>
      </c>
      <c r="K21" s="18">
        <f t="shared" si="1"/>
        <v>1070644.54</v>
      </c>
      <c r="L21" s="18">
        <f t="shared" si="2"/>
        <v>-10706.45</v>
      </c>
      <c r="M21" s="18">
        <f t="shared" si="3"/>
        <v>-32119.34</v>
      </c>
      <c r="N21" s="27">
        <v>-238990.91999999998</v>
      </c>
      <c r="O21" s="1">
        <f t="shared" si="4"/>
        <v>788827.83000000007</v>
      </c>
    </row>
    <row r="22" spans="1:15" ht="12.5" x14ac:dyDescent="0.25">
      <c r="A22" s="10" t="s">
        <v>93</v>
      </c>
      <c r="B22" s="4" t="s">
        <v>7</v>
      </c>
      <c r="C22" s="4" t="s">
        <v>7</v>
      </c>
      <c r="D22" s="6" t="s">
        <v>30</v>
      </c>
      <c r="E22" s="1" t="s">
        <v>121</v>
      </c>
      <c r="F22" s="19"/>
      <c r="G22" s="11">
        <v>322</v>
      </c>
      <c r="H22" s="11"/>
      <c r="I22" s="18">
        <v>11913.59</v>
      </c>
      <c r="J22" s="18">
        <f t="shared" si="0"/>
        <v>3836175.98</v>
      </c>
      <c r="K22" s="18">
        <f t="shared" si="1"/>
        <v>319681.33</v>
      </c>
      <c r="L22" s="18">
        <f t="shared" si="2"/>
        <v>-3196.81</v>
      </c>
      <c r="M22" s="18">
        <f t="shared" si="3"/>
        <v>-9590.44</v>
      </c>
      <c r="N22" s="27">
        <v>-33188.06</v>
      </c>
      <c r="O22" s="1">
        <f t="shared" si="4"/>
        <v>273706.02</v>
      </c>
    </row>
    <row r="23" spans="1:15" ht="12.5" x14ac:dyDescent="0.25">
      <c r="A23" s="10" t="s">
        <v>94</v>
      </c>
      <c r="B23" s="4" t="s">
        <v>57</v>
      </c>
      <c r="C23" s="4" t="s">
        <v>8</v>
      </c>
      <c r="D23" s="6" t="s">
        <v>81</v>
      </c>
      <c r="E23" s="1" t="s">
        <v>82</v>
      </c>
      <c r="F23" s="19"/>
      <c r="G23" s="11">
        <v>426</v>
      </c>
      <c r="H23" s="11"/>
      <c r="I23" s="18">
        <v>11259.88</v>
      </c>
      <c r="J23" s="18">
        <f t="shared" si="0"/>
        <v>4796708.88</v>
      </c>
      <c r="K23" s="18">
        <f t="shared" si="1"/>
        <v>399725.74</v>
      </c>
      <c r="L23" s="18">
        <f t="shared" si="2"/>
        <v>-3997.26</v>
      </c>
      <c r="M23" s="18">
        <f t="shared" si="3"/>
        <v>-11991.77</v>
      </c>
      <c r="N23" s="27">
        <v>-33813.54</v>
      </c>
      <c r="O23" s="1">
        <f t="shared" si="4"/>
        <v>349923.17</v>
      </c>
    </row>
    <row r="24" spans="1:15" ht="12.5" x14ac:dyDescent="0.25">
      <c r="A24" s="10" t="s">
        <v>94</v>
      </c>
      <c r="B24" s="4" t="s">
        <v>57</v>
      </c>
      <c r="C24" s="4" t="s">
        <v>8</v>
      </c>
      <c r="D24" s="6" t="s">
        <v>46</v>
      </c>
      <c r="E24" s="1" t="s">
        <v>45</v>
      </c>
      <c r="F24" s="19"/>
      <c r="G24" s="11">
        <v>669.4</v>
      </c>
      <c r="H24" s="11"/>
      <c r="I24" s="18">
        <v>11259.88</v>
      </c>
      <c r="J24" s="18">
        <f t="shared" si="0"/>
        <v>7537363.6699999999</v>
      </c>
      <c r="K24" s="18">
        <f t="shared" si="1"/>
        <v>628113.64</v>
      </c>
      <c r="L24" s="18">
        <f t="shared" si="2"/>
        <v>-6281.14</v>
      </c>
      <c r="M24" s="18">
        <f t="shared" si="3"/>
        <v>-18843.41</v>
      </c>
      <c r="N24" s="27">
        <v>-96245.31</v>
      </c>
      <c r="O24" s="1">
        <f t="shared" si="4"/>
        <v>506743.77999999997</v>
      </c>
    </row>
    <row r="25" spans="1:15" ht="12.5" x14ac:dyDescent="0.25">
      <c r="A25" s="10" t="s">
        <v>94</v>
      </c>
      <c r="B25" s="4" t="s">
        <v>57</v>
      </c>
      <c r="C25" s="4" t="s">
        <v>8</v>
      </c>
      <c r="D25" s="6" t="s">
        <v>32</v>
      </c>
      <c r="E25" s="1" t="s">
        <v>9</v>
      </c>
      <c r="F25" s="19"/>
      <c r="G25" s="11">
        <v>339.6</v>
      </c>
      <c r="H25" s="11"/>
      <c r="I25" s="18">
        <v>11259.88</v>
      </c>
      <c r="J25" s="18">
        <f t="shared" si="0"/>
        <v>3823855.25</v>
      </c>
      <c r="K25" s="18">
        <f t="shared" si="1"/>
        <v>318654.59999999998</v>
      </c>
      <c r="L25" s="18">
        <f t="shared" si="2"/>
        <v>-3186.55</v>
      </c>
      <c r="M25" s="18">
        <f t="shared" si="3"/>
        <v>-9559.64</v>
      </c>
      <c r="N25" s="27">
        <v>-42508.54</v>
      </c>
      <c r="O25" s="1">
        <f t="shared" si="4"/>
        <v>263399.87</v>
      </c>
    </row>
    <row r="26" spans="1:15" ht="12.5" x14ac:dyDescent="0.25">
      <c r="A26" s="10" t="s">
        <v>94</v>
      </c>
      <c r="B26" s="4" t="s">
        <v>57</v>
      </c>
      <c r="C26" s="4" t="s">
        <v>8</v>
      </c>
      <c r="D26" s="6" t="s">
        <v>33</v>
      </c>
      <c r="E26" s="1" t="s">
        <v>174</v>
      </c>
      <c r="F26" s="19"/>
      <c r="G26" s="11">
        <v>844.5</v>
      </c>
      <c r="H26" s="11"/>
      <c r="I26" s="18">
        <v>11259.88</v>
      </c>
      <c r="J26" s="18">
        <f t="shared" si="0"/>
        <v>9508968.6600000001</v>
      </c>
      <c r="K26" s="18">
        <f t="shared" si="1"/>
        <v>792414.06</v>
      </c>
      <c r="L26" s="18">
        <f t="shared" si="2"/>
        <v>-7924.14</v>
      </c>
      <c r="M26" s="18">
        <f t="shared" si="3"/>
        <v>-23772.42</v>
      </c>
      <c r="N26" s="27">
        <v>-68109.049999999988</v>
      </c>
      <c r="O26" s="1">
        <f t="shared" si="4"/>
        <v>692608.45</v>
      </c>
    </row>
    <row r="27" spans="1:15" ht="12.5" x14ac:dyDescent="0.25">
      <c r="A27" s="10" t="s">
        <v>94</v>
      </c>
      <c r="B27" s="4" t="s">
        <v>57</v>
      </c>
      <c r="C27" s="4" t="s">
        <v>8</v>
      </c>
      <c r="D27" s="6" t="s">
        <v>34</v>
      </c>
      <c r="E27" s="3" t="s">
        <v>116</v>
      </c>
      <c r="F27" s="19"/>
      <c r="G27" s="11">
        <v>300.89999999999998</v>
      </c>
      <c r="H27" s="11"/>
      <c r="I27" s="18">
        <v>11259.88</v>
      </c>
      <c r="J27" s="18">
        <f t="shared" si="0"/>
        <v>3388097.89</v>
      </c>
      <c r="K27" s="18">
        <f t="shared" si="1"/>
        <v>282341.49</v>
      </c>
      <c r="L27" s="18">
        <f t="shared" si="2"/>
        <v>-2823.41</v>
      </c>
      <c r="M27" s="18">
        <f t="shared" si="3"/>
        <v>-8470.24</v>
      </c>
      <c r="N27" s="27">
        <v>0</v>
      </c>
      <c r="O27" s="1">
        <f t="shared" si="4"/>
        <v>271047.84000000003</v>
      </c>
    </row>
    <row r="28" spans="1:15" ht="12.5" x14ac:dyDescent="0.25">
      <c r="A28" s="10" t="s">
        <v>94</v>
      </c>
      <c r="B28" s="4" t="s">
        <v>57</v>
      </c>
      <c r="C28" s="4" t="s">
        <v>8</v>
      </c>
      <c r="D28" s="6" t="s">
        <v>35</v>
      </c>
      <c r="E28" s="1" t="s">
        <v>18</v>
      </c>
      <c r="F28" s="19"/>
      <c r="G28" s="11">
        <v>362.5</v>
      </c>
      <c r="H28" s="11"/>
      <c r="I28" s="18">
        <v>11259.88</v>
      </c>
      <c r="J28" s="18">
        <f t="shared" si="0"/>
        <v>4081706.5</v>
      </c>
      <c r="K28" s="18">
        <f t="shared" si="1"/>
        <v>340142.21</v>
      </c>
      <c r="L28" s="18">
        <f t="shared" si="2"/>
        <v>-3401.42</v>
      </c>
      <c r="M28" s="18">
        <f t="shared" si="3"/>
        <v>-10204.27</v>
      </c>
      <c r="N28" s="27">
        <v>-30297.919999999998</v>
      </c>
      <c r="O28" s="1">
        <f t="shared" si="4"/>
        <v>296238.60000000003</v>
      </c>
    </row>
    <row r="29" spans="1:15" ht="12.5" x14ac:dyDescent="0.25">
      <c r="A29" s="10" t="s">
        <v>95</v>
      </c>
      <c r="B29" s="4" t="s">
        <v>60</v>
      </c>
      <c r="C29" s="4" t="s">
        <v>10</v>
      </c>
      <c r="D29" s="6" t="s">
        <v>36</v>
      </c>
      <c r="E29" s="1" t="s">
        <v>127</v>
      </c>
      <c r="F29" s="19"/>
      <c r="G29" s="11">
        <v>254.6</v>
      </c>
      <c r="H29" s="11"/>
      <c r="I29" s="18">
        <v>12175.27</v>
      </c>
      <c r="J29" s="18">
        <f t="shared" si="0"/>
        <v>3099823.74</v>
      </c>
      <c r="K29" s="18">
        <f t="shared" si="1"/>
        <v>258318.65</v>
      </c>
      <c r="L29" s="18">
        <f t="shared" si="2"/>
        <v>-2583.19</v>
      </c>
      <c r="M29" s="18">
        <f t="shared" si="3"/>
        <v>-7749.56</v>
      </c>
      <c r="N29" s="27">
        <v>0</v>
      </c>
      <c r="O29" s="1">
        <f t="shared" si="4"/>
        <v>247985.9</v>
      </c>
    </row>
    <row r="30" spans="1:15" ht="12.5" x14ac:dyDescent="0.25">
      <c r="A30" s="10" t="s">
        <v>96</v>
      </c>
      <c r="B30" s="4" t="s">
        <v>51</v>
      </c>
      <c r="C30" s="4" t="s">
        <v>51</v>
      </c>
      <c r="D30" s="6" t="s">
        <v>63</v>
      </c>
      <c r="E30" s="1" t="s">
        <v>175</v>
      </c>
      <c r="F30" s="19"/>
      <c r="G30" s="11">
        <v>751</v>
      </c>
      <c r="H30" s="11"/>
      <c r="I30" s="18">
        <v>11040.21</v>
      </c>
      <c r="J30" s="18">
        <f t="shared" si="0"/>
        <v>8291197.71</v>
      </c>
      <c r="K30" s="18">
        <f t="shared" si="1"/>
        <v>690933.14</v>
      </c>
      <c r="L30" s="18">
        <f t="shared" si="2"/>
        <v>-6909.33</v>
      </c>
      <c r="M30" s="18">
        <f t="shared" si="3"/>
        <v>-20727.990000000002</v>
      </c>
      <c r="N30" s="27">
        <v>-49116.679999999993</v>
      </c>
      <c r="O30" s="1">
        <f t="shared" si="4"/>
        <v>614179.14000000013</v>
      </c>
    </row>
    <row r="31" spans="1:15" ht="12.5" x14ac:dyDescent="0.25">
      <c r="A31" s="10" t="s">
        <v>96</v>
      </c>
      <c r="B31" s="4" t="s">
        <v>51</v>
      </c>
      <c r="C31" s="4" t="s">
        <v>51</v>
      </c>
      <c r="D31" s="6" t="s">
        <v>140</v>
      </c>
      <c r="E31" s="1" t="s">
        <v>141</v>
      </c>
      <c r="F31" s="19"/>
      <c r="G31" s="11">
        <v>100</v>
      </c>
      <c r="H31" s="11"/>
      <c r="I31" s="18">
        <v>11040.21</v>
      </c>
      <c r="J31" s="18">
        <f t="shared" si="0"/>
        <v>1104021</v>
      </c>
      <c r="K31" s="18">
        <f t="shared" si="1"/>
        <v>92001.75</v>
      </c>
      <c r="L31" s="18">
        <f t="shared" si="2"/>
        <v>-920.02</v>
      </c>
      <c r="M31" s="18">
        <f t="shared" si="3"/>
        <v>-2760.05</v>
      </c>
      <c r="N31" s="27">
        <v>0</v>
      </c>
      <c r="O31" s="1">
        <f t="shared" si="4"/>
        <v>88321.68</v>
      </c>
    </row>
    <row r="32" spans="1:15" ht="12.5" x14ac:dyDescent="0.25">
      <c r="A32" s="10" t="s">
        <v>97</v>
      </c>
      <c r="B32" s="4" t="s">
        <v>58</v>
      </c>
      <c r="C32" s="4" t="s">
        <v>11</v>
      </c>
      <c r="D32" s="6" t="s">
        <v>37</v>
      </c>
      <c r="E32" s="1" t="s">
        <v>120</v>
      </c>
      <c r="F32" s="19"/>
      <c r="G32" s="11">
        <v>248.3</v>
      </c>
      <c r="H32" s="11"/>
      <c r="I32" s="18">
        <v>11529.82</v>
      </c>
      <c r="J32" s="18">
        <f t="shared" si="0"/>
        <v>2862854.31</v>
      </c>
      <c r="K32" s="18">
        <f t="shared" si="1"/>
        <v>238571.19</v>
      </c>
      <c r="L32" s="18">
        <f t="shared" si="2"/>
        <v>-2385.71</v>
      </c>
      <c r="M32" s="18">
        <f t="shared" si="3"/>
        <v>-7157.14</v>
      </c>
      <c r="N32" s="27">
        <v>0</v>
      </c>
      <c r="O32" s="1">
        <f t="shared" si="4"/>
        <v>229028.34</v>
      </c>
    </row>
    <row r="33" spans="1:15" ht="12.5" x14ac:dyDescent="0.25">
      <c r="A33" s="10" t="s">
        <v>97</v>
      </c>
      <c r="B33" s="4" t="s">
        <v>58</v>
      </c>
      <c r="C33" s="4" t="s">
        <v>11</v>
      </c>
      <c r="D33" s="6" t="s">
        <v>38</v>
      </c>
      <c r="E33" s="3" t="s">
        <v>12</v>
      </c>
      <c r="F33" s="19"/>
      <c r="G33" s="11">
        <v>326.3</v>
      </c>
      <c r="H33" s="11"/>
      <c r="I33" s="18">
        <v>11529.82</v>
      </c>
      <c r="J33" s="18">
        <f t="shared" si="0"/>
        <v>3762180.27</v>
      </c>
      <c r="K33" s="18">
        <f t="shared" si="1"/>
        <v>313515.02</v>
      </c>
      <c r="L33" s="18">
        <f t="shared" si="2"/>
        <v>-3135.15</v>
      </c>
      <c r="M33" s="18">
        <f t="shared" si="3"/>
        <v>-9405.4500000000007</v>
      </c>
      <c r="N33" s="27">
        <v>0</v>
      </c>
      <c r="O33" s="1">
        <f t="shared" si="4"/>
        <v>300974.42</v>
      </c>
    </row>
    <row r="34" spans="1:15" x14ac:dyDescent="0.35">
      <c r="A34" s="10" t="s">
        <v>98</v>
      </c>
      <c r="B34" s="4" t="s">
        <v>59</v>
      </c>
      <c r="C34" s="4" t="s">
        <v>13</v>
      </c>
      <c r="D34" s="24" t="s">
        <v>79</v>
      </c>
      <c r="E34" t="s">
        <v>83</v>
      </c>
      <c r="F34" s="19"/>
      <c r="G34" s="11">
        <v>225</v>
      </c>
      <c r="H34" s="11"/>
      <c r="I34" s="18">
        <v>10791.65</v>
      </c>
      <c r="J34" s="18">
        <f t="shared" si="0"/>
        <v>2428121.25</v>
      </c>
      <c r="K34" s="18">
        <f t="shared" si="1"/>
        <v>202343.44</v>
      </c>
      <c r="L34" s="18">
        <f t="shared" si="2"/>
        <v>-2023.43</v>
      </c>
      <c r="M34" s="18">
        <f t="shared" si="3"/>
        <v>-6070.3</v>
      </c>
      <c r="N34" s="27">
        <v>0</v>
      </c>
      <c r="O34" s="1">
        <f t="shared" si="4"/>
        <v>194249.71000000002</v>
      </c>
    </row>
    <row r="35" spans="1:15" x14ac:dyDescent="0.35">
      <c r="A35" s="10" t="s">
        <v>98</v>
      </c>
      <c r="B35" s="4" t="s">
        <v>59</v>
      </c>
      <c r="C35" s="4" t="s">
        <v>13</v>
      </c>
      <c r="D35" t="s">
        <v>39</v>
      </c>
      <c r="E35" s="19" t="s">
        <v>176</v>
      </c>
      <c r="F35" s="19"/>
      <c r="G35" s="11">
        <v>214</v>
      </c>
      <c r="H35" s="11"/>
      <c r="I35" s="18">
        <v>10791.65</v>
      </c>
      <c r="J35" s="18">
        <f t="shared" si="0"/>
        <v>2309413.1</v>
      </c>
      <c r="K35" s="18">
        <f t="shared" si="1"/>
        <v>192451.09</v>
      </c>
      <c r="L35" s="18">
        <f t="shared" si="2"/>
        <v>-1924.51</v>
      </c>
      <c r="M35" s="18">
        <f t="shared" si="3"/>
        <v>-5773.53</v>
      </c>
      <c r="N35" s="27">
        <v>0</v>
      </c>
      <c r="O35" s="1">
        <f t="shared" si="4"/>
        <v>184753.05</v>
      </c>
    </row>
    <row r="36" spans="1:15" ht="12.5" x14ac:dyDescent="0.25">
      <c r="A36" s="10" t="s">
        <v>98</v>
      </c>
      <c r="B36" s="4" t="s">
        <v>59</v>
      </c>
      <c r="C36" s="4" t="s">
        <v>13</v>
      </c>
      <c r="D36" s="6" t="s">
        <v>103</v>
      </c>
      <c r="E36" s="1" t="s">
        <v>177</v>
      </c>
      <c r="F36" s="19"/>
      <c r="G36" s="11">
        <v>622.6</v>
      </c>
      <c r="H36" s="11"/>
      <c r="I36" s="18">
        <v>10791.65</v>
      </c>
      <c r="J36" s="18">
        <f t="shared" si="0"/>
        <v>6718881.29</v>
      </c>
      <c r="K36" s="18">
        <f t="shared" si="1"/>
        <v>559906.77</v>
      </c>
      <c r="L36" s="18">
        <f t="shared" si="2"/>
        <v>-5599.07</v>
      </c>
      <c r="M36" s="18">
        <f t="shared" si="3"/>
        <v>-16797.2</v>
      </c>
      <c r="N36" s="27">
        <v>0</v>
      </c>
      <c r="O36" s="1">
        <f t="shared" si="4"/>
        <v>537510.50000000012</v>
      </c>
    </row>
    <row r="37" spans="1:15" ht="12.5" x14ac:dyDescent="0.25">
      <c r="A37" s="10" t="s">
        <v>98</v>
      </c>
      <c r="B37" s="4" t="s">
        <v>59</v>
      </c>
      <c r="C37" s="4" t="s">
        <v>13</v>
      </c>
      <c r="D37" s="6" t="s">
        <v>80</v>
      </c>
      <c r="E37" s="1" t="s">
        <v>178</v>
      </c>
      <c r="F37" s="19"/>
      <c r="G37" s="11">
        <v>787.3</v>
      </c>
      <c r="H37" s="11"/>
      <c r="I37" s="18">
        <v>10791.65</v>
      </c>
      <c r="J37" s="18">
        <f t="shared" si="0"/>
        <v>8496266.0500000007</v>
      </c>
      <c r="K37" s="18">
        <f t="shared" si="1"/>
        <v>708022.17</v>
      </c>
      <c r="L37" s="18">
        <f t="shared" si="2"/>
        <v>-7080.22</v>
      </c>
      <c r="M37" s="18">
        <f t="shared" si="3"/>
        <v>-21240.67</v>
      </c>
      <c r="N37" s="27">
        <v>-67117.75</v>
      </c>
      <c r="O37" s="1">
        <f t="shared" si="4"/>
        <v>612583.53</v>
      </c>
    </row>
    <row r="38" spans="1:15" ht="12.5" x14ac:dyDescent="0.25">
      <c r="A38" s="10" t="s">
        <v>98</v>
      </c>
      <c r="B38" s="4" t="s">
        <v>59</v>
      </c>
      <c r="C38" s="4" t="s">
        <v>13</v>
      </c>
      <c r="D38" s="6" t="s">
        <v>40</v>
      </c>
      <c r="E38" s="1" t="s">
        <v>179</v>
      </c>
      <c r="F38" s="19"/>
      <c r="G38" s="11">
        <v>1107.9000000000001</v>
      </c>
      <c r="H38" s="11"/>
      <c r="I38" s="18">
        <v>10791.65</v>
      </c>
      <c r="J38" s="18">
        <f t="shared" si="0"/>
        <v>11956069.039999999</v>
      </c>
      <c r="K38" s="18">
        <f t="shared" si="1"/>
        <v>996339.09</v>
      </c>
      <c r="L38" s="18">
        <f t="shared" si="2"/>
        <v>-9963.39</v>
      </c>
      <c r="M38" s="18">
        <f t="shared" si="3"/>
        <v>-29890.17</v>
      </c>
      <c r="N38" s="27">
        <v>-106551.84</v>
      </c>
      <c r="O38" s="1">
        <f t="shared" si="4"/>
        <v>849933.69</v>
      </c>
    </row>
    <row r="39" spans="1:15" x14ac:dyDescent="0.35">
      <c r="A39" s="10" t="s">
        <v>98</v>
      </c>
      <c r="B39" s="4" t="s">
        <v>59</v>
      </c>
      <c r="C39" s="4" t="s">
        <v>13</v>
      </c>
      <c r="D39" t="s">
        <v>154</v>
      </c>
      <c r="E39" s="4" t="s">
        <v>155</v>
      </c>
      <c r="G39" s="4">
        <v>0</v>
      </c>
      <c r="H39" s="4">
        <v>392</v>
      </c>
      <c r="I39" s="18">
        <v>10791.65</v>
      </c>
      <c r="J39" s="18">
        <f t="shared" si="0"/>
        <v>4015648</v>
      </c>
      <c r="K39" s="18">
        <f t="shared" si="1"/>
        <v>334637.33</v>
      </c>
      <c r="L39" s="18">
        <f t="shared" si="2"/>
        <v>-3346.37</v>
      </c>
      <c r="M39" s="18">
        <f t="shared" si="3"/>
        <v>-10039.120000000001</v>
      </c>
      <c r="N39" s="27">
        <v>0</v>
      </c>
      <c r="O39" s="1">
        <f t="shared" si="4"/>
        <v>321251.84000000003</v>
      </c>
    </row>
    <row r="40" spans="1:15" ht="12.5" x14ac:dyDescent="0.25">
      <c r="A40" s="10" t="s">
        <v>99</v>
      </c>
      <c r="B40" s="4" t="s">
        <v>55</v>
      </c>
      <c r="C40" s="4" t="s">
        <v>14</v>
      </c>
      <c r="D40" s="6" t="s">
        <v>41</v>
      </c>
      <c r="E40" s="1" t="s">
        <v>15</v>
      </c>
      <c r="F40" s="19"/>
      <c r="G40" s="11">
        <v>877</v>
      </c>
      <c r="H40" s="11"/>
      <c r="I40" s="18">
        <v>10791.65</v>
      </c>
      <c r="J40" s="18">
        <f t="shared" si="0"/>
        <v>9464277.0500000007</v>
      </c>
      <c r="K40" s="18">
        <f t="shared" si="1"/>
        <v>788689.75</v>
      </c>
      <c r="L40" s="18">
        <f t="shared" si="2"/>
        <v>-7886.9</v>
      </c>
      <c r="M40" s="18">
        <f t="shared" si="3"/>
        <v>-23660.69</v>
      </c>
      <c r="N40" s="27">
        <v>-111951.67</v>
      </c>
      <c r="O40" s="1">
        <f t="shared" si="4"/>
        <v>645190.49</v>
      </c>
    </row>
    <row r="41" spans="1:15" ht="12.5" x14ac:dyDescent="0.25">
      <c r="A41" s="10" t="s">
        <v>99</v>
      </c>
      <c r="B41" s="4" t="s">
        <v>55</v>
      </c>
      <c r="C41" s="4" t="s">
        <v>14</v>
      </c>
      <c r="D41" s="6" t="s">
        <v>146</v>
      </c>
      <c r="E41" s="1" t="s">
        <v>180</v>
      </c>
      <c r="F41" s="19"/>
      <c r="G41" s="11">
        <v>400</v>
      </c>
      <c r="H41" s="11"/>
      <c r="I41" s="18">
        <v>10791.65</v>
      </c>
      <c r="J41" s="18">
        <f t="shared" si="0"/>
        <v>4316660</v>
      </c>
      <c r="K41" s="18">
        <f t="shared" si="1"/>
        <v>359721.67</v>
      </c>
      <c r="L41" s="18">
        <f t="shared" si="2"/>
        <v>-3597.22</v>
      </c>
      <c r="M41" s="18">
        <f t="shared" si="3"/>
        <v>-10791.65</v>
      </c>
      <c r="N41" s="27">
        <v>-250</v>
      </c>
      <c r="O41" s="1">
        <f t="shared" si="4"/>
        <v>345082.8</v>
      </c>
    </row>
    <row r="42" spans="1:15" ht="12.5" x14ac:dyDescent="0.25">
      <c r="A42" s="10" t="s">
        <v>99</v>
      </c>
      <c r="B42" s="4" t="s">
        <v>55</v>
      </c>
      <c r="C42" s="4" t="s">
        <v>14</v>
      </c>
      <c r="D42" s="6" t="s">
        <v>48</v>
      </c>
      <c r="E42" s="1" t="s">
        <v>122</v>
      </c>
      <c r="F42" s="19"/>
      <c r="G42" s="11">
        <v>53</v>
      </c>
      <c r="H42" s="11"/>
      <c r="I42" s="18">
        <v>10791.65</v>
      </c>
      <c r="J42" s="18">
        <f t="shared" si="0"/>
        <v>571957.44999999995</v>
      </c>
      <c r="K42" s="18">
        <f t="shared" si="1"/>
        <v>47663.12</v>
      </c>
      <c r="L42" s="18">
        <f t="shared" si="2"/>
        <v>-476.63</v>
      </c>
      <c r="M42" s="18">
        <f t="shared" si="3"/>
        <v>-1429.89</v>
      </c>
      <c r="N42" s="27">
        <v>0</v>
      </c>
      <c r="O42" s="1">
        <f t="shared" si="4"/>
        <v>45756.600000000006</v>
      </c>
    </row>
    <row r="43" spans="1:15" ht="12.5" x14ac:dyDescent="0.25">
      <c r="A43" s="10" t="s">
        <v>99</v>
      </c>
      <c r="B43" s="4" t="s">
        <v>55</v>
      </c>
      <c r="C43" s="4" t="s">
        <v>14</v>
      </c>
      <c r="D43" s="6" t="s">
        <v>160</v>
      </c>
      <c r="E43" s="1" t="s">
        <v>162</v>
      </c>
      <c r="F43" s="19"/>
      <c r="G43" s="11">
        <v>32</v>
      </c>
      <c r="H43" s="11"/>
      <c r="I43" s="18">
        <v>10791.65</v>
      </c>
      <c r="J43" s="18">
        <f t="shared" si="0"/>
        <v>345332.8</v>
      </c>
      <c r="K43" s="18">
        <f t="shared" si="1"/>
        <v>28777.73</v>
      </c>
      <c r="L43" s="18">
        <f t="shared" si="2"/>
        <v>-287.77999999999997</v>
      </c>
      <c r="M43" s="18">
        <f t="shared" si="3"/>
        <v>-863.33</v>
      </c>
      <c r="N43" s="27">
        <v>0</v>
      </c>
      <c r="O43" s="1">
        <f t="shared" si="4"/>
        <v>27626.62</v>
      </c>
    </row>
    <row r="44" spans="1:15" ht="12.5" x14ac:dyDescent="0.25">
      <c r="A44" s="10" t="s">
        <v>42</v>
      </c>
      <c r="B44" s="4" t="s">
        <v>136</v>
      </c>
      <c r="C44" s="4" t="s">
        <v>133</v>
      </c>
      <c r="D44" s="6" t="s">
        <v>134</v>
      </c>
      <c r="E44" s="1" t="s">
        <v>135</v>
      </c>
      <c r="F44" s="19"/>
      <c r="G44" s="11">
        <v>67</v>
      </c>
      <c r="H44" s="11"/>
      <c r="I44" s="18">
        <v>11146.91</v>
      </c>
      <c r="J44" s="18">
        <f t="shared" si="0"/>
        <v>746842.97</v>
      </c>
      <c r="K44" s="18">
        <f t="shared" si="1"/>
        <v>62236.91</v>
      </c>
      <c r="L44" s="18">
        <f t="shared" si="2"/>
        <v>-622.37</v>
      </c>
      <c r="M44" s="18">
        <f t="shared" si="3"/>
        <v>-1867.11</v>
      </c>
      <c r="N44" s="27">
        <v>0</v>
      </c>
      <c r="O44" s="1">
        <f t="shared" si="4"/>
        <v>59747.43</v>
      </c>
    </row>
    <row r="45" spans="1:15" ht="12.5" x14ac:dyDescent="0.25">
      <c r="A45" s="10" t="s">
        <v>100</v>
      </c>
      <c r="B45" s="4" t="s">
        <v>62</v>
      </c>
      <c r="C45" s="4" t="s">
        <v>104</v>
      </c>
      <c r="D45" s="6" t="s">
        <v>44</v>
      </c>
      <c r="E45" s="1" t="s">
        <v>129</v>
      </c>
      <c r="F45" s="19"/>
      <c r="G45" s="11">
        <v>123.6</v>
      </c>
      <c r="H45" s="11"/>
      <c r="I45" s="18">
        <v>11495.53</v>
      </c>
      <c r="J45" s="18">
        <f t="shared" si="0"/>
        <v>1420847.51</v>
      </c>
      <c r="K45" s="18">
        <f t="shared" si="1"/>
        <v>118403.96</v>
      </c>
      <c r="L45" s="18">
        <f t="shared" si="2"/>
        <v>-1184.04</v>
      </c>
      <c r="M45" s="18">
        <f t="shared" si="3"/>
        <v>-3552.12</v>
      </c>
      <c r="N45" s="27">
        <v>0</v>
      </c>
      <c r="O45" s="1">
        <f t="shared" si="4"/>
        <v>113667.80000000002</v>
      </c>
    </row>
    <row r="47" spans="1:15" x14ac:dyDescent="0.35">
      <c r="A47" s="20" t="s">
        <v>149</v>
      </c>
      <c r="B47"/>
      <c r="C47" s="21">
        <v>10244</v>
      </c>
      <c r="G47" s="11">
        <f>SUM(G4:G45)</f>
        <v>20848.099999999995</v>
      </c>
      <c r="H47" s="11">
        <f>SUM(H4:H45)</f>
        <v>392</v>
      </c>
      <c r="J47" s="19">
        <f t="shared" ref="J47:O47" si="5">SUM(J4:J45)</f>
        <v>239732007.07999998</v>
      </c>
      <c r="K47" s="19">
        <f t="shared" si="5"/>
        <v>19977667.250000007</v>
      </c>
      <c r="L47" s="19">
        <f t="shared" si="5"/>
        <v>-199776.68999999994</v>
      </c>
      <c r="M47" s="19">
        <f t="shared" si="5"/>
        <v>-599330.00999999989</v>
      </c>
      <c r="N47" s="19">
        <f t="shared" si="5"/>
        <v>-1805558.01</v>
      </c>
      <c r="O47" s="19">
        <f t="shared" si="5"/>
        <v>17373002.540000003</v>
      </c>
    </row>
    <row r="48" spans="1:15" x14ac:dyDescent="0.35">
      <c r="G48" s="11"/>
      <c r="H48" s="11">
        <f>+G47+H47</f>
        <v>21240.099999999995</v>
      </c>
      <c r="M48" s="19">
        <f>L47+M47</f>
        <v>-799106.69999999984</v>
      </c>
      <c r="O48" s="19">
        <f>O47-M47</f>
        <v>17972332.550000004</v>
      </c>
    </row>
    <row r="49" spans="1:15" x14ac:dyDescent="0.35">
      <c r="H49" s="28"/>
    </row>
    <row r="51" spans="1:15" ht="13" x14ac:dyDescent="0.3">
      <c r="A51" s="12" t="s">
        <v>182</v>
      </c>
      <c r="B51" s="12"/>
      <c r="C51" s="13"/>
      <c r="D51" s="13"/>
      <c r="E51" s="12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52" x14ac:dyDescent="0.3">
      <c r="A52" s="14" t="s">
        <v>183</v>
      </c>
      <c r="B52" s="14"/>
      <c r="C52" s="13"/>
      <c r="D52" s="13" t="s">
        <v>19</v>
      </c>
      <c r="E52" s="12" t="s">
        <v>20</v>
      </c>
      <c r="F52" s="15"/>
      <c r="G52" s="16" t="s">
        <v>156</v>
      </c>
      <c r="H52" s="16" t="s">
        <v>150</v>
      </c>
      <c r="I52" s="16" t="s">
        <v>0</v>
      </c>
      <c r="J52" s="16" t="s">
        <v>1</v>
      </c>
      <c r="K52" s="16" t="s">
        <v>2</v>
      </c>
      <c r="L52" s="16" t="s">
        <v>3</v>
      </c>
      <c r="M52" s="16" t="s">
        <v>4</v>
      </c>
      <c r="N52" s="16" t="s">
        <v>16</v>
      </c>
      <c r="O52" s="16" t="s">
        <v>5</v>
      </c>
    </row>
    <row r="53" spans="1:15" x14ac:dyDescent="0.35">
      <c r="C53" s="19"/>
      <c r="E53" s="19"/>
      <c r="F53" s="19"/>
      <c r="G53" s="17"/>
      <c r="H53" s="17"/>
      <c r="I53" s="18"/>
      <c r="J53" s="18"/>
      <c r="K53" s="18"/>
      <c r="L53" s="18"/>
      <c r="M53" s="18"/>
      <c r="N53" s="18"/>
      <c r="O53" s="1"/>
    </row>
    <row r="54" spans="1:15" ht="12.5" x14ac:dyDescent="0.25">
      <c r="A54" s="10" t="s">
        <v>85</v>
      </c>
      <c r="B54" s="4" t="s">
        <v>53</v>
      </c>
      <c r="C54" s="4" t="s">
        <v>101</v>
      </c>
      <c r="D54" s="6" t="s">
        <v>22</v>
      </c>
      <c r="E54" s="1" t="s">
        <v>163</v>
      </c>
      <c r="F54" s="19"/>
      <c r="G54" s="11">
        <v>1848.3</v>
      </c>
      <c r="H54" s="11"/>
      <c r="I54" s="18">
        <v>11270.7</v>
      </c>
      <c r="J54" s="18">
        <f t="shared" ref="J54:J95" si="6">ROUND((G54*I54)+(H54*$C$47),2)</f>
        <v>20831634.809999999</v>
      </c>
      <c r="K54" s="18">
        <f t="shared" ref="K54:K95" si="7">ROUND(J54/12,2)</f>
        <v>1735969.57</v>
      </c>
      <c r="L54" s="18">
        <f t="shared" ref="L54:L95" si="8">ROUND(((J54*-0.01)/12),2)</f>
        <v>-17359.7</v>
      </c>
      <c r="M54" s="18">
        <f t="shared" ref="M54:M95" si="9">ROUND(((J54*-0.03)/12),2)</f>
        <v>-52079.09</v>
      </c>
      <c r="N54" s="27">
        <v>-183918.25</v>
      </c>
      <c r="O54" s="1">
        <f t="shared" ref="O54:O95" si="10">K54+L54+M54+N54</f>
        <v>1482612.53</v>
      </c>
    </row>
    <row r="55" spans="1:15" ht="12.5" x14ac:dyDescent="0.25">
      <c r="A55" s="10" t="s">
        <v>85</v>
      </c>
      <c r="B55" s="4" t="s">
        <v>53</v>
      </c>
      <c r="C55" s="4" t="s">
        <v>101</v>
      </c>
      <c r="D55" s="6" t="s">
        <v>43</v>
      </c>
      <c r="E55" s="1" t="s">
        <v>164</v>
      </c>
      <c r="F55" s="19"/>
      <c r="G55" s="11">
        <v>832.8</v>
      </c>
      <c r="H55" s="11"/>
      <c r="I55" s="18">
        <v>11270.7</v>
      </c>
      <c r="J55" s="18">
        <f t="shared" si="6"/>
        <v>9386238.9600000009</v>
      </c>
      <c r="K55" s="18">
        <f t="shared" si="7"/>
        <v>782186.58</v>
      </c>
      <c r="L55" s="18">
        <f t="shared" si="8"/>
        <v>-7821.87</v>
      </c>
      <c r="M55" s="18">
        <f t="shared" si="9"/>
        <v>-23465.599999999999</v>
      </c>
      <c r="N55" s="27">
        <v>-99545.84</v>
      </c>
      <c r="O55" s="1">
        <f t="shared" si="10"/>
        <v>651353.27</v>
      </c>
    </row>
    <row r="56" spans="1:15" ht="12.5" x14ac:dyDescent="0.25">
      <c r="A56" s="10" t="s">
        <v>85</v>
      </c>
      <c r="B56" s="4" t="s">
        <v>53</v>
      </c>
      <c r="C56" s="4" t="s">
        <v>101</v>
      </c>
      <c r="D56" s="6" t="s">
        <v>86</v>
      </c>
      <c r="E56" s="1" t="s">
        <v>108</v>
      </c>
      <c r="F56" s="19"/>
      <c r="G56" s="11">
        <v>1988.1</v>
      </c>
      <c r="H56" s="11"/>
      <c r="I56" s="18">
        <v>11270.7</v>
      </c>
      <c r="J56" s="18">
        <f t="shared" si="6"/>
        <v>22407278.670000002</v>
      </c>
      <c r="K56" s="18">
        <f t="shared" si="7"/>
        <v>1867273.22</v>
      </c>
      <c r="L56" s="18">
        <f t="shared" si="8"/>
        <v>-18672.73</v>
      </c>
      <c r="M56" s="18">
        <f t="shared" si="9"/>
        <v>-56018.2</v>
      </c>
      <c r="N56" s="27">
        <v>-206910.62</v>
      </c>
      <c r="O56" s="1">
        <f t="shared" si="10"/>
        <v>1585671.67</v>
      </c>
    </row>
    <row r="57" spans="1:15" ht="12.5" x14ac:dyDescent="0.25">
      <c r="A57" s="10" t="s">
        <v>87</v>
      </c>
      <c r="B57" s="4" t="s">
        <v>53</v>
      </c>
      <c r="C57" s="4" t="s">
        <v>6</v>
      </c>
      <c r="D57" s="6" t="s">
        <v>23</v>
      </c>
      <c r="E57" s="1" t="s">
        <v>181</v>
      </c>
      <c r="F57" s="19"/>
      <c r="G57" s="11">
        <v>735</v>
      </c>
      <c r="H57" s="11"/>
      <c r="I57" s="18">
        <v>12071.48</v>
      </c>
      <c r="J57" s="18">
        <f t="shared" si="6"/>
        <v>8872537.8000000007</v>
      </c>
      <c r="K57" s="18">
        <f t="shared" si="7"/>
        <v>739378.15</v>
      </c>
      <c r="L57" s="18">
        <f t="shared" si="8"/>
        <v>-7393.78</v>
      </c>
      <c r="M57" s="18">
        <f t="shared" si="9"/>
        <v>-22181.34</v>
      </c>
      <c r="N57" s="27">
        <v>-159079.58000000002</v>
      </c>
      <c r="O57" s="1">
        <f t="shared" si="10"/>
        <v>550723.44999999995</v>
      </c>
    </row>
    <row r="58" spans="1:15" x14ac:dyDescent="0.35">
      <c r="A58" s="10" t="s">
        <v>88</v>
      </c>
      <c r="B58" s="4" t="s">
        <v>53</v>
      </c>
      <c r="C58" s="4" t="s">
        <v>52</v>
      </c>
      <c r="D58" t="s">
        <v>24</v>
      </c>
      <c r="E58" s="19" t="s">
        <v>113</v>
      </c>
      <c r="F58" s="19"/>
      <c r="G58" s="11">
        <v>648.4</v>
      </c>
      <c r="H58" s="11"/>
      <c r="I58" s="18">
        <v>11223.79</v>
      </c>
      <c r="J58" s="18">
        <f t="shared" si="6"/>
        <v>7277505.4400000004</v>
      </c>
      <c r="K58" s="18">
        <f t="shared" si="7"/>
        <v>606458.79</v>
      </c>
      <c r="L58" s="18">
        <f t="shared" si="8"/>
        <v>-6064.59</v>
      </c>
      <c r="M58" s="18">
        <f t="shared" si="9"/>
        <v>-18193.759999999998</v>
      </c>
      <c r="N58" s="27">
        <v>-53052.5</v>
      </c>
      <c r="O58" s="1">
        <f t="shared" si="10"/>
        <v>529147.94000000006</v>
      </c>
    </row>
    <row r="59" spans="1:15" ht="12.5" x14ac:dyDescent="0.25">
      <c r="A59" s="10" t="s">
        <v>88</v>
      </c>
      <c r="B59" s="4" t="s">
        <v>53</v>
      </c>
      <c r="C59" s="4" t="s">
        <v>52</v>
      </c>
      <c r="D59" s="6" t="s">
        <v>142</v>
      </c>
      <c r="E59" s="1" t="s">
        <v>165</v>
      </c>
      <c r="F59" s="19"/>
      <c r="G59" s="11">
        <v>279.3</v>
      </c>
      <c r="H59" s="11"/>
      <c r="I59" s="18">
        <v>11223.79</v>
      </c>
      <c r="J59" s="18">
        <f t="shared" si="6"/>
        <v>3134804.55</v>
      </c>
      <c r="K59" s="18">
        <f t="shared" si="7"/>
        <v>261233.71</v>
      </c>
      <c r="L59" s="18">
        <f t="shared" si="8"/>
        <v>-2612.34</v>
      </c>
      <c r="M59" s="18">
        <f t="shared" si="9"/>
        <v>-7837.01</v>
      </c>
      <c r="N59" s="27">
        <v>0</v>
      </c>
      <c r="O59" s="1">
        <f t="shared" si="10"/>
        <v>250784.36</v>
      </c>
    </row>
    <row r="60" spans="1:15" ht="12.5" x14ac:dyDescent="0.25">
      <c r="A60" s="10" t="s">
        <v>89</v>
      </c>
      <c r="B60" s="4" t="s">
        <v>53</v>
      </c>
      <c r="C60" s="4" t="s">
        <v>105</v>
      </c>
      <c r="D60" s="6" t="s">
        <v>42</v>
      </c>
      <c r="E60" s="2" t="s">
        <v>130</v>
      </c>
      <c r="F60" s="19"/>
      <c r="G60" s="11">
        <v>462.2</v>
      </c>
      <c r="H60" s="11"/>
      <c r="I60" s="18">
        <v>11897.03</v>
      </c>
      <c r="J60" s="18">
        <f t="shared" si="6"/>
        <v>5498807.2699999996</v>
      </c>
      <c r="K60" s="18">
        <f t="shared" si="7"/>
        <v>458233.94</v>
      </c>
      <c r="L60" s="18">
        <f t="shared" si="8"/>
        <v>-4582.34</v>
      </c>
      <c r="M60" s="18">
        <f t="shared" si="9"/>
        <v>-13747.02</v>
      </c>
      <c r="N60" s="27">
        <v>-30764.58</v>
      </c>
      <c r="O60" s="1">
        <f t="shared" si="10"/>
        <v>409139.99999999994</v>
      </c>
    </row>
    <row r="61" spans="1:15" ht="12.5" x14ac:dyDescent="0.25">
      <c r="A61" s="10" t="s">
        <v>89</v>
      </c>
      <c r="B61" s="4" t="s">
        <v>53</v>
      </c>
      <c r="C61" s="4" t="s">
        <v>105</v>
      </c>
      <c r="D61" s="6" t="s">
        <v>26</v>
      </c>
      <c r="E61" s="1" t="s">
        <v>132</v>
      </c>
      <c r="F61" s="19"/>
      <c r="G61" s="11">
        <v>254</v>
      </c>
      <c r="H61" s="11"/>
      <c r="I61" s="18">
        <v>11897.03</v>
      </c>
      <c r="J61" s="18">
        <f t="shared" si="6"/>
        <v>3021845.62</v>
      </c>
      <c r="K61" s="18">
        <f t="shared" si="7"/>
        <v>251820.47</v>
      </c>
      <c r="L61" s="18">
        <f t="shared" si="8"/>
        <v>-2518.1999999999998</v>
      </c>
      <c r="M61" s="18">
        <f t="shared" si="9"/>
        <v>-7554.61</v>
      </c>
      <c r="N61" s="27">
        <v>0</v>
      </c>
      <c r="O61" s="1">
        <f t="shared" si="10"/>
        <v>241747.66</v>
      </c>
    </row>
    <row r="62" spans="1:15" ht="12.5" x14ac:dyDescent="0.25">
      <c r="A62" s="10" t="s">
        <v>161</v>
      </c>
      <c r="B62" s="4" t="s">
        <v>56</v>
      </c>
      <c r="C62" s="4" t="s">
        <v>185</v>
      </c>
      <c r="D62" s="6" t="s">
        <v>159</v>
      </c>
      <c r="E62" s="2" t="s">
        <v>166</v>
      </c>
      <c r="F62" s="19"/>
      <c r="G62" s="11">
        <v>169.8</v>
      </c>
      <c r="H62" s="11"/>
      <c r="I62" s="18">
        <v>11422.39</v>
      </c>
      <c r="J62" s="18">
        <f t="shared" si="6"/>
        <v>1939521.82</v>
      </c>
      <c r="K62" s="18">
        <f t="shared" si="7"/>
        <v>161626.82</v>
      </c>
      <c r="L62" s="18">
        <f t="shared" si="8"/>
        <v>-1616.27</v>
      </c>
      <c r="M62" s="18">
        <f t="shared" si="9"/>
        <v>-4848.8</v>
      </c>
      <c r="N62" s="29">
        <f>-34714.58-34964.58</f>
        <v>-69679.16</v>
      </c>
      <c r="O62" s="1">
        <f t="shared" si="10"/>
        <v>85482.590000000026</v>
      </c>
    </row>
    <row r="63" spans="1:15" ht="12.5" x14ac:dyDescent="0.25">
      <c r="A63" s="10" t="s">
        <v>90</v>
      </c>
      <c r="B63" s="4" t="s">
        <v>56</v>
      </c>
      <c r="C63" s="4" t="s">
        <v>17</v>
      </c>
      <c r="D63" s="6" t="s">
        <v>158</v>
      </c>
      <c r="E63" s="3" t="s">
        <v>167</v>
      </c>
      <c r="F63" s="19"/>
      <c r="G63" s="11">
        <v>833.2</v>
      </c>
      <c r="H63" s="11"/>
      <c r="I63" s="18">
        <v>12360.12</v>
      </c>
      <c r="J63" s="18">
        <f t="shared" si="6"/>
        <v>10298451.98</v>
      </c>
      <c r="K63" s="18">
        <f t="shared" si="7"/>
        <v>858204.33</v>
      </c>
      <c r="L63" s="18">
        <f t="shared" si="8"/>
        <v>-8582.0400000000009</v>
      </c>
      <c r="M63" s="18">
        <f t="shared" si="9"/>
        <v>-25746.13</v>
      </c>
      <c r="N63" s="29">
        <f>-42004.17-42254.17</f>
        <v>-84258.34</v>
      </c>
      <c r="O63" s="1">
        <f t="shared" si="10"/>
        <v>739617.82</v>
      </c>
    </row>
    <row r="64" spans="1:15" ht="12.5" x14ac:dyDescent="0.25">
      <c r="A64" s="10" t="s">
        <v>90</v>
      </c>
      <c r="B64" s="4" t="s">
        <v>56</v>
      </c>
      <c r="C64" s="4" t="s">
        <v>17</v>
      </c>
      <c r="D64" s="6" t="s">
        <v>47</v>
      </c>
      <c r="E64" s="1" t="s">
        <v>168</v>
      </c>
      <c r="F64" s="19"/>
      <c r="G64" s="11">
        <v>553</v>
      </c>
      <c r="H64" s="11"/>
      <c r="I64" s="18">
        <v>12360.12</v>
      </c>
      <c r="J64" s="18">
        <f t="shared" si="6"/>
        <v>6835146.3600000003</v>
      </c>
      <c r="K64" s="18">
        <f t="shared" si="7"/>
        <v>569595.53</v>
      </c>
      <c r="L64" s="18">
        <f t="shared" si="8"/>
        <v>-5695.96</v>
      </c>
      <c r="M64" s="18">
        <f t="shared" si="9"/>
        <v>-17087.87</v>
      </c>
      <c r="N64" s="27">
        <v>-190660.6</v>
      </c>
      <c r="O64" s="1">
        <f t="shared" si="10"/>
        <v>356151.10000000009</v>
      </c>
    </row>
    <row r="65" spans="1:15" ht="12.5" x14ac:dyDescent="0.25">
      <c r="A65" s="10" t="s">
        <v>90</v>
      </c>
      <c r="B65" s="4" t="s">
        <v>56</v>
      </c>
      <c r="C65" s="4" t="s">
        <v>17</v>
      </c>
      <c r="D65" s="6" t="s">
        <v>27</v>
      </c>
      <c r="E65" s="1" t="s">
        <v>169</v>
      </c>
      <c r="F65" s="19"/>
      <c r="G65" s="11">
        <v>268</v>
      </c>
      <c r="H65" s="11"/>
      <c r="I65" s="18">
        <v>12360.12</v>
      </c>
      <c r="J65" s="18">
        <f t="shared" si="6"/>
        <v>3312512.16</v>
      </c>
      <c r="K65" s="18">
        <f t="shared" si="7"/>
        <v>276042.68</v>
      </c>
      <c r="L65" s="18">
        <f t="shared" si="8"/>
        <v>-2760.43</v>
      </c>
      <c r="M65" s="18">
        <f t="shared" si="9"/>
        <v>-8281.2800000000007</v>
      </c>
      <c r="N65" s="27">
        <v>0</v>
      </c>
      <c r="O65" s="1">
        <f t="shared" si="10"/>
        <v>265000.96999999997</v>
      </c>
    </row>
    <row r="66" spans="1:15" ht="12.5" x14ac:dyDescent="0.25">
      <c r="A66" s="10" t="s">
        <v>90</v>
      </c>
      <c r="B66" s="4" t="s">
        <v>56</v>
      </c>
      <c r="C66" s="4" t="s">
        <v>17</v>
      </c>
      <c r="D66" s="6" t="s">
        <v>28</v>
      </c>
      <c r="E66" s="1" t="s">
        <v>170</v>
      </c>
      <c r="F66" s="19"/>
      <c r="G66" s="11">
        <v>127.2</v>
      </c>
      <c r="H66" s="11"/>
      <c r="I66" s="18">
        <v>12360.12</v>
      </c>
      <c r="J66" s="18">
        <f t="shared" si="6"/>
        <v>1572207.26</v>
      </c>
      <c r="K66" s="18">
        <f t="shared" si="7"/>
        <v>131017.27</v>
      </c>
      <c r="L66" s="18">
        <f t="shared" si="8"/>
        <v>-1310.17</v>
      </c>
      <c r="M66" s="18">
        <f t="shared" si="9"/>
        <v>-3930.52</v>
      </c>
      <c r="N66" s="27">
        <v>0</v>
      </c>
      <c r="O66" s="1">
        <f t="shared" si="10"/>
        <v>125776.58</v>
      </c>
    </row>
    <row r="67" spans="1:15" ht="12.5" x14ac:dyDescent="0.25">
      <c r="A67" s="10" t="s">
        <v>90</v>
      </c>
      <c r="B67" s="4" t="s">
        <v>56</v>
      </c>
      <c r="C67" s="4" t="s">
        <v>17</v>
      </c>
      <c r="D67" s="6" t="s">
        <v>153</v>
      </c>
      <c r="E67" s="4" t="s">
        <v>171</v>
      </c>
      <c r="F67" s="19"/>
      <c r="G67" s="11">
        <v>34</v>
      </c>
      <c r="H67" s="11"/>
      <c r="I67" s="18">
        <v>12360.12</v>
      </c>
      <c r="J67" s="18">
        <f t="shared" si="6"/>
        <v>420244.08</v>
      </c>
      <c r="K67" s="18">
        <f t="shared" si="7"/>
        <v>35020.339999999997</v>
      </c>
      <c r="L67" s="18">
        <f t="shared" si="8"/>
        <v>-350.2</v>
      </c>
      <c r="M67" s="18">
        <f t="shared" si="9"/>
        <v>-1050.6099999999999</v>
      </c>
      <c r="N67" s="27">
        <v>0</v>
      </c>
      <c r="O67" s="1">
        <f t="shared" si="10"/>
        <v>33619.53</v>
      </c>
    </row>
    <row r="68" spans="1:15" ht="12.5" x14ac:dyDescent="0.25">
      <c r="A68" s="10" t="s">
        <v>90</v>
      </c>
      <c r="B68" s="4" t="s">
        <v>56</v>
      </c>
      <c r="C68" s="4" t="s">
        <v>17</v>
      </c>
      <c r="D68" s="6" t="s">
        <v>64</v>
      </c>
      <c r="E68" s="1" t="s">
        <v>112</v>
      </c>
      <c r="F68" s="19"/>
      <c r="G68" s="11">
        <v>97.3</v>
      </c>
      <c r="H68" s="11"/>
      <c r="I68" s="18">
        <v>12360.12</v>
      </c>
      <c r="J68" s="18">
        <f t="shared" si="6"/>
        <v>1202639.68</v>
      </c>
      <c r="K68" s="18">
        <f t="shared" si="7"/>
        <v>100219.97</v>
      </c>
      <c r="L68" s="18">
        <f t="shared" si="8"/>
        <v>-1002.2</v>
      </c>
      <c r="M68" s="18">
        <f t="shared" si="9"/>
        <v>-3006.6</v>
      </c>
      <c r="N68" s="27">
        <v>0</v>
      </c>
      <c r="O68" s="1">
        <f t="shared" si="10"/>
        <v>96211.17</v>
      </c>
    </row>
    <row r="69" spans="1:15" x14ac:dyDescent="0.35">
      <c r="A69" s="10" t="s">
        <v>91</v>
      </c>
      <c r="B69" s="4" t="s">
        <v>61</v>
      </c>
      <c r="C69" s="4" t="s">
        <v>21</v>
      </c>
      <c r="D69" s="24" t="s">
        <v>49</v>
      </c>
      <c r="E69" t="s">
        <v>128</v>
      </c>
      <c r="F69" s="19"/>
      <c r="G69" s="11">
        <v>149.5</v>
      </c>
      <c r="H69" s="11"/>
      <c r="I69" s="18">
        <v>11275.43</v>
      </c>
      <c r="J69" s="18">
        <f t="shared" si="6"/>
        <v>1685676.79</v>
      </c>
      <c r="K69" s="18">
        <f t="shared" si="7"/>
        <v>140473.07</v>
      </c>
      <c r="L69" s="18">
        <f t="shared" si="8"/>
        <v>-1404.73</v>
      </c>
      <c r="M69" s="18">
        <f t="shared" si="9"/>
        <v>-4214.1899999999996</v>
      </c>
      <c r="N69" s="27">
        <v>0</v>
      </c>
      <c r="O69" s="1">
        <f t="shared" si="10"/>
        <v>134854.15</v>
      </c>
    </row>
    <row r="70" spans="1:15" ht="12.5" x14ac:dyDescent="0.25">
      <c r="A70" s="10" t="s">
        <v>92</v>
      </c>
      <c r="B70" s="4" t="s">
        <v>54</v>
      </c>
      <c r="C70" s="4" t="s">
        <v>54</v>
      </c>
      <c r="D70" s="6" t="s">
        <v>102</v>
      </c>
      <c r="E70" s="1" t="s">
        <v>172</v>
      </c>
      <c r="F70" s="19"/>
      <c r="G70" s="11">
        <v>919.2</v>
      </c>
      <c r="H70" s="11"/>
      <c r="I70" s="18">
        <v>10940.76</v>
      </c>
      <c r="J70" s="18">
        <f t="shared" si="6"/>
        <v>10056746.59</v>
      </c>
      <c r="K70" s="18">
        <f t="shared" si="7"/>
        <v>838062.22</v>
      </c>
      <c r="L70" s="18">
        <f t="shared" si="8"/>
        <v>-8380.6200000000008</v>
      </c>
      <c r="M70" s="18">
        <f t="shared" si="9"/>
        <v>-25141.87</v>
      </c>
      <c r="N70" s="27">
        <v>0</v>
      </c>
      <c r="O70" s="1">
        <f t="shared" si="10"/>
        <v>804539.73</v>
      </c>
    </row>
    <row r="71" spans="1:15" ht="12.5" x14ac:dyDescent="0.25">
      <c r="A71" s="10" t="s">
        <v>92</v>
      </c>
      <c r="B71" s="4" t="s">
        <v>54</v>
      </c>
      <c r="C71" s="4" t="s">
        <v>54</v>
      </c>
      <c r="D71" s="6" t="s">
        <v>29</v>
      </c>
      <c r="E71" s="1" t="s">
        <v>173</v>
      </c>
      <c r="F71" s="19"/>
      <c r="G71" s="11">
        <v>1174.3</v>
      </c>
      <c r="H71" s="11"/>
      <c r="I71" s="18">
        <v>10940.76</v>
      </c>
      <c r="J71" s="18">
        <f t="shared" si="6"/>
        <v>12847734.470000001</v>
      </c>
      <c r="K71" s="18">
        <f t="shared" si="7"/>
        <v>1070644.54</v>
      </c>
      <c r="L71" s="18">
        <f t="shared" si="8"/>
        <v>-10706.45</v>
      </c>
      <c r="M71" s="18">
        <f t="shared" si="9"/>
        <v>-32119.34</v>
      </c>
      <c r="N71" s="27">
        <v>-238851.9</v>
      </c>
      <c r="O71" s="1">
        <f t="shared" si="10"/>
        <v>788966.85000000009</v>
      </c>
    </row>
    <row r="72" spans="1:15" ht="12.5" x14ac:dyDescent="0.25">
      <c r="A72" s="10" t="s">
        <v>93</v>
      </c>
      <c r="B72" s="4" t="s">
        <v>7</v>
      </c>
      <c r="C72" s="4" t="s">
        <v>7</v>
      </c>
      <c r="D72" s="6" t="s">
        <v>30</v>
      </c>
      <c r="E72" s="1" t="s">
        <v>121</v>
      </c>
      <c r="F72" s="19"/>
      <c r="G72" s="11">
        <v>322</v>
      </c>
      <c r="H72" s="11"/>
      <c r="I72" s="18">
        <v>11913.59</v>
      </c>
      <c r="J72" s="18">
        <f t="shared" si="6"/>
        <v>3836175.98</v>
      </c>
      <c r="K72" s="18">
        <f t="shared" si="7"/>
        <v>319681.33</v>
      </c>
      <c r="L72" s="18">
        <f t="shared" si="8"/>
        <v>-3196.81</v>
      </c>
      <c r="M72" s="18">
        <f t="shared" si="9"/>
        <v>-9590.44</v>
      </c>
      <c r="N72" s="27">
        <v>-32938.06</v>
      </c>
      <c r="O72" s="1">
        <f t="shared" si="10"/>
        <v>273956.02</v>
      </c>
    </row>
    <row r="73" spans="1:15" ht="12.5" x14ac:dyDescent="0.25">
      <c r="A73" s="10" t="s">
        <v>94</v>
      </c>
      <c r="B73" s="4" t="s">
        <v>57</v>
      </c>
      <c r="C73" s="4" t="s">
        <v>8</v>
      </c>
      <c r="D73" s="6" t="s">
        <v>81</v>
      </c>
      <c r="E73" s="1" t="s">
        <v>82</v>
      </c>
      <c r="F73" s="19"/>
      <c r="G73" s="11">
        <v>426</v>
      </c>
      <c r="H73" s="11"/>
      <c r="I73" s="18">
        <v>11259.88</v>
      </c>
      <c r="J73" s="18">
        <f t="shared" si="6"/>
        <v>4796708.88</v>
      </c>
      <c r="K73" s="18">
        <f t="shared" si="7"/>
        <v>399725.74</v>
      </c>
      <c r="L73" s="18">
        <f t="shared" si="8"/>
        <v>-3997.26</v>
      </c>
      <c r="M73" s="18">
        <f t="shared" si="9"/>
        <v>-11991.77</v>
      </c>
      <c r="N73" s="27">
        <v>-33563.54</v>
      </c>
      <c r="O73" s="1">
        <f t="shared" si="10"/>
        <v>350173.17</v>
      </c>
    </row>
    <row r="74" spans="1:15" ht="12.5" x14ac:dyDescent="0.25">
      <c r="A74" s="10" t="s">
        <v>94</v>
      </c>
      <c r="B74" s="4" t="s">
        <v>57</v>
      </c>
      <c r="C74" s="4" t="s">
        <v>8</v>
      </c>
      <c r="D74" s="6" t="s">
        <v>46</v>
      </c>
      <c r="E74" s="1" t="s">
        <v>45</v>
      </c>
      <c r="F74" s="19"/>
      <c r="G74" s="11">
        <v>669.4</v>
      </c>
      <c r="H74" s="11"/>
      <c r="I74" s="18">
        <v>11259.88</v>
      </c>
      <c r="J74" s="18">
        <f t="shared" si="6"/>
        <v>7537363.6699999999</v>
      </c>
      <c r="K74" s="18">
        <f t="shared" si="7"/>
        <v>628113.64</v>
      </c>
      <c r="L74" s="18">
        <f t="shared" si="8"/>
        <v>-6281.14</v>
      </c>
      <c r="M74" s="18">
        <f t="shared" si="9"/>
        <v>-18843.41</v>
      </c>
      <c r="N74" s="27">
        <v>-95995.31</v>
      </c>
      <c r="O74" s="1">
        <f t="shared" si="10"/>
        <v>506993.77999999997</v>
      </c>
    </row>
    <row r="75" spans="1:15" ht="12.5" x14ac:dyDescent="0.25">
      <c r="A75" s="10" t="s">
        <v>94</v>
      </c>
      <c r="B75" s="4" t="s">
        <v>57</v>
      </c>
      <c r="C75" s="4" t="s">
        <v>8</v>
      </c>
      <c r="D75" s="6" t="s">
        <v>32</v>
      </c>
      <c r="E75" s="1" t="s">
        <v>9</v>
      </c>
      <c r="F75" s="19"/>
      <c r="G75" s="11">
        <v>339.6</v>
      </c>
      <c r="H75" s="11"/>
      <c r="I75" s="18">
        <v>11259.88</v>
      </c>
      <c r="J75" s="18">
        <f t="shared" si="6"/>
        <v>3823855.25</v>
      </c>
      <c r="K75" s="18">
        <f t="shared" si="7"/>
        <v>318654.59999999998</v>
      </c>
      <c r="L75" s="18">
        <f t="shared" si="8"/>
        <v>-3186.55</v>
      </c>
      <c r="M75" s="18">
        <f t="shared" si="9"/>
        <v>-9559.64</v>
      </c>
      <c r="N75" s="27">
        <v>-42445</v>
      </c>
      <c r="O75" s="1">
        <f t="shared" si="10"/>
        <v>263463.40999999997</v>
      </c>
    </row>
    <row r="76" spans="1:15" ht="12.5" x14ac:dyDescent="0.25">
      <c r="A76" s="10" t="s">
        <v>94</v>
      </c>
      <c r="B76" s="4" t="s">
        <v>57</v>
      </c>
      <c r="C76" s="4" t="s">
        <v>8</v>
      </c>
      <c r="D76" s="6" t="s">
        <v>33</v>
      </c>
      <c r="E76" s="1" t="s">
        <v>174</v>
      </c>
      <c r="F76" s="19"/>
      <c r="G76" s="11">
        <v>844.5</v>
      </c>
      <c r="H76" s="11"/>
      <c r="I76" s="18">
        <v>11259.88</v>
      </c>
      <c r="J76" s="18">
        <f t="shared" si="6"/>
        <v>9508968.6600000001</v>
      </c>
      <c r="K76" s="18">
        <f t="shared" si="7"/>
        <v>792414.06</v>
      </c>
      <c r="L76" s="18">
        <f t="shared" si="8"/>
        <v>-7924.14</v>
      </c>
      <c r="M76" s="18">
        <f t="shared" si="9"/>
        <v>-23772.42</v>
      </c>
      <c r="N76" s="27">
        <v>-68038.62</v>
      </c>
      <c r="O76" s="1">
        <f t="shared" si="10"/>
        <v>692678.88</v>
      </c>
    </row>
    <row r="77" spans="1:15" ht="12.5" x14ac:dyDescent="0.25">
      <c r="A77" s="10" t="s">
        <v>94</v>
      </c>
      <c r="B77" s="4" t="s">
        <v>57</v>
      </c>
      <c r="C77" s="4" t="s">
        <v>8</v>
      </c>
      <c r="D77" s="6" t="s">
        <v>34</v>
      </c>
      <c r="E77" s="3" t="s">
        <v>116</v>
      </c>
      <c r="F77" s="19"/>
      <c r="G77" s="11">
        <v>300.89999999999998</v>
      </c>
      <c r="H77" s="11"/>
      <c r="I77" s="18">
        <v>11259.88</v>
      </c>
      <c r="J77" s="18">
        <f t="shared" si="6"/>
        <v>3388097.89</v>
      </c>
      <c r="K77" s="18">
        <f t="shared" si="7"/>
        <v>282341.49</v>
      </c>
      <c r="L77" s="18">
        <f t="shared" si="8"/>
        <v>-2823.41</v>
      </c>
      <c r="M77" s="18">
        <f t="shared" si="9"/>
        <v>-8470.24</v>
      </c>
      <c r="N77" s="27">
        <v>0</v>
      </c>
      <c r="O77" s="1">
        <f t="shared" si="10"/>
        <v>271047.84000000003</v>
      </c>
    </row>
    <row r="78" spans="1:15" ht="12.5" x14ac:dyDescent="0.25">
      <c r="A78" s="10" t="s">
        <v>94</v>
      </c>
      <c r="B78" s="4" t="s">
        <v>57</v>
      </c>
      <c r="C78" s="4" t="s">
        <v>8</v>
      </c>
      <c r="D78" s="6" t="s">
        <v>35</v>
      </c>
      <c r="E78" s="1" t="s">
        <v>18</v>
      </c>
      <c r="F78" s="19"/>
      <c r="G78" s="11">
        <v>362.5</v>
      </c>
      <c r="H78" s="11"/>
      <c r="I78" s="18">
        <v>11259.88</v>
      </c>
      <c r="J78" s="18">
        <f t="shared" si="6"/>
        <v>4081706.5</v>
      </c>
      <c r="K78" s="18">
        <f t="shared" si="7"/>
        <v>340142.21</v>
      </c>
      <c r="L78" s="18">
        <f t="shared" si="8"/>
        <v>-3401.42</v>
      </c>
      <c r="M78" s="18">
        <f t="shared" si="9"/>
        <v>-10204.27</v>
      </c>
      <c r="N78" s="27">
        <v>-30047.919999999998</v>
      </c>
      <c r="O78" s="1">
        <f t="shared" si="10"/>
        <v>296488.60000000003</v>
      </c>
    </row>
    <row r="79" spans="1:15" ht="12.5" x14ac:dyDescent="0.25">
      <c r="A79" s="10" t="s">
        <v>95</v>
      </c>
      <c r="B79" s="4" t="s">
        <v>60</v>
      </c>
      <c r="C79" s="4" t="s">
        <v>10</v>
      </c>
      <c r="D79" s="6" t="s">
        <v>36</v>
      </c>
      <c r="E79" s="1" t="s">
        <v>127</v>
      </c>
      <c r="F79" s="19"/>
      <c r="G79" s="11">
        <v>254.6</v>
      </c>
      <c r="H79" s="11"/>
      <c r="I79" s="18">
        <v>12175.27</v>
      </c>
      <c r="J79" s="18">
        <f t="shared" si="6"/>
        <v>3099823.74</v>
      </c>
      <c r="K79" s="18">
        <f t="shared" si="7"/>
        <v>258318.65</v>
      </c>
      <c r="L79" s="18">
        <f t="shared" si="8"/>
        <v>-2583.19</v>
      </c>
      <c r="M79" s="18">
        <f t="shared" si="9"/>
        <v>-7749.56</v>
      </c>
      <c r="N79" s="27">
        <v>0</v>
      </c>
      <c r="O79" s="1">
        <f t="shared" si="10"/>
        <v>247985.9</v>
      </c>
    </row>
    <row r="80" spans="1:15" ht="12.5" x14ac:dyDescent="0.25">
      <c r="A80" s="10" t="s">
        <v>96</v>
      </c>
      <c r="B80" s="4" t="s">
        <v>51</v>
      </c>
      <c r="C80" s="4" t="s">
        <v>51</v>
      </c>
      <c r="D80" s="6" t="s">
        <v>63</v>
      </c>
      <c r="E80" s="1" t="s">
        <v>175</v>
      </c>
      <c r="F80" s="19"/>
      <c r="G80" s="11">
        <v>751</v>
      </c>
      <c r="H80" s="11"/>
      <c r="I80" s="18">
        <v>11040.21</v>
      </c>
      <c r="J80" s="18">
        <f t="shared" si="6"/>
        <v>8291197.71</v>
      </c>
      <c r="K80" s="18">
        <f t="shared" si="7"/>
        <v>690933.14</v>
      </c>
      <c r="L80" s="18">
        <f t="shared" si="8"/>
        <v>-6909.33</v>
      </c>
      <c r="M80" s="18">
        <f t="shared" si="9"/>
        <v>-20727.990000000002</v>
      </c>
      <c r="N80" s="27">
        <v>-48866.679999999993</v>
      </c>
      <c r="O80" s="1">
        <f t="shared" si="10"/>
        <v>614429.14000000013</v>
      </c>
    </row>
    <row r="81" spans="1:15" ht="12.5" x14ac:dyDescent="0.25">
      <c r="A81" s="10" t="s">
        <v>96</v>
      </c>
      <c r="B81" s="4" t="s">
        <v>51</v>
      </c>
      <c r="C81" s="4" t="s">
        <v>51</v>
      </c>
      <c r="D81" s="6" t="s">
        <v>140</v>
      </c>
      <c r="E81" s="1" t="s">
        <v>141</v>
      </c>
      <c r="F81" s="19"/>
      <c r="G81" s="11">
        <v>100</v>
      </c>
      <c r="H81" s="11"/>
      <c r="I81" s="18">
        <v>11040.21</v>
      </c>
      <c r="J81" s="18">
        <f t="shared" si="6"/>
        <v>1104021</v>
      </c>
      <c r="K81" s="18">
        <f t="shared" si="7"/>
        <v>92001.75</v>
      </c>
      <c r="L81" s="18">
        <f t="shared" si="8"/>
        <v>-920.02</v>
      </c>
      <c r="M81" s="18">
        <f t="shared" si="9"/>
        <v>-2760.05</v>
      </c>
      <c r="N81" s="27">
        <v>0</v>
      </c>
      <c r="O81" s="1">
        <f t="shared" si="10"/>
        <v>88321.68</v>
      </c>
    </row>
    <row r="82" spans="1:15" ht="12.5" x14ac:dyDescent="0.25">
      <c r="A82" s="10" t="s">
        <v>97</v>
      </c>
      <c r="B82" s="4" t="s">
        <v>58</v>
      </c>
      <c r="C82" s="4" t="s">
        <v>11</v>
      </c>
      <c r="D82" s="6" t="s">
        <v>37</v>
      </c>
      <c r="E82" s="1" t="s">
        <v>120</v>
      </c>
      <c r="F82" s="19"/>
      <c r="G82" s="11">
        <v>248.3</v>
      </c>
      <c r="H82" s="11"/>
      <c r="I82" s="18">
        <v>11529.82</v>
      </c>
      <c r="J82" s="18">
        <f t="shared" si="6"/>
        <v>2862854.31</v>
      </c>
      <c r="K82" s="18">
        <f t="shared" si="7"/>
        <v>238571.19</v>
      </c>
      <c r="L82" s="18">
        <f t="shared" si="8"/>
        <v>-2385.71</v>
      </c>
      <c r="M82" s="18">
        <f t="shared" si="9"/>
        <v>-7157.14</v>
      </c>
      <c r="N82" s="27">
        <v>0</v>
      </c>
      <c r="O82" s="1">
        <f t="shared" si="10"/>
        <v>229028.34</v>
      </c>
    </row>
    <row r="83" spans="1:15" ht="12.5" x14ac:dyDescent="0.25">
      <c r="A83" s="10" t="s">
        <v>97</v>
      </c>
      <c r="B83" s="4" t="s">
        <v>58</v>
      </c>
      <c r="C83" s="4" t="s">
        <v>11</v>
      </c>
      <c r="D83" s="6" t="s">
        <v>38</v>
      </c>
      <c r="E83" s="3" t="s">
        <v>12</v>
      </c>
      <c r="F83" s="19"/>
      <c r="G83" s="11">
        <v>326.3</v>
      </c>
      <c r="H83" s="11"/>
      <c r="I83" s="18">
        <v>11529.82</v>
      </c>
      <c r="J83" s="18">
        <f t="shared" si="6"/>
        <v>3762180.27</v>
      </c>
      <c r="K83" s="18">
        <f t="shared" si="7"/>
        <v>313515.02</v>
      </c>
      <c r="L83" s="18">
        <f t="shared" si="8"/>
        <v>-3135.15</v>
      </c>
      <c r="M83" s="18">
        <f t="shared" si="9"/>
        <v>-9405.4500000000007</v>
      </c>
      <c r="N83" s="27">
        <v>0</v>
      </c>
      <c r="O83" s="1">
        <f t="shared" si="10"/>
        <v>300974.42</v>
      </c>
    </row>
    <row r="84" spans="1:15" x14ac:dyDescent="0.35">
      <c r="A84" s="10" t="s">
        <v>98</v>
      </c>
      <c r="B84" s="4" t="s">
        <v>59</v>
      </c>
      <c r="C84" s="4" t="s">
        <v>13</v>
      </c>
      <c r="D84" s="24" t="s">
        <v>79</v>
      </c>
      <c r="E84" t="s">
        <v>83</v>
      </c>
      <c r="F84" s="19"/>
      <c r="G84" s="11">
        <v>225</v>
      </c>
      <c r="H84" s="11"/>
      <c r="I84" s="18">
        <v>10791.65</v>
      </c>
      <c r="J84" s="18">
        <f t="shared" si="6"/>
        <v>2428121.25</v>
      </c>
      <c r="K84" s="18">
        <f t="shared" si="7"/>
        <v>202343.44</v>
      </c>
      <c r="L84" s="18">
        <f t="shared" si="8"/>
        <v>-2023.43</v>
      </c>
      <c r="M84" s="18">
        <f t="shared" si="9"/>
        <v>-6070.3</v>
      </c>
      <c r="N84" s="27">
        <v>0</v>
      </c>
      <c r="O84" s="1">
        <f t="shared" si="10"/>
        <v>194249.71000000002</v>
      </c>
    </row>
    <row r="85" spans="1:15" x14ac:dyDescent="0.35">
      <c r="A85" s="10" t="s">
        <v>98</v>
      </c>
      <c r="B85" s="4" t="s">
        <v>59</v>
      </c>
      <c r="C85" s="4" t="s">
        <v>13</v>
      </c>
      <c r="D85" t="s">
        <v>39</v>
      </c>
      <c r="E85" s="19" t="s">
        <v>176</v>
      </c>
      <c r="F85" s="19"/>
      <c r="G85" s="11">
        <v>214</v>
      </c>
      <c r="H85" s="11"/>
      <c r="I85" s="18">
        <v>10791.65</v>
      </c>
      <c r="J85" s="18">
        <f t="shared" si="6"/>
        <v>2309413.1</v>
      </c>
      <c r="K85" s="18">
        <f t="shared" si="7"/>
        <v>192451.09</v>
      </c>
      <c r="L85" s="18">
        <f t="shared" si="8"/>
        <v>-1924.51</v>
      </c>
      <c r="M85" s="18">
        <f t="shared" si="9"/>
        <v>-5773.53</v>
      </c>
      <c r="N85" s="27">
        <v>0</v>
      </c>
      <c r="O85" s="1">
        <f t="shared" si="10"/>
        <v>184753.05</v>
      </c>
    </row>
    <row r="86" spans="1:15" ht="12.5" x14ac:dyDescent="0.25">
      <c r="A86" s="10" t="s">
        <v>98</v>
      </c>
      <c r="B86" s="4" t="s">
        <v>59</v>
      </c>
      <c r="C86" s="4" t="s">
        <v>13</v>
      </c>
      <c r="D86" s="6" t="s">
        <v>103</v>
      </c>
      <c r="E86" s="1" t="s">
        <v>177</v>
      </c>
      <c r="F86" s="19"/>
      <c r="G86" s="11">
        <v>622.6</v>
      </c>
      <c r="H86" s="11"/>
      <c r="I86" s="18">
        <v>10791.65</v>
      </c>
      <c r="J86" s="18">
        <f t="shared" si="6"/>
        <v>6718881.29</v>
      </c>
      <c r="K86" s="18">
        <f t="shared" si="7"/>
        <v>559906.77</v>
      </c>
      <c r="L86" s="18">
        <f t="shared" si="8"/>
        <v>-5599.07</v>
      </c>
      <c r="M86" s="18">
        <f t="shared" si="9"/>
        <v>-16797.2</v>
      </c>
      <c r="N86" s="27">
        <v>0</v>
      </c>
      <c r="O86" s="1">
        <f t="shared" si="10"/>
        <v>537510.50000000012</v>
      </c>
    </row>
    <row r="87" spans="1:15" ht="12.5" x14ac:dyDescent="0.25">
      <c r="A87" s="10" t="s">
        <v>98</v>
      </c>
      <c r="B87" s="4" t="s">
        <v>59</v>
      </c>
      <c r="C87" s="4" t="s">
        <v>13</v>
      </c>
      <c r="D87" s="6" t="s">
        <v>80</v>
      </c>
      <c r="E87" s="1" t="s">
        <v>178</v>
      </c>
      <c r="F87" s="19"/>
      <c r="G87" s="11">
        <v>787.3</v>
      </c>
      <c r="H87" s="11"/>
      <c r="I87" s="18">
        <v>10791.65</v>
      </c>
      <c r="J87" s="18">
        <f t="shared" si="6"/>
        <v>8496266.0500000007</v>
      </c>
      <c r="K87" s="18">
        <f t="shared" si="7"/>
        <v>708022.17</v>
      </c>
      <c r="L87" s="18">
        <f t="shared" si="8"/>
        <v>-7080.22</v>
      </c>
      <c r="M87" s="18">
        <f t="shared" si="9"/>
        <v>-21240.67</v>
      </c>
      <c r="N87" s="27">
        <v>-67048.350000000006</v>
      </c>
      <c r="O87" s="1">
        <f t="shared" si="10"/>
        <v>612652.93000000005</v>
      </c>
    </row>
    <row r="88" spans="1:15" ht="12.5" x14ac:dyDescent="0.25">
      <c r="A88" s="10" t="s">
        <v>98</v>
      </c>
      <c r="B88" s="4" t="s">
        <v>59</v>
      </c>
      <c r="C88" s="4" t="s">
        <v>13</v>
      </c>
      <c r="D88" s="6" t="s">
        <v>40</v>
      </c>
      <c r="E88" s="1" t="s">
        <v>179</v>
      </c>
      <c r="F88" s="19"/>
      <c r="G88" s="11">
        <v>1107.9000000000001</v>
      </c>
      <c r="H88" s="11"/>
      <c r="I88" s="18">
        <v>10791.65</v>
      </c>
      <c r="J88" s="18">
        <f t="shared" si="6"/>
        <v>11956069.039999999</v>
      </c>
      <c r="K88" s="18">
        <f t="shared" si="7"/>
        <v>996339.09</v>
      </c>
      <c r="L88" s="18">
        <f t="shared" si="8"/>
        <v>-9963.39</v>
      </c>
      <c r="M88" s="18">
        <f t="shared" si="9"/>
        <v>-29890.17</v>
      </c>
      <c r="N88" s="27">
        <v>-106441.67</v>
      </c>
      <c r="O88" s="1">
        <f t="shared" si="10"/>
        <v>850043.85999999987</v>
      </c>
    </row>
    <row r="89" spans="1:15" x14ac:dyDescent="0.35">
      <c r="A89" s="10" t="s">
        <v>98</v>
      </c>
      <c r="B89" s="4" t="s">
        <v>59</v>
      </c>
      <c r="C89" s="4" t="s">
        <v>13</v>
      </c>
      <c r="D89" t="s">
        <v>154</v>
      </c>
      <c r="E89" s="4" t="s">
        <v>155</v>
      </c>
      <c r="G89" s="4">
        <v>0</v>
      </c>
      <c r="H89" s="4">
        <v>392</v>
      </c>
      <c r="I89" s="18">
        <v>10791.65</v>
      </c>
      <c r="J89" s="18">
        <f t="shared" si="6"/>
        <v>4015648</v>
      </c>
      <c r="K89" s="18">
        <f t="shared" si="7"/>
        <v>334637.33</v>
      </c>
      <c r="L89" s="18">
        <f t="shared" si="8"/>
        <v>-3346.37</v>
      </c>
      <c r="M89" s="18">
        <f t="shared" si="9"/>
        <v>-10039.120000000001</v>
      </c>
      <c r="N89" s="27">
        <v>0</v>
      </c>
      <c r="O89" s="1">
        <f t="shared" si="10"/>
        <v>321251.84000000003</v>
      </c>
    </row>
    <row r="90" spans="1:15" ht="12.5" x14ac:dyDescent="0.25">
      <c r="A90" s="10" t="s">
        <v>99</v>
      </c>
      <c r="B90" s="4" t="s">
        <v>55</v>
      </c>
      <c r="C90" s="4" t="s">
        <v>14</v>
      </c>
      <c r="D90" s="6" t="s">
        <v>41</v>
      </c>
      <c r="E90" s="1" t="s">
        <v>15</v>
      </c>
      <c r="F90" s="19"/>
      <c r="G90" s="11">
        <v>877</v>
      </c>
      <c r="H90" s="11"/>
      <c r="I90" s="18">
        <v>10791.65</v>
      </c>
      <c r="J90" s="18">
        <f t="shared" si="6"/>
        <v>9464277.0500000007</v>
      </c>
      <c r="K90" s="18">
        <f t="shared" si="7"/>
        <v>788689.75</v>
      </c>
      <c r="L90" s="18">
        <f t="shared" si="8"/>
        <v>-7886.9</v>
      </c>
      <c r="M90" s="18">
        <f t="shared" si="9"/>
        <v>-23660.69</v>
      </c>
      <c r="N90" s="27">
        <v>-111848.34</v>
      </c>
      <c r="O90" s="1">
        <f t="shared" si="10"/>
        <v>645293.82000000007</v>
      </c>
    </row>
    <row r="91" spans="1:15" ht="12.5" x14ac:dyDescent="0.25">
      <c r="A91" s="10" t="s">
        <v>99</v>
      </c>
      <c r="B91" s="4" t="s">
        <v>55</v>
      </c>
      <c r="C91" s="4" t="s">
        <v>14</v>
      </c>
      <c r="D91" s="6" t="s">
        <v>146</v>
      </c>
      <c r="E91" s="1" t="s">
        <v>180</v>
      </c>
      <c r="F91" s="19"/>
      <c r="G91" s="11">
        <v>400</v>
      </c>
      <c r="H91" s="11"/>
      <c r="I91" s="18">
        <v>10791.65</v>
      </c>
      <c r="J91" s="18">
        <f t="shared" si="6"/>
        <v>4316660</v>
      </c>
      <c r="K91" s="18">
        <f t="shared" si="7"/>
        <v>359721.67</v>
      </c>
      <c r="L91" s="18">
        <f t="shared" si="8"/>
        <v>-3597.22</v>
      </c>
      <c r="M91" s="18">
        <f t="shared" si="9"/>
        <v>-10791.65</v>
      </c>
      <c r="N91" s="27">
        <v>0</v>
      </c>
      <c r="O91" s="1">
        <f t="shared" si="10"/>
        <v>345332.8</v>
      </c>
    </row>
    <row r="92" spans="1:15" ht="12.5" x14ac:dyDescent="0.25">
      <c r="A92" s="10" t="s">
        <v>99</v>
      </c>
      <c r="B92" s="4" t="s">
        <v>55</v>
      </c>
      <c r="C92" s="4" t="s">
        <v>14</v>
      </c>
      <c r="D92" s="6" t="s">
        <v>48</v>
      </c>
      <c r="E92" s="1" t="s">
        <v>122</v>
      </c>
      <c r="F92" s="19"/>
      <c r="G92" s="11">
        <v>53</v>
      </c>
      <c r="H92" s="11"/>
      <c r="I92" s="18">
        <v>10791.65</v>
      </c>
      <c r="J92" s="18">
        <f t="shared" si="6"/>
        <v>571957.44999999995</v>
      </c>
      <c r="K92" s="18">
        <f t="shared" si="7"/>
        <v>47663.12</v>
      </c>
      <c r="L92" s="18">
        <f t="shared" si="8"/>
        <v>-476.63</v>
      </c>
      <c r="M92" s="18">
        <f t="shared" si="9"/>
        <v>-1429.89</v>
      </c>
      <c r="N92" s="27">
        <v>0</v>
      </c>
      <c r="O92" s="1">
        <f t="shared" si="10"/>
        <v>45756.600000000006</v>
      </c>
    </row>
    <row r="93" spans="1:15" ht="12.5" x14ac:dyDescent="0.25">
      <c r="A93" s="10" t="s">
        <v>99</v>
      </c>
      <c r="B93" s="4" t="s">
        <v>55</v>
      </c>
      <c r="C93" s="4" t="s">
        <v>14</v>
      </c>
      <c r="D93" s="6" t="s">
        <v>160</v>
      </c>
      <c r="E93" s="1" t="s">
        <v>162</v>
      </c>
      <c r="F93" s="19"/>
      <c r="G93" s="11">
        <v>32</v>
      </c>
      <c r="H93" s="11"/>
      <c r="I93" s="18">
        <v>10791.65</v>
      </c>
      <c r="J93" s="18">
        <f t="shared" si="6"/>
        <v>345332.8</v>
      </c>
      <c r="K93" s="18">
        <f t="shared" si="7"/>
        <v>28777.73</v>
      </c>
      <c r="L93" s="18">
        <f t="shared" si="8"/>
        <v>-287.77999999999997</v>
      </c>
      <c r="M93" s="18">
        <f t="shared" si="9"/>
        <v>-863.33</v>
      </c>
      <c r="N93" s="27">
        <v>0</v>
      </c>
      <c r="O93" s="1">
        <f t="shared" si="10"/>
        <v>27626.62</v>
      </c>
    </row>
    <row r="94" spans="1:15" ht="12.5" x14ac:dyDescent="0.25">
      <c r="A94" s="10" t="s">
        <v>42</v>
      </c>
      <c r="B94" s="4" t="s">
        <v>136</v>
      </c>
      <c r="C94" s="4" t="s">
        <v>133</v>
      </c>
      <c r="D94" s="6" t="s">
        <v>134</v>
      </c>
      <c r="E94" s="1" t="s">
        <v>135</v>
      </c>
      <c r="F94" s="19"/>
      <c r="G94" s="11">
        <v>67</v>
      </c>
      <c r="H94" s="11"/>
      <c r="I94" s="18">
        <v>11146.91</v>
      </c>
      <c r="J94" s="18">
        <f t="shared" si="6"/>
        <v>746842.97</v>
      </c>
      <c r="K94" s="18">
        <f t="shared" si="7"/>
        <v>62236.91</v>
      </c>
      <c r="L94" s="18">
        <f t="shared" si="8"/>
        <v>-622.37</v>
      </c>
      <c r="M94" s="18">
        <f t="shared" si="9"/>
        <v>-1867.11</v>
      </c>
      <c r="N94" s="27">
        <v>0</v>
      </c>
      <c r="O94" s="1">
        <f t="shared" si="10"/>
        <v>59747.43</v>
      </c>
    </row>
    <row r="95" spans="1:15" ht="12.5" x14ac:dyDescent="0.25">
      <c r="A95" s="10" t="s">
        <v>100</v>
      </c>
      <c r="B95" s="4" t="s">
        <v>62</v>
      </c>
      <c r="C95" s="4" t="s">
        <v>104</v>
      </c>
      <c r="D95" s="6" t="s">
        <v>44</v>
      </c>
      <c r="E95" s="1" t="s">
        <v>129</v>
      </c>
      <c r="F95" s="19"/>
      <c r="G95" s="11">
        <v>123.6</v>
      </c>
      <c r="H95" s="11"/>
      <c r="I95" s="18">
        <v>11495.53</v>
      </c>
      <c r="J95" s="18">
        <f t="shared" si="6"/>
        <v>1420847.51</v>
      </c>
      <c r="K95" s="18">
        <f t="shared" si="7"/>
        <v>118403.96</v>
      </c>
      <c r="L95" s="18">
        <f t="shared" si="8"/>
        <v>-1184.04</v>
      </c>
      <c r="M95" s="18">
        <f t="shared" si="9"/>
        <v>-3552.12</v>
      </c>
      <c r="N95" s="27">
        <v>0</v>
      </c>
      <c r="O95" s="1">
        <f t="shared" si="10"/>
        <v>113667.80000000002</v>
      </c>
    </row>
    <row r="97" spans="1:15" x14ac:dyDescent="0.35">
      <c r="A97" s="20" t="s">
        <v>149</v>
      </c>
      <c r="B97"/>
      <c r="C97" s="21">
        <v>10244</v>
      </c>
      <c r="G97" s="11">
        <f>SUM(G54:G95)</f>
        <v>20828.099999999995</v>
      </c>
      <c r="H97" s="11">
        <f>SUM(H54:H95)</f>
        <v>392</v>
      </c>
      <c r="J97" s="19">
        <f t="shared" ref="J97:O97" si="11">SUM(J54:J95)</f>
        <v>239484804.67999998</v>
      </c>
      <c r="K97" s="19">
        <f t="shared" si="11"/>
        <v>19957067.050000008</v>
      </c>
      <c r="L97" s="19">
        <f t="shared" si="11"/>
        <v>-199570.67999999993</v>
      </c>
      <c r="M97" s="19">
        <f t="shared" si="11"/>
        <v>-598711.99999999988</v>
      </c>
      <c r="N97" s="19">
        <f t="shared" si="11"/>
        <v>-1953954.8599999999</v>
      </c>
      <c r="O97" s="19">
        <f t="shared" si="11"/>
        <v>17204829.510000005</v>
      </c>
    </row>
    <row r="98" spans="1:15" x14ac:dyDescent="0.35">
      <c r="G98" s="11"/>
      <c r="H98" s="11">
        <f>+G97+H97</f>
        <v>21220.099999999995</v>
      </c>
      <c r="M98" s="19">
        <f>L97+M97</f>
        <v>-798282.67999999982</v>
      </c>
      <c r="O98" s="19">
        <f>O97-M97</f>
        <v>17803541.510000005</v>
      </c>
    </row>
    <row r="101" spans="1:15" ht="13" x14ac:dyDescent="0.3">
      <c r="A101" s="12" t="s">
        <v>182</v>
      </c>
      <c r="B101" s="12"/>
      <c r="C101" s="13"/>
      <c r="D101" s="13"/>
      <c r="E101" s="12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ht="52" x14ac:dyDescent="0.3">
      <c r="A102" s="14" t="s">
        <v>184</v>
      </c>
      <c r="B102" s="14"/>
      <c r="C102" s="13"/>
      <c r="D102" s="13" t="s">
        <v>19</v>
      </c>
      <c r="E102" s="12" t="s">
        <v>20</v>
      </c>
      <c r="F102" s="15"/>
      <c r="G102" s="16" t="s">
        <v>156</v>
      </c>
      <c r="H102" s="16" t="s">
        <v>150</v>
      </c>
      <c r="I102" s="16" t="s">
        <v>0</v>
      </c>
      <c r="J102" s="16" t="s">
        <v>1</v>
      </c>
      <c r="K102" s="16" t="s">
        <v>2</v>
      </c>
      <c r="L102" s="16" t="s">
        <v>3</v>
      </c>
      <c r="M102" s="16" t="s">
        <v>4</v>
      </c>
      <c r="N102" s="16" t="s">
        <v>16</v>
      </c>
      <c r="O102" s="16" t="s">
        <v>5</v>
      </c>
    </row>
    <row r="103" spans="1:15" x14ac:dyDescent="0.35">
      <c r="C103" s="19"/>
      <c r="E103" s="19"/>
      <c r="F103" s="19"/>
      <c r="G103" s="17"/>
      <c r="H103" s="17"/>
      <c r="I103" s="18"/>
      <c r="J103" s="18"/>
      <c r="K103" s="18"/>
      <c r="L103" s="18"/>
      <c r="M103" s="18"/>
      <c r="N103" s="18"/>
      <c r="O103" s="1"/>
    </row>
    <row r="104" spans="1:15" ht="12.5" x14ac:dyDescent="0.25">
      <c r="A104" s="10" t="s">
        <v>85</v>
      </c>
      <c r="B104" s="4" t="s">
        <v>53</v>
      </c>
      <c r="C104" s="4" t="s">
        <v>101</v>
      </c>
      <c r="D104" s="6" t="s">
        <v>22</v>
      </c>
      <c r="E104" s="1" t="s">
        <v>163</v>
      </c>
      <c r="F104" s="19"/>
      <c r="G104" s="11">
        <v>1848.3</v>
      </c>
      <c r="H104" s="11"/>
      <c r="I104" s="18">
        <v>11270.7</v>
      </c>
      <c r="J104" s="18">
        <f t="shared" ref="J104:J145" si="12">ROUND((G104*I104)+(H104*$C$47),2)</f>
        <v>20831634.809999999</v>
      </c>
      <c r="K104" s="18">
        <f t="shared" ref="K104:K145" si="13">ROUND(J104/12,2)</f>
        <v>1735969.57</v>
      </c>
      <c r="L104" s="18">
        <v>0</v>
      </c>
      <c r="M104" s="18">
        <f t="shared" ref="M104:M145" si="14">ROUND(((J104*-0.03)/12),2)</f>
        <v>-52079.09</v>
      </c>
      <c r="N104" s="27">
        <v>-183593.25</v>
      </c>
      <c r="O104" s="1">
        <f t="shared" ref="O104:O145" si="15">K104+L104+M104+N104</f>
        <v>1500297.23</v>
      </c>
    </row>
    <row r="105" spans="1:15" ht="12.5" x14ac:dyDescent="0.25">
      <c r="A105" s="10" t="s">
        <v>85</v>
      </c>
      <c r="B105" s="4" t="s">
        <v>53</v>
      </c>
      <c r="C105" s="4" t="s">
        <v>101</v>
      </c>
      <c r="D105" s="6" t="s">
        <v>43</v>
      </c>
      <c r="E105" s="1" t="s">
        <v>164</v>
      </c>
      <c r="F105" s="19"/>
      <c r="G105" s="11">
        <v>832.8</v>
      </c>
      <c r="H105" s="11"/>
      <c r="I105" s="18">
        <v>11270.7</v>
      </c>
      <c r="J105" s="18">
        <f t="shared" si="12"/>
        <v>9386238.9600000009</v>
      </c>
      <c r="K105" s="18">
        <f t="shared" si="13"/>
        <v>782186.58</v>
      </c>
      <c r="L105" s="18">
        <v>0</v>
      </c>
      <c r="M105" s="18">
        <f t="shared" si="14"/>
        <v>-23465.599999999999</v>
      </c>
      <c r="N105" s="27">
        <v>-99545.84</v>
      </c>
      <c r="O105" s="1">
        <f t="shared" si="15"/>
        <v>659175.14</v>
      </c>
    </row>
    <row r="106" spans="1:15" ht="12.5" x14ac:dyDescent="0.25">
      <c r="A106" s="10" t="s">
        <v>85</v>
      </c>
      <c r="B106" s="4" t="s">
        <v>53</v>
      </c>
      <c r="C106" s="4" t="s">
        <v>101</v>
      </c>
      <c r="D106" s="6" t="s">
        <v>86</v>
      </c>
      <c r="E106" s="1" t="s">
        <v>108</v>
      </c>
      <c r="F106" s="19"/>
      <c r="G106" s="11">
        <v>1988.1</v>
      </c>
      <c r="H106" s="11"/>
      <c r="I106" s="18">
        <v>11270.7</v>
      </c>
      <c r="J106" s="18">
        <f t="shared" si="12"/>
        <v>22407278.670000002</v>
      </c>
      <c r="K106" s="18">
        <f t="shared" si="13"/>
        <v>1867273.22</v>
      </c>
      <c r="L106" s="18">
        <v>0</v>
      </c>
      <c r="M106" s="18">
        <f t="shared" si="14"/>
        <v>-56018.2</v>
      </c>
      <c r="N106" s="27">
        <v>-206910.62</v>
      </c>
      <c r="O106" s="1">
        <f t="shared" si="15"/>
        <v>1604344.4</v>
      </c>
    </row>
    <row r="107" spans="1:15" ht="12.5" x14ac:dyDescent="0.25">
      <c r="A107" s="10" t="s">
        <v>87</v>
      </c>
      <c r="B107" s="4" t="s">
        <v>53</v>
      </c>
      <c r="C107" s="4" t="s">
        <v>6</v>
      </c>
      <c r="D107" s="6" t="s">
        <v>23</v>
      </c>
      <c r="E107" s="1" t="s">
        <v>181</v>
      </c>
      <c r="F107" s="19"/>
      <c r="G107" s="11">
        <v>735</v>
      </c>
      <c r="H107" s="11"/>
      <c r="I107" s="18">
        <v>12071.48</v>
      </c>
      <c r="J107" s="18">
        <f t="shared" si="12"/>
        <v>8872537.8000000007</v>
      </c>
      <c r="K107" s="18">
        <f t="shared" si="13"/>
        <v>739378.15</v>
      </c>
      <c r="L107" s="18">
        <v>0</v>
      </c>
      <c r="M107" s="18">
        <f t="shared" si="14"/>
        <v>-22181.34</v>
      </c>
      <c r="N107" s="27">
        <v>-159079.58000000002</v>
      </c>
      <c r="O107" s="1">
        <f t="shared" si="15"/>
        <v>558117.23</v>
      </c>
    </row>
    <row r="108" spans="1:15" x14ac:dyDescent="0.35">
      <c r="A108" s="10" t="s">
        <v>88</v>
      </c>
      <c r="B108" s="4" t="s">
        <v>53</v>
      </c>
      <c r="C108" s="4" t="s">
        <v>52</v>
      </c>
      <c r="D108" t="s">
        <v>24</v>
      </c>
      <c r="E108" s="19" t="s">
        <v>113</v>
      </c>
      <c r="F108" s="19"/>
      <c r="G108" s="11">
        <v>648.4</v>
      </c>
      <c r="H108" s="11"/>
      <c r="I108" s="18">
        <v>11223.79</v>
      </c>
      <c r="J108" s="18">
        <f t="shared" si="12"/>
        <v>7277505.4400000004</v>
      </c>
      <c r="K108" s="18">
        <f t="shared" si="13"/>
        <v>606458.79</v>
      </c>
      <c r="L108" s="18">
        <v>0</v>
      </c>
      <c r="M108" s="18">
        <f t="shared" si="14"/>
        <v>-18193.759999999998</v>
      </c>
      <c r="N108" s="27">
        <v>-53052.5</v>
      </c>
      <c r="O108" s="1">
        <f t="shared" si="15"/>
        <v>535212.53</v>
      </c>
    </row>
    <row r="109" spans="1:15" ht="12.5" x14ac:dyDescent="0.25">
      <c r="A109" s="10" t="s">
        <v>88</v>
      </c>
      <c r="B109" s="4" t="s">
        <v>53</v>
      </c>
      <c r="C109" s="4" t="s">
        <v>52</v>
      </c>
      <c r="D109" s="6" t="s">
        <v>142</v>
      </c>
      <c r="E109" s="1" t="s">
        <v>165</v>
      </c>
      <c r="F109" s="19"/>
      <c r="G109" s="11">
        <v>279.3</v>
      </c>
      <c r="H109" s="11"/>
      <c r="I109" s="18">
        <v>11223.79</v>
      </c>
      <c r="J109" s="18">
        <f t="shared" si="12"/>
        <v>3134804.55</v>
      </c>
      <c r="K109" s="18">
        <f t="shared" si="13"/>
        <v>261233.71</v>
      </c>
      <c r="L109" s="18">
        <v>0</v>
      </c>
      <c r="M109" s="18">
        <f t="shared" si="14"/>
        <v>-7837.01</v>
      </c>
      <c r="N109" s="27">
        <v>0</v>
      </c>
      <c r="O109" s="1">
        <f t="shared" si="15"/>
        <v>253396.69999999998</v>
      </c>
    </row>
    <row r="110" spans="1:15" ht="12.5" x14ac:dyDescent="0.25">
      <c r="A110" s="10" t="s">
        <v>89</v>
      </c>
      <c r="B110" s="4" t="s">
        <v>53</v>
      </c>
      <c r="C110" s="4" t="s">
        <v>105</v>
      </c>
      <c r="D110" s="6" t="s">
        <v>42</v>
      </c>
      <c r="E110" s="2" t="s">
        <v>130</v>
      </c>
      <c r="F110" s="19"/>
      <c r="G110" s="11">
        <v>462.2</v>
      </c>
      <c r="H110" s="11"/>
      <c r="I110" s="18">
        <v>11897.03</v>
      </c>
      <c r="J110" s="18">
        <f t="shared" si="12"/>
        <v>5498807.2699999996</v>
      </c>
      <c r="K110" s="18">
        <f t="shared" si="13"/>
        <v>458233.94</v>
      </c>
      <c r="L110" s="18">
        <v>0</v>
      </c>
      <c r="M110" s="18">
        <f t="shared" si="14"/>
        <v>-13747.02</v>
      </c>
      <c r="N110" s="27">
        <v>-30719.05</v>
      </c>
      <c r="O110" s="1">
        <f t="shared" si="15"/>
        <v>413767.87</v>
      </c>
    </row>
    <row r="111" spans="1:15" ht="12.5" x14ac:dyDescent="0.25">
      <c r="A111" s="10" t="s">
        <v>89</v>
      </c>
      <c r="B111" s="4" t="s">
        <v>53</v>
      </c>
      <c r="C111" s="4" t="s">
        <v>105</v>
      </c>
      <c r="D111" s="6" t="s">
        <v>26</v>
      </c>
      <c r="E111" s="1" t="s">
        <v>132</v>
      </c>
      <c r="F111" s="19"/>
      <c r="G111" s="11">
        <v>254</v>
      </c>
      <c r="H111" s="11"/>
      <c r="I111" s="18">
        <v>11897.03</v>
      </c>
      <c r="J111" s="18">
        <f t="shared" si="12"/>
        <v>3021845.62</v>
      </c>
      <c r="K111" s="18">
        <f t="shared" si="13"/>
        <v>251820.47</v>
      </c>
      <c r="L111" s="18">
        <v>0</v>
      </c>
      <c r="M111" s="18">
        <f t="shared" si="14"/>
        <v>-7554.61</v>
      </c>
      <c r="N111" s="27">
        <v>0</v>
      </c>
      <c r="O111" s="1">
        <f t="shared" si="15"/>
        <v>244265.86000000002</v>
      </c>
    </row>
    <row r="112" spans="1:15" ht="12.5" x14ac:dyDescent="0.25">
      <c r="A112" s="10" t="s">
        <v>161</v>
      </c>
      <c r="B112" s="4" t="s">
        <v>56</v>
      </c>
      <c r="C112" s="4" t="s">
        <v>185</v>
      </c>
      <c r="D112" s="6" t="s">
        <v>159</v>
      </c>
      <c r="E112" s="2" t="s">
        <v>166</v>
      </c>
      <c r="F112" s="19"/>
      <c r="G112" s="11">
        <v>169.8</v>
      </c>
      <c r="H112" s="11"/>
      <c r="I112" s="18">
        <v>11422.39</v>
      </c>
      <c r="J112" s="18">
        <f t="shared" si="12"/>
        <v>1939521.82</v>
      </c>
      <c r="K112" s="18">
        <f t="shared" si="13"/>
        <v>161626.82</v>
      </c>
      <c r="L112" s="18">
        <v>0</v>
      </c>
      <c r="M112" s="18">
        <f t="shared" si="14"/>
        <v>-4848.8</v>
      </c>
      <c r="N112" s="27">
        <v>-34714.58</v>
      </c>
      <c r="O112" s="1">
        <f t="shared" si="15"/>
        <v>122063.44000000002</v>
      </c>
    </row>
    <row r="113" spans="1:15" ht="12.5" x14ac:dyDescent="0.25">
      <c r="A113" s="10" t="s">
        <v>90</v>
      </c>
      <c r="B113" s="4" t="s">
        <v>56</v>
      </c>
      <c r="C113" s="4" t="s">
        <v>17</v>
      </c>
      <c r="D113" s="6" t="s">
        <v>158</v>
      </c>
      <c r="E113" s="3" t="s">
        <v>167</v>
      </c>
      <c r="F113" s="19"/>
      <c r="G113" s="11">
        <v>833.2</v>
      </c>
      <c r="H113" s="11"/>
      <c r="I113" s="18">
        <v>12360.12</v>
      </c>
      <c r="J113" s="18">
        <f t="shared" si="12"/>
        <v>10298451.98</v>
      </c>
      <c r="K113" s="18">
        <f t="shared" si="13"/>
        <v>858204.33</v>
      </c>
      <c r="L113" s="18">
        <v>0</v>
      </c>
      <c r="M113" s="18">
        <f t="shared" si="14"/>
        <v>-25746.13</v>
      </c>
      <c r="N113" s="27">
        <v>-42004.17</v>
      </c>
      <c r="O113" s="1">
        <f t="shared" si="15"/>
        <v>790454.02999999991</v>
      </c>
    </row>
    <row r="114" spans="1:15" ht="12.5" x14ac:dyDescent="0.25">
      <c r="A114" s="10" t="s">
        <v>90</v>
      </c>
      <c r="B114" s="4" t="s">
        <v>56</v>
      </c>
      <c r="C114" s="4" t="s">
        <v>17</v>
      </c>
      <c r="D114" s="6" t="s">
        <v>47</v>
      </c>
      <c r="E114" s="1" t="s">
        <v>168</v>
      </c>
      <c r="F114" s="19"/>
      <c r="G114" s="11">
        <v>553</v>
      </c>
      <c r="H114" s="11"/>
      <c r="I114" s="18">
        <v>12360.12</v>
      </c>
      <c r="J114" s="18">
        <f t="shared" si="12"/>
        <v>6835146.3600000003</v>
      </c>
      <c r="K114" s="18">
        <f t="shared" si="13"/>
        <v>569595.53</v>
      </c>
      <c r="L114" s="18">
        <v>0</v>
      </c>
      <c r="M114" s="18">
        <f t="shared" si="14"/>
        <v>-17087.87</v>
      </c>
      <c r="N114" s="27">
        <v>-190660.6</v>
      </c>
      <c r="O114" s="1">
        <f t="shared" si="15"/>
        <v>361847.06000000006</v>
      </c>
    </row>
    <row r="115" spans="1:15" ht="12.5" x14ac:dyDescent="0.25">
      <c r="A115" s="10" t="s">
        <v>90</v>
      </c>
      <c r="B115" s="4" t="s">
        <v>56</v>
      </c>
      <c r="C115" s="4" t="s">
        <v>17</v>
      </c>
      <c r="D115" s="6" t="s">
        <v>27</v>
      </c>
      <c r="E115" s="1" t="s">
        <v>169</v>
      </c>
      <c r="F115" s="19"/>
      <c r="G115" s="11">
        <v>268</v>
      </c>
      <c r="H115" s="11"/>
      <c r="I115" s="18">
        <v>12360.12</v>
      </c>
      <c r="J115" s="18">
        <f t="shared" si="12"/>
        <v>3312512.16</v>
      </c>
      <c r="K115" s="18">
        <f t="shared" si="13"/>
        <v>276042.68</v>
      </c>
      <c r="L115" s="18">
        <v>0</v>
      </c>
      <c r="M115" s="18">
        <f t="shared" si="14"/>
        <v>-8281.2800000000007</v>
      </c>
      <c r="N115" s="27">
        <v>0</v>
      </c>
      <c r="O115" s="1">
        <f t="shared" si="15"/>
        <v>267761.39999999997</v>
      </c>
    </row>
    <row r="116" spans="1:15" ht="12.5" x14ac:dyDescent="0.25">
      <c r="A116" s="10" t="s">
        <v>90</v>
      </c>
      <c r="B116" s="4" t="s">
        <v>56</v>
      </c>
      <c r="C116" s="4" t="s">
        <v>17</v>
      </c>
      <c r="D116" s="6" t="s">
        <v>28</v>
      </c>
      <c r="E116" s="1" t="s">
        <v>170</v>
      </c>
      <c r="F116" s="19"/>
      <c r="G116" s="11">
        <v>127.2</v>
      </c>
      <c r="H116" s="11"/>
      <c r="I116" s="18">
        <v>12360.12</v>
      </c>
      <c r="J116" s="18">
        <f t="shared" si="12"/>
        <v>1572207.26</v>
      </c>
      <c r="K116" s="18">
        <f t="shared" si="13"/>
        <v>131017.27</v>
      </c>
      <c r="L116" s="18">
        <v>0</v>
      </c>
      <c r="M116" s="18">
        <f t="shared" si="14"/>
        <v>-3930.52</v>
      </c>
      <c r="N116" s="27">
        <v>0</v>
      </c>
      <c r="O116" s="1">
        <f t="shared" si="15"/>
        <v>127086.75</v>
      </c>
    </row>
    <row r="117" spans="1:15" ht="12.5" x14ac:dyDescent="0.25">
      <c r="A117" s="10" t="s">
        <v>90</v>
      </c>
      <c r="B117" s="4" t="s">
        <v>56</v>
      </c>
      <c r="C117" s="4" t="s">
        <v>17</v>
      </c>
      <c r="D117" s="6" t="s">
        <v>153</v>
      </c>
      <c r="E117" s="4" t="s">
        <v>171</v>
      </c>
      <c r="F117" s="19"/>
      <c r="G117" s="11">
        <v>34</v>
      </c>
      <c r="H117" s="11"/>
      <c r="I117" s="18">
        <v>12360.12</v>
      </c>
      <c r="J117" s="18">
        <f t="shared" si="12"/>
        <v>420244.08</v>
      </c>
      <c r="K117" s="18">
        <f t="shared" si="13"/>
        <v>35020.339999999997</v>
      </c>
      <c r="L117" s="18">
        <v>0</v>
      </c>
      <c r="M117" s="18">
        <f t="shared" si="14"/>
        <v>-1050.6099999999999</v>
      </c>
      <c r="N117" s="27">
        <v>0</v>
      </c>
      <c r="O117" s="1">
        <f t="shared" si="15"/>
        <v>33969.729999999996</v>
      </c>
    </row>
    <row r="118" spans="1:15" ht="12.5" x14ac:dyDescent="0.25">
      <c r="A118" s="10" t="s">
        <v>90</v>
      </c>
      <c r="B118" s="4" t="s">
        <v>56</v>
      </c>
      <c r="C118" s="4" t="s">
        <v>17</v>
      </c>
      <c r="D118" s="6" t="s">
        <v>64</v>
      </c>
      <c r="E118" s="1" t="s">
        <v>112</v>
      </c>
      <c r="F118" s="19"/>
      <c r="G118" s="11">
        <v>97.3</v>
      </c>
      <c r="H118" s="11"/>
      <c r="I118" s="18">
        <v>12360.12</v>
      </c>
      <c r="J118" s="18">
        <f t="shared" si="12"/>
        <v>1202639.68</v>
      </c>
      <c r="K118" s="18">
        <f t="shared" si="13"/>
        <v>100219.97</v>
      </c>
      <c r="L118" s="18">
        <v>0</v>
      </c>
      <c r="M118" s="18">
        <f t="shared" si="14"/>
        <v>-3006.6</v>
      </c>
      <c r="N118" s="27">
        <v>0</v>
      </c>
      <c r="O118" s="1">
        <f t="shared" si="15"/>
        <v>97213.37</v>
      </c>
    </row>
    <row r="119" spans="1:15" x14ac:dyDescent="0.35">
      <c r="A119" s="10" t="s">
        <v>91</v>
      </c>
      <c r="B119" s="4" t="s">
        <v>61</v>
      </c>
      <c r="C119" s="4" t="s">
        <v>21</v>
      </c>
      <c r="D119" s="24" t="s">
        <v>49</v>
      </c>
      <c r="E119" t="s">
        <v>128</v>
      </c>
      <c r="F119" s="19"/>
      <c r="G119" s="11">
        <v>149.5</v>
      </c>
      <c r="H119" s="11"/>
      <c r="I119" s="18">
        <v>11275.43</v>
      </c>
      <c r="J119" s="18">
        <f t="shared" si="12"/>
        <v>1685676.79</v>
      </c>
      <c r="K119" s="18">
        <f t="shared" si="13"/>
        <v>140473.07</v>
      </c>
      <c r="L119" s="18">
        <v>0</v>
      </c>
      <c r="M119" s="18">
        <f t="shared" si="14"/>
        <v>-4214.1899999999996</v>
      </c>
      <c r="N119" s="27">
        <v>0</v>
      </c>
      <c r="O119" s="1">
        <f t="shared" si="15"/>
        <v>136258.88</v>
      </c>
    </row>
    <row r="120" spans="1:15" ht="12.5" x14ac:dyDescent="0.25">
      <c r="A120" s="10" t="s">
        <v>92</v>
      </c>
      <c r="B120" s="4" t="s">
        <v>54</v>
      </c>
      <c r="C120" s="4" t="s">
        <v>54</v>
      </c>
      <c r="D120" s="6" t="s">
        <v>102</v>
      </c>
      <c r="E120" s="1" t="s">
        <v>172</v>
      </c>
      <c r="F120" s="19"/>
      <c r="G120" s="11">
        <v>919.2</v>
      </c>
      <c r="H120" s="11"/>
      <c r="I120" s="18">
        <v>10940.76</v>
      </c>
      <c r="J120" s="18">
        <f t="shared" si="12"/>
        <v>10056746.59</v>
      </c>
      <c r="K120" s="18">
        <f t="shared" si="13"/>
        <v>838062.22</v>
      </c>
      <c r="L120" s="18">
        <v>0</v>
      </c>
      <c r="M120" s="18">
        <f t="shared" si="14"/>
        <v>-25141.87</v>
      </c>
      <c r="N120" s="27">
        <v>0</v>
      </c>
      <c r="O120" s="1">
        <f t="shared" si="15"/>
        <v>812920.35</v>
      </c>
    </row>
    <row r="121" spans="1:15" ht="12.5" x14ac:dyDescent="0.25">
      <c r="A121" s="10" t="s">
        <v>92</v>
      </c>
      <c r="B121" s="4" t="s">
        <v>54</v>
      </c>
      <c r="C121" s="4" t="s">
        <v>54</v>
      </c>
      <c r="D121" s="6" t="s">
        <v>29</v>
      </c>
      <c r="E121" s="1" t="s">
        <v>173</v>
      </c>
      <c r="F121" s="19"/>
      <c r="G121" s="11">
        <v>1174.3</v>
      </c>
      <c r="H121" s="11"/>
      <c r="I121" s="18">
        <v>10940.76</v>
      </c>
      <c r="J121" s="18">
        <f t="shared" si="12"/>
        <v>12847734.470000001</v>
      </c>
      <c r="K121" s="18">
        <f t="shared" si="13"/>
        <v>1070644.54</v>
      </c>
      <c r="L121" s="18">
        <v>0</v>
      </c>
      <c r="M121" s="18">
        <f t="shared" si="14"/>
        <v>-32119.34</v>
      </c>
      <c r="N121" s="27">
        <v>-238851.9</v>
      </c>
      <c r="O121" s="1">
        <f t="shared" si="15"/>
        <v>799673.3</v>
      </c>
    </row>
    <row r="122" spans="1:15" ht="12.5" x14ac:dyDescent="0.25">
      <c r="A122" s="10" t="s">
        <v>93</v>
      </c>
      <c r="B122" s="4" t="s">
        <v>7</v>
      </c>
      <c r="C122" s="4" t="s">
        <v>7</v>
      </c>
      <c r="D122" s="6" t="s">
        <v>30</v>
      </c>
      <c r="E122" s="1" t="s">
        <v>121</v>
      </c>
      <c r="F122" s="19"/>
      <c r="G122" s="11">
        <v>322</v>
      </c>
      <c r="H122" s="11"/>
      <c r="I122" s="18">
        <v>11913.59</v>
      </c>
      <c r="J122" s="18">
        <f t="shared" si="12"/>
        <v>3836175.98</v>
      </c>
      <c r="K122" s="18">
        <f t="shared" si="13"/>
        <v>319681.33</v>
      </c>
      <c r="L122" s="18">
        <v>0</v>
      </c>
      <c r="M122" s="18">
        <f t="shared" si="14"/>
        <v>-9590.44</v>
      </c>
      <c r="N122" s="27">
        <v>-31875.54</v>
      </c>
      <c r="O122" s="1">
        <f t="shared" si="15"/>
        <v>278215.35000000003</v>
      </c>
    </row>
    <row r="123" spans="1:15" ht="12.5" x14ac:dyDescent="0.25">
      <c r="A123" s="10" t="s">
        <v>94</v>
      </c>
      <c r="B123" s="4" t="s">
        <v>57</v>
      </c>
      <c r="C123" s="4" t="s">
        <v>8</v>
      </c>
      <c r="D123" s="6" t="s">
        <v>81</v>
      </c>
      <c r="E123" s="1" t="s">
        <v>82</v>
      </c>
      <c r="F123" s="19"/>
      <c r="G123" s="11">
        <v>426</v>
      </c>
      <c r="H123" s="11"/>
      <c r="I123" s="18">
        <v>11259.88</v>
      </c>
      <c r="J123" s="18">
        <f t="shared" si="12"/>
        <v>4796708.88</v>
      </c>
      <c r="K123" s="18">
        <f t="shared" si="13"/>
        <v>399725.74</v>
      </c>
      <c r="L123" s="18">
        <v>0</v>
      </c>
      <c r="M123" s="18">
        <f t="shared" si="14"/>
        <v>-11991.77</v>
      </c>
      <c r="N123" s="27">
        <v>-33563.54</v>
      </c>
      <c r="O123" s="1">
        <f t="shared" si="15"/>
        <v>354170.43</v>
      </c>
    </row>
    <row r="124" spans="1:15" ht="12.5" x14ac:dyDescent="0.25">
      <c r="A124" s="10" t="s">
        <v>94</v>
      </c>
      <c r="B124" s="4" t="s">
        <v>57</v>
      </c>
      <c r="C124" s="4" t="s">
        <v>8</v>
      </c>
      <c r="D124" s="6" t="s">
        <v>46</v>
      </c>
      <c r="E124" s="1" t="s">
        <v>45</v>
      </c>
      <c r="F124" s="19"/>
      <c r="G124" s="11">
        <v>669.4</v>
      </c>
      <c r="H124" s="11"/>
      <c r="I124" s="18">
        <v>11259.88</v>
      </c>
      <c r="J124" s="18">
        <f t="shared" si="12"/>
        <v>7537363.6699999999</v>
      </c>
      <c r="K124" s="18">
        <f t="shared" si="13"/>
        <v>628113.64</v>
      </c>
      <c r="L124" s="18">
        <v>0</v>
      </c>
      <c r="M124" s="18">
        <f t="shared" si="14"/>
        <v>-18843.41</v>
      </c>
      <c r="N124" s="27">
        <v>-95995.31</v>
      </c>
      <c r="O124" s="1">
        <f t="shared" si="15"/>
        <v>513274.92</v>
      </c>
    </row>
    <row r="125" spans="1:15" ht="12.5" x14ac:dyDescent="0.25">
      <c r="A125" s="10" t="s">
        <v>94</v>
      </c>
      <c r="B125" s="4" t="s">
        <v>57</v>
      </c>
      <c r="C125" s="4" t="s">
        <v>8</v>
      </c>
      <c r="D125" s="6" t="s">
        <v>32</v>
      </c>
      <c r="E125" s="1" t="s">
        <v>9</v>
      </c>
      <c r="F125" s="19"/>
      <c r="G125" s="11">
        <v>339.6</v>
      </c>
      <c r="H125" s="11"/>
      <c r="I125" s="18">
        <v>11259.88</v>
      </c>
      <c r="J125" s="18">
        <f t="shared" si="12"/>
        <v>3823855.25</v>
      </c>
      <c r="K125" s="18">
        <f t="shared" si="13"/>
        <v>318654.59999999998</v>
      </c>
      <c r="L125" s="18">
        <v>0</v>
      </c>
      <c r="M125" s="18">
        <f t="shared" si="14"/>
        <v>-9559.64</v>
      </c>
      <c r="N125" s="27">
        <v>-42445</v>
      </c>
      <c r="O125" s="1">
        <f t="shared" si="15"/>
        <v>266649.95999999996</v>
      </c>
    </row>
    <row r="126" spans="1:15" ht="12.5" x14ac:dyDescent="0.25">
      <c r="A126" s="10" t="s">
        <v>94</v>
      </c>
      <c r="B126" s="4" t="s">
        <v>57</v>
      </c>
      <c r="C126" s="4" t="s">
        <v>8</v>
      </c>
      <c r="D126" s="6" t="s">
        <v>33</v>
      </c>
      <c r="E126" s="1" t="s">
        <v>174</v>
      </c>
      <c r="F126" s="19"/>
      <c r="G126" s="11">
        <v>844.5</v>
      </c>
      <c r="H126" s="11"/>
      <c r="I126" s="18">
        <v>11259.88</v>
      </c>
      <c r="J126" s="18">
        <f t="shared" si="12"/>
        <v>9508968.6600000001</v>
      </c>
      <c r="K126" s="18">
        <f t="shared" si="13"/>
        <v>792414.06</v>
      </c>
      <c r="L126" s="18">
        <v>0</v>
      </c>
      <c r="M126" s="18">
        <f t="shared" si="14"/>
        <v>-23772.42</v>
      </c>
      <c r="N126" s="27">
        <v>-68038.62</v>
      </c>
      <c r="O126" s="1">
        <f t="shared" si="15"/>
        <v>700603.02</v>
      </c>
    </row>
    <row r="127" spans="1:15" ht="12.5" x14ac:dyDescent="0.25">
      <c r="A127" s="10" t="s">
        <v>94</v>
      </c>
      <c r="B127" s="4" t="s">
        <v>57</v>
      </c>
      <c r="C127" s="4" t="s">
        <v>8</v>
      </c>
      <c r="D127" s="6" t="s">
        <v>34</v>
      </c>
      <c r="E127" s="3" t="s">
        <v>116</v>
      </c>
      <c r="F127" s="19"/>
      <c r="G127" s="11">
        <v>300.89999999999998</v>
      </c>
      <c r="H127" s="11"/>
      <c r="I127" s="18">
        <v>11259.88</v>
      </c>
      <c r="J127" s="18">
        <f t="shared" si="12"/>
        <v>3388097.89</v>
      </c>
      <c r="K127" s="18">
        <f t="shared" si="13"/>
        <v>282341.49</v>
      </c>
      <c r="L127" s="18">
        <v>0</v>
      </c>
      <c r="M127" s="18">
        <f t="shared" si="14"/>
        <v>-8470.24</v>
      </c>
      <c r="N127" s="27">
        <v>0</v>
      </c>
      <c r="O127" s="1">
        <f t="shared" si="15"/>
        <v>273871.25</v>
      </c>
    </row>
    <row r="128" spans="1:15" ht="12.5" x14ac:dyDescent="0.25">
      <c r="A128" s="10" t="s">
        <v>94</v>
      </c>
      <c r="B128" s="4" t="s">
        <v>57</v>
      </c>
      <c r="C128" s="4" t="s">
        <v>8</v>
      </c>
      <c r="D128" s="6" t="s">
        <v>35</v>
      </c>
      <c r="E128" s="1" t="s">
        <v>18</v>
      </c>
      <c r="F128" s="19"/>
      <c r="G128" s="11">
        <v>362.5</v>
      </c>
      <c r="H128" s="11"/>
      <c r="I128" s="18">
        <v>11259.88</v>
      </c>
      <c r="J128" s="18">
        <f t="shared" si="12"/>
        <v>4081706.5</v>
      </c>
      <c r="K128" s="18">
        <f t="shared" si="13"/>
        <v>340142.21</v>
      </c>
      <c r="L128" s="18">
        <v>0</v>
      </c>
      <c r="M128" s="18">
        <f t="shared" si="14"/>
        <v>-10204.27</v>
      </c>
      <c r="N128" s="27">
        <v>-30047.919999999998</v>
      </c>
      <c r="O128" s="1">
        <f t="shared" si="15"/>
        <v>299890.02</v>
      </c>
    </row>
    <row r="129" spans="1:15" ht="12.5" x14ac:dyDescent="0.25">
      <c r="A129" s="10" t="s">
        <v>95</v>
      </c>
      <c r="B129" s="4" t="s">
        <v>60</v>
      </c>
      <c r="C129" s="4" t="s">
        <v>10</v>
      </c>
      <c r="D129" s="6" t="s">
        <v>36</v>
      </c>
      <c r="E129" s="1" t="s">
        <v>127</v>
      </c>
      <c r="F129" s="19"/>
      <c r="G129" s="11">
        <v>254.6</v>
      </c>
      <c r="H129" s="11"/>
      <c r="I129" s="18">
        <v>12175.27</v>
      </c>
      <c r="J129" s="18">
        <f t="shared" si="12"/>
        <v>3099823.74</v>
      </c>
      <c r="K129" s="18">
        <f t="shared" si="13"/>
        <v>258318.65</v>
      </c>
      <c r="L129" s="18">
        <v>0</v>
      </c>
      <c r="M129" s="18">
        <f t="shared" si="14"/>
        <v>-7749.56</v>
      </c>
      <c r="N129" s="27">
        <v>0</v>
      </c>
      <c r="O129" s="1">
        <f t="shared" si="15"/>
        <v>250569.09</v>
      </c>
    </row>
    <row r="130" spans="1:15" ht="12.5" x14ac:dyDescent="0.25">
      <c r="A130" s="10" t="s">
        <v>96</v>
      </c>
      <c r="B130" s="4" t="s">
        <v>51</v>
      </c>
      <c r="C130" s="4" t="s">
        <v>51</v>
      </c>
      <c r="D130" s="6" t="s">
        <v>63</v>
      </c>
      <c r="E130" s="1" t="s">
        <v>175</v>
      </c>
      <c r="F130" s="19"/>
      <c r="G130" s="11">
        <v>751</v>
      </c>
      <c r="H130" s="11"/>
      <c r="I130" s="18">
        <v>11040.21</v>
      </c>
      <c r="J130" s="18">
        <f t="shared" si="12"/>
        <v>8291197.71</v>
      </c>
      <c r="K130" s="18">
        <f t="shared" si="13"/>
        <v>690933.14</v>
      </c>
      <c r="L130" s="18">
        <v>0</v>
      </c>
      <c r="M130" s="18">
        <f t="shared" si="14"/>
        <v>-20727.990000000002</v>
      </c>
      <c r="N130" s="27">
        <v>-48866.679999999993</v>
      </c>
      <c r="O130" s="1">
        <f t="shared" si="15"/>
        <v>621338.47</v>
      </c>
    </row>
    <row r="131" spans="1:15" ht="12.5" x14ac:dyDescent="0.25">
      <c r="A131" s="10" t="s">
        <v>96</v>
      </c>
      <c r="B131" s="4" t="s">
        <v>51</v>
      </c>
      <c r="C131" s="4" t="s">
        <v>51</v>
      </c>
      <c r="D131" s="6" t="s">
        <v>140</v>
      </c>
      <c r="E131" s="1" t="s">
        <v>141</v>
      </c>
      <c r="F131" s="19"/>
      <c r="G131" s="11">
        <v>100</v>
      </c>
      <c r="H131" s="11"/>
      <c r="I131" s="18">
        <v>11040.21</v>
      </c>
      <c r="J131" s="18">
        <f t="shared" si="12"/>
        <v>1104021</v>
      </c>
      <c r="K131" s="18">
        <f t="shared" si="13"/>
        <v>92001.75</v>
      </c>
      <c r="L131" s="18">
        <v>0</v>
      </c>
      <c r="M131" s="18">
        <f t="shared" si="14"/>
        <v>-2760.05</v>
      </c>
      <c r="N131" s="27">
        <v>0</v>
      </c>
      <c r="O131" s="1">
        <f t="shared" si="15"/>
        <v>89241.7</v>
      </c>
    </row>
    <row r="132" spans="1:15" ht="12.5" x14ac:dyDescent="0.25">
      <c r="A132" s="10" t="s">
        <v>97</v>
      </c>
      <c r="B132" s="4" t="s">
        <v>58</v>
      </c>
      <c r="C132" s="4" t="s">
        <v>11</v>
      </c>
      <c r="D132" s="6" t="s">
        <v>37</v>
      </c>
      <c r="E132" s="1" t="s">
        <v>120</v>
      </c>
      <c r="F132" s="19"/>
      <c r="G132" s="11">
        <v>248.3</v>
      </c>
      <c r="H132" s="11"/>
      <c r="I132" s="18">
        <v>11529.82</v>
      </c>
      <c r="J132" s="18">
        <f t="shared" si="12"/>
        <v>2862854.31</v>
      </c>
      <c r="K132" s="18">
        <f t="shared" si="13"/>
        <v>238571.19</v>
      </c>
      <c r="L132" s="18">
        <v>0</v>
      </c>
      <c r="M132" s="18">
        <f t="shared" si="14"/>
        <v>-7157.14</v>
      </c>
      <c r="N132" s="27">
        <v>0</v>
      </c>
      <c r="O132" s="1">
        <f t="shared" si="15"/>
        <v>231414.05</v>
      </c>
    </row>
    <row r="133" spans="1:15" ht="12.5" x14ac:dyDescent="0.25">
      <c r="A133" s="10" t="s">
        <v>97</v>
      </c>
      <c r="B133" s="4" t="s">
        <v>58</v>
      </c>
      <c r="C133" s="4" t="s">
        <v>11</v>
      </c>
      <c r="D133" s="6" t="s">
        <v>38</v>
      </c>
      <c r="E133" s="3" t="s">
        <v>12</v>
      </c>
      <c r="F133" s="19"/>
      <c r="G133" s="11">
        <v>326.3</v>
      </c>
      <c r="H133" s="11"/>
      <c r="I133" s="18">
        <v>11529.82</v>
      </c>
      <c r="J133" s="18">
        <f t="shared" si="12"/>
        <v>3762180.27</v>
      </c>
      <c r="K133" s="18">
        <f t="shared" si="13"/>
        <v>313515.02</v>
      </c>
      <c r="L133" s="18">
        <v>0</v>
      </c>
      <c r="M133" s="18">
        <f t="shared" si="14"/>
        <v>-9405.4500000000007</v>
      </c>
      <c r="N133" s="27">
        <v>0</v>
      </c>
      <c r="O133" s="1">
        <f t="shared" si="15"/>
        <v>304109.57</v>
      </c>
    </row>
    <row r="134" spans="1:15" x14ac:dyDescent="0.35">
      <c r="A134" s="10" t="s">
        <v>98</v>
      </c>
      <c r="B134" s="4" t="s">
        <v>59</v>
      </c>
      <c r="C134" s="4" t="s">
        <v>13</v>
      </c>
      <c r="D134" s="24" t="s">
        <v>79</v>
      </c>
      <c r="E134" t="s">
        <v>83</v>
      </c>
      <c r="F134" s="19"/>
      <c r="G134" s="11">
        <v>225</v>
      </c>
      <c r="H134" s="11"/>
      <c r="I134" s="18">
        <v>10791.65</v>
      </c>
      <c r="J134" s="18">
        <f t="shared" si="12"/>
        <v>2428121.25</v>
      </c>
      <c r="K134" s="18">
        <f t="shared" si="13"/>
        <v>202343.44</v>
      </c>
      <c r="L134" s="18">
        <v>0</v>
      </c>
      <c r="M134" s="18">
        <f t="shared" si="14"/>
        <v>-6070.3</v>
      </c>
      <c r="N134" s="27">
        <v>0</v>
      </c>
      <c r="O134" s="1">
        <f t="shared" si="15"/>
        <v>196273.14</v>
      </c>
    </row>
    <row r="135" spans="1:15" x14ac:dyDescent="0.35">
      <c r="A135" s="10" t="s">
        <v>98</v>
      </c>
      <c r="B135" s="4" t="s">
        <v>59</v>
      </c>
      <c r="C135" s="4" t="s">
        <v>13</v>
      </c>
      <c r="D135" t="s">
        <v>39</v>
      </c>
      <c r="E135" s="19" t="s">
        <v>176</v>
      </c>
      <c r="F135" s="19"/>
      <c r="G135" s="11">
        <v>214</v>
      </c>
      <c r="H135" s="11"/>
      <c r="I135" s="18">
        <v>10791.65</v>
      </c>
      <c r="J135" s="18">
        <f t="shared" si="12"/>
        <v>2309413.1</v>
      </c>
      <c r="K135" s="18">
        <f t="shared" si="13"/>
        <v>192451.09</v>
      </c>
      <c r="L135" s="18">
        <v>0</v>
      </c>
      <c r="M135" s="18">
        <f t="shared" si="14"/>
        <v>-5773.53</v>
      </c>
      <c r="N135" s="27">
        <v>0</v>
      </c>
      <c r="O135" s="1">
        <f t="shared" si="15"/>
        <v>186677.56</v>
      </c>
    </row>
    <row r="136" spans="1:15" ht="12.5" x14ac:dyDescent="0.25">
      <c r="A136" s="10" t="s">
        <v>98</v>
      </c>
      <c r="B136" s="4" t="s">
        <v>59</v>
      </c>
      <c r="C136" s="4" t="s">
        <v>13</v>
      </c>
      <c r="D136" s="6" t="s">
        <v>103</v>
      </c>
      <c r="E136" s="1" t="s">
        <v>177</v>
      </c>
      <c r="F136" s="19"/>
      <c r="G136" s="11">
        <v>622.6</v>
      </c>
      <c r="H136" s="11"/>
      <c r="I136" s="18">
        <v>10791.65</v>
      </c>
      <c r="J136" s="18">
        <f t="shared" si="12"/>
        <v>6718881.29</v>
      </c>
      <c r="K136" s="18">
        <f t="shared" si="13"/>
        <v>559906.77</v>
      </c>
      <c r="L136" s="18">
        <v>0</v>
      </c>
      <c r="M136" s="18">
        <f t="shared" si="14"/>
        <v>-16797.2</v>
      </c>
      <c r="N136" s="27">
        <v>0</v>
      </c>
      <c r="O136" s="1">
        <f t="shared" si="15"/>
        <v>543109.57000000007</v>
      </c>
    </row>
    <row r="137" spans="1:15" ht="12.5" x14ac:dyDescent="0.25">
      <c r="A137" s="10" t="s">
        <v>98</v>
      </c>
      <c r="B137" s="4" t="s">
        <v>59</v>
      </c>
      <c r="C137" s="4" t="s">
        <v>13</v>
      </c>
      <c r="D137" s="6" t="s">
        <v>80</v>
      </c>
      <c r="E137" s="1" t="s">
        <v>178</v>
      </c>
      <c r="F137" s="19"/>
      <c r="G137" s="11">
        <v>787.3</v>
      </c>
      <c r="H137" s="11"/>
      <c r="I137" s="18">
        <v>10791.65</v>
      </c>
      <c r="J137" s="18">
        <f t="shared" si="12"/>
        <v>8496266.0500000007</v>
      </c>
      <c r="K137" s="18">
        <f t="shared" si="13"/>
        <v>708022.17</v>
      </c>
      <c r="L137" s="18">
        <v>0</v>
      </c>
      <c r="M137" s="18">
        <f t="shared" si="14"/>
        <v>-21240.67</v>
      </c>
      <c r="N137" s="27">
        <v>-67048.350000000006</v>
      </c>
      <c r="O137" s="1">
        <f t="shared" si="15"/>
        <v>619733.15</v>
      </c>
    </row>
    <row r="138" spans="1:15" ht="12.5" x14ac:dyDescent="0.25">
      <c r="A138" s="10" t="s">
        <v>98</v>
      </c>
      <c r="B138" s="4" t="s">
        <v>59</v>
      </c>
      <c r="C138" s="4" t="s">
        <v>13</v>
      </c>
      <c r="D138" s="6" t="s">
        <v>40</v>
      </c>
      <c r="E138" s="1" t="s">
        <v>179</v>
      </c>
      <c r="F138" s="19"/>
      <c r="G138" s="11">
        <v>1107.9000000000001</v>
      </c>
      <c r="H138" s="11"/>
      <c r="I138" s="18">
        <v>10791.65</v>
      </c>
      <c r="J138" s="18">
        <f t="shared" si="12"/>
        <v>11956069.039999999</v>
      </c>
      <c r="K138" s="18">
        <f t="shared" si="13"/>
        <v>996339.09</v>
      </c>
      <c r="L138" s="18">
        <v>0</v>
      </c>
      <c r="M138" s="18">
        <f t="shared" si="14"/>
        <v>-29890.17</v>
      </c>
      <c r="N138" s="27">
        <v>-106441.67</v>
      </c>
      <c r="O138" s="1">
        <f t="shared" si="15"/>
        <v>860007.24999999988</v>
      </c>
    </row>
    <row r="139" spans="1:15" x14ac:dyDescent="0.35">
      <c r="A139" s="10" t="s">
        <v>98</v>
      </c>
      <c r="B139" s="4" t="s">
        <v>59</v>
      </c>
      <c r="C139" s="4" t="s">
        <v>13</v>
      </c>
      <c r="D139" t="s">
        <v>154</v>
      </c>
      <c r="E139" s="4" t="s">
        <v>155</v>
      </c>
      <c r="G139" s="4">
        <v>0</v>
      </c>
      <c r="H139" s="4">
        <v>392</v>
      </c>
      <c r="I139" s="18">
        <v>10791.65</v>
      </c>
      <c r="J139" s="18">
        <f t="shared" si="12"/>
        <v>4015648</v>
      </c>
      <c r="K139" s="18">
        <f t="shared" si="13"/>
        <v>334637.33</v>
      </c>
      <c r="L139" s="18">
        <v>0</v>
      </c>
      <c r="M139" s="18">
        <f t="shared" si="14"/>
        <v>-10039.120000000001</v>
      </c>
      <c r="N139" s="27">
        <v>0</v>
      </c>
      <c r="O139" s="1">
        <f t="shared" si="15"/>
        <v>324598.21000000002</v>
      </c>
    </row>
    <row r="140" spans="1:15" ht="12.5" x14ac:dyDescent="0.25">
      <c r="A140" s="10" t="s">
        <v>99</v>
      </c>
      <c r="B140" s="4" t="s">
        <v>55</v>
      </c>
      <c r="C140" s="4" t="s">
        <v>14</v>
      </c>
      <c r="D140" s="6" t="s">
        <v>41</v>
      </c>
      <c r="E140" s="1" t="s">
        <v>15</v>
      </c>
      <c r="F140" s="19"/>
      <c r="G140" s="11">
        <v>877</v>
      </c>
      <c r="H140" s="11"/>
      <c r="I140" s="18">
        <v>10791.65</v>
      </c>
      <c r="J140" s="18">
        <f t="shared" si="12"/>
        <v>9464277.0500000007</v>
      </c>
      <c r="K140" s="18">
        <f t="shared" si="13"/>
        <v>788689.75</v>
      </c>
      <c r="L140" s="18">
        <v>0</v>
      </c>
      <c r="M140" s="18">
        <f t="shared" si="14"/>
        <v>-23660.69</v>
      </c>
      <c r="N140" s="27">
        <v>-111340</v>
      </c>
      <c r="O140" s="1">
        <f t="shared" si="15"/>
        <v>653689.06000000006</v>
      </c>
    </row>
    <row r="141" spans="1:15" ht="12.5" x14ac:dyDescent="0.25">
      <c r="A141" s="10" t="s">
        <v>99</v>
      </c>
      <c r="B141" s="4" t="s">
        <v>55</v>
      </c>
      <c r="C141" s="4" t="s">
        <v>14</v>
      </c>
      <c r="D141" s="6" t="s">
        <v>146</v>
      </c>
      <c r="E141" s="1" t="s">
        <v>180</v>
      </c>
      <c r="F141" s="19"/>
      <c r="G141" s="11">
        <v>400</v>
      </c>
      <c r="H141" s="11"/>
      <c r="I141" s="18">
        <v>10791.65</v>
      </c>
      <c r="J141" s="18">
        <f t="shared" si="12"/>
        <v>4316660</v>
      </c>
      <c r="K141" s="18">
        <f t="shared" si="13"/>
        <v>359721.67</v>
      </c>
      <c r="L141" s="18">
        <v>0</v>
      </c>
      <c r="M141" s="18">
        <f t="shared" si="14"/>
        <v>-10791.65</v>
      </c>
      <c r="N141" s="27">
        <v>0</v>
      </c>
      <c r="O141" s="1">
        <f t="shared" si="15"/>
        <v>348930.01999999996</v>
      </c>
    </row>
    <row r="142" spans="1:15" ht="12.5" x14ac:dyDescent="0.25">
      <c r="A142" s="10" t="s">
        <v>99</v>
      </c>
      <c r="B142" s="4" t="s">
        <v>55</v>
      </c>
      <c r="C142" s="4" t="s">
        <v>14</v>
      </c>
      <c r="D142" s="6" t="s">
        <v>48</v>
      </c>
      <c r="E142" s="1" t="s">
        <v>122</v>
      </c>
      <c r="F142" s="19"/>
      <c r="G142" s="11">
        <v>37</v>
      </c>
      <c r="H142" s="11"/>
      <c r="I142" s="18">
        <v>10791.65</v>
      </c>
      <c r="J142" s="18">
        <f t="shared" si="12"/>
        <v>399291.05</v>
      </c>
      <c r="K142" s="18">
        <f t="shared" si="13"/>
        <v>33274.25</v>
      </c>
      <c r="L142" s="18">
        <v>0</v>
      </c>
      <c r="M142" s="18">
        <f t="shared" si="14"/>
        <v>-998.23</v>
      </c>
      <c r="N142" s="27">
        <v>0</v>
      </c>
      <c r="O142" s="1">
        <f t="shared" si="15"/>
        <v>32276.02</v>
      </c>
    </row>
    <row r="143" spans="1:15" ht="12.5" x14ac:dyDescent="0.25">
      <c r="A143" s="10" t="s">
        <v>99</v>
      </c>
      <c r="B143" s="4" t="s">
        <v>55</v>
      </c>
      <c r="C143" s="4" t="s">
        <v>14</v>
      </c>
      <c r="D143" s="6" t="s">
        <v>160</v>
      </c>
      <c r="E143" s="1" t="s">
        <v>162</v>
      </c>
      <c r="F143" s="19"/>
      <c r="G143" s="11">
        <v>32</v>
      </c>
      <c r="H143" s="11"/>
      <c r="I143" s="18">
        <v>10791.65</v>
      </c>
      <c r="J143" s="18">
        <f t="shared" si="12"/>
        <v>345332.8</v>
      </c>
      <c r="K143" s="18">
        <f t="shared" si="13"/>
        <v>28777.73</v>
      </c>
      <c r="L143" s="18">
        <v>0</v>
      </c>
      <c r="M143" s="18">
        <f t="shared" si="14"/>
        <v>-863.33</v>
      </c>
      <c r="N143" s="27">
        <v>0</v>
      </c>
      <c r="O143" s="1">
        <f t="shared" si="15"/>
        <v>27914.399999999998</v>
      </c>
    </row>
    <row r="144" spans="1:15" ht="12.5" x14ac:dyDescent="0.25">
      <c r="A144" s="10" t="s">
        <v>42</v>
      </c>
      <c r="B144" s="4" t="s">
        <v>136</v>
      </c>
      <c r="C144" s="4" t="s">
        <v>133</v>
      </c>
      <c r="D144" s="6" t="s">
        <v>134</v>
      </c>
      <c r="E144" s="1" t="s">
        <v>135</v>
      </c>
      <c r="F144" s="19"/>
      <c r="G144" s="11">
        <v>67</v>
      </c>
      <c r="H144" s="11"/>
      <c r="I144" s="18">
        <v>11146.91</v>
      </c>
      <c r="J144" s="18">
        <f t="shared" si="12"/>
        <v>746842.97</v>
      </c>
      <c r="K144" s="18">
        <f t="shared" si="13"/>
        <v>62236.91</v>
      </c>
      <c r="L144" s="18">
        <v>0</v>
      </c>
      <c r="M144" s="18">
        <f t="shared" si="14"/>
        <v>-1867.11</v>
      </c>
      <c r="N144" s="27">
        <v>0</v>
      </c>
      <c r="O144" s="1">
        <f t="shared" si="15"/>
        <v>60369.8</v>
      </c>
    </row>
    <row r="145" spans="1:15" ht="12.5" x14ac:dyDescent="0.25">
      <c r="A145" s="10" t="s">
        <v>100</v>
      </c>
      <c r="B145" s="4" t="s">
        <v>62</v>
      </c>
      <c r="C145" s="4" t="s">
        <v>104</v>
      </c>
      <c r="D145" s="6" t="s">
        <v>44</v>
      </c>
      <c r="E145" s="1" t="s">
        <v>129</v>
      </c>
      <c r="F145" s="19"/>
      <c r="G145" s="11">
        <v>123.6</v>
      </c>
      <c r="H145" s="11"/>
      <c r="I145" s="18">
        <v>11495.53</v>
      </c>
      <c r="J145" s="18">
        <f t="shared" si="12"/>
        <v>1420847.51</v>
      </c>
      <c r="K145" s="18">
        <f t="shared" si="13"/>
        <v>118403.96</v>
      </c>
      <c r="L145" s="18">
        <v>0</v>
      </c>
      <c r="M145" s="18">
        <f t="shared" si="14"/>
        <v>-3552.12</v>
      </c>
      <c r="N145" s="27">
        <v>0</v>
      </c>
      <c r="O145" s="1">
        <f t="shared" si="15"/>
        <v>114851.84000000001</v>
      </c>
    </row>
    <row r="147" spans="1:15" x14ac:dyDescent="0.35">
      <c r="A147" s="20" t="s">
        <v>149</v>
      </c>
      <c r="B147"/>
      <c r="C147" s="21">
        <v>10244</v>
      </c>
      <c r="G147" s="11">
        <f>SUM(G104:G145)</f>
        <v>20812.099999999995</v>
      </c>
      <c r="H147" s="11">
        <f>SUM(H104:H145)</f>
        <v>392</v>
      </c>
      <c r="J147" s="19">
        <f t="shared" ref="J147:O147" si="16">SUM(J104:J145)</f>
        <v>239312138.28</v>
      </c>
      <c r="K147" s="19">
        <f t="shared" si="16"/>
        <v>19942678.180000007</v>
      </c>
      <c r="L147" s="19">
        <f t="shared" si="16"/>
        <v>0</v>
      </c>
      <c r="M147" s="19">
        <f t="shared" si="16"/>
        <v>-598280.33999999985</v>
      </c>
      <c r="N147" s="19">
        <f t="shared" si="16"/>
        <v>-1874794.72</v>
      </c>
      <c r="O147" s="19">
        <f t="shared" si="16"/>
        <v>17469603.120000005</v>
      </c>
    </row>
    <row r="148" spans="1:15" x14ac:dyDescent="0.35">
      <c r="G148" s="11"/>
      <c r="H148" s="11">
        <f>+G147+H147</f>
        <v>21204.099999999995</v>
      </c>
      <c r="M148" s="19">
        <f>L147+M147</f>
        <v>-598280.33999999985</v>
      </c>
      <c r="O148" s="19">
        <f>O147-M147</f>
        <v>18067883.460000005</v>
      </c>
    </row>
    <row r="151" spans="1:15" ht="13" x14ac:dyDescent="0.3">
      <c r="A151" s="12" t="s">
        <v>182</v>
      </c>
      <c r="B151" s="12"/>
      <c r="C151" s="13"/>
      <c r="D151" s="13"/>
      <c r="E151" s="12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 ht="52" x14ac:dyDescent="0.3">
      <c r="A152" s="14" t="s">
        <v>186</v>
      </c>
      <c r="B152" s="14"/>
      <c r="C152" s="13"/>
      <c r="D152" s="13" t="s">
        <v>19</v>
      </c>
      <c r="E152" s="12" t="s">
        <v>20</v>
      </c>
      <c r="F152" s="15"/>
      <c r="G152" s="16" t="s">
        <v>156</v>
      </c>
      <c r="H152" s="16" t="s">
        <v>150</v>
      </c>
      <c r="I152" s="16" t="s">
        <v>0</v>
      </c>
      <c r="J152" s="16" t="s">
        <v>1</v>
      </c>
      <c r="K152" s="16" t="s">
        <v>2</v>
      </c>
      <c r="L152" s="16" t="s">
        <v>3</v>
      </c>
      <c r="M152" s="16" t="s">
        <v>4</v>
      </c>
      <c r="N152" s="16" t="s">
        <v>16</v>
      </c>
      <c r="O152" s="16" t="s">
        <v>5</v>
      </c>
    </row>
    <row r="153" spans="1:15" x14ac:dyDescent="0.35">
      <c r="C153" s="19"/>
      <c r="E153" s="19"/>
      <c r="F153" s="19"/>
      <c r="G153" s="17"/>
      <c r="H153" s="17"/>
      <c r="I153" s="18"/>
      <c r="J153" s="18"/>
      <c r="K153" s="18"/>
      <c r="L153" s="18"/>
      <c r="M153" s="18"/>
      <c r="N153" s="18"/>
      <c r="O153" s="1"/>
    </row>
    <row r="154" spans="1:15" ht="12.5" x14ac:dyDescent="0.25">
      <c r="A154" s="10" t="s">
        <v>85</v>
      </c>
      <c r="B154" s="4" t="s">
        <v>53</v>
      </c>
      <c r="C154" s="4" t="s">
        <v>101</v>
      </c>
      <c r="D154" s="6" t="s">
        <v>22</v>
      </c>
      <c r="E154" s="1" t="s">
        <v>163</v>
      </c>
      <c r="F154" s="19"/>
      <c r="G154" s="11">
        <v>1848.3</v>
      </c>
      <c r="H154" s="11"/>
      <c r="I154" s="18">
        <v>11270.7</v>
      </c>
      <c r="J154" s="18">
        <f t="shared" ref="J154:J195" si="17">ROUND((G154*I154)+(H154*$C$47),2)</f>
        <v>20831634.809999999</v>
      </c>
      <c r="K154" s="18">
        <f t="shared" ref="K154:K195" si="18">ROUND(J154/12,2)</f>
        <v>1735969.57</v>
      </c>
      <c r="L154" s="18">
        <v>0</v>
      </c>
      <c r="M154" s="18">
        <f t="shared" ref="M154:M195" si="19">ROUND(((J154*-0.03)/12),2)</f>
        <v>-52079.09</v>
      </c>
      <c r="N154" s="27">
        <v>-183268.25</v>
      </c>
      <c r="O154" s="1">
        <f t="shared" ref="O154:O195" si="20">K154+L154+M154+N154</f>
        <v>1500622.23</v>
      </c>
    </row>
    <row r="155" spans="1:15" ht="12.5" x14ac:dyDescent="0.25">
      <c r="A155" s="10" t="s">
        <v>85</v>
      </c>
      <c r="B155" s="4" t="s">
        <v>53</v>
      </c>
      <c r="C155" s="4" t="s">
        <v>101</v>
      </c>
      <c r="D155" s="6" t="s">
        <v>43</v>
      </c>
      <c r="E155" s="1" t="s">
        <v>164</v>
      </c>
      <c r="F155" s="19"/>
      <c r="G155" s="11">
        <v>832.8</v>
      </c>
      <c r="H155" s="11"/>
      <c r="I155" s="18">
        <v>11270.7</v>
      </c>
      <c r="J155" s="18">
        <f t="shared" si="17"/>
        <v>9386238.9600000009</v>
      </c>
      <c r="K155" s="18">
        <f t="shared" si="18"/>
        <v>782186.58</v>
      </c>
      <c r="L155" s="18">
        <v>0</v>
      </c>
      <c r="M155" s="18">
        <f t="shared" si="19"/>
        <v>-23465.599999999999</v>
      </c>
      <c r="N155" s="27">
        <v>-99545.84</v>
      </c>
      <c r="O155" s="1">
        <f t="shared" si="20"/>
        <v>659175.14</v>
      </c>
    </row>
    <row r="156" spans="1:15" ht="12.5" x14ac:dyDescent="0.25">
      <c r="A156" s="10" t="s">
        <v>85</v>
      </c>
      <c r="B156" s="4" t="s">
        <v>53</v>
      </c>
      <c r="C156" s="4" t="s">
        <v>101</v>
      </c>
      <c r="D156" s="6" t="s">
        <v>86</v>
      </c>
      <c r="E156" s="1" t="s">
        <v>108</v>
      </c>
      <c r="F156" s="19"/>
      <c r="G156" s="11">
        <v>1988.1</v>
      </c>
      <c r="H156" s="11"/>
      <c r="I156" s="18">
        <v>11270.7</v>
      </c>
      <c r="J156" s="18">
        <f t="shared" si="17"/>
        <v>22407278.670000002</v>
      </c>
      <c r="K156" s="18">
        <f t="shared" si="18"/>
        <v>1867273.22</v>
      </c>
      <c r="L156" s="18">
        <v>0</v>
      </c>
      <c r="M156" s="18">
        <f t="shared" si="19"/>
        <v>-56018.2</v>
      </c>
      <c r="N156" s="27">
        <v>-206910.62</v>
      </c>
      <c r="O156" s="1">
        <f t="shared" si="20"/>
        <v>1604344.4</v>
      </c>
    </row>
    <row r="157" spans="1:15" ht="12.5" x14ac:dyDescent="0.25">
      <c r="A157" s="10" t="s">
        <v>87</v>
      </c>
      <c r="B157" s="4" t="s">
        <v>53</v>
      </c>
      <c r="C157" s="4" t="s">
        <v>6</v>
      </c>
      <c r="D157" s="6" t="s">
        <v>23</v>
      </c>
      <c r="E157" s="1" t="s">
        <v>181</v>
      </c>
      <c r="F157" s="19"/>
      <c r="G157" s="11">
        <v>735</v>
      </c>
      <c r="H157" s="11"/>
      <c r="I157" s="18">
        <v>12071.48</v>
      </c>
      <c r="J157" s="18">
        <f t="shared" si="17"/>
        <v>8872537.8000000007</v>
      </c>
      <c r="K157" s="18">
        <f t="shared" si="18"/>
        <v>739378.15</v>
      </c>
      <c r="L157" s="18">
        <v>0</v>
      </c>
      <c r="M157" s="18">
        <f t="shared" si="19"/>
        <v>-22181.34</v>
      </c>
      <c r="N157" s="27">
        <v>-159079.58000000002</v>
      </c>
      <c r="O157" s="1">
        <f t="shared" si="20"/>
        <v>558117.23</v>
      </c>
    </row>
    <row r="158" spans="1:15" x14ac:dyDescent="0.35">
      <c r="A158" s="10" t="s">
        <v>88</v>
      </c>
      <c r="B158" s="4" t="s">
        <v>53</v>
      </c>
      <c r="C158" s="4" t="s">
        <v>52</v>
      </c>
      <c r="D158" t="s">
        <v>24</v>
      </c>
      <c r="E158" s="19" t="s">
        <v>113</v>
      </c>
      <c r="F158" s="19"/>
      <c r="G158" s="11">
        <v>648.4</v>
      </c>
      <c r="H158" s="11"/>
      <c r="I158" s="18">
        <v>11223.79</v>
      </c>
      <c r="J158" s="18">
        <f t="shared" si="17"/>
        <v>7277505.4400000004</v>
      </c>
      <c r="K158" s="18">
        <f t="shared" si="18"/>
        <v>606458.79</v>
      </c>
      <c r="L158" s="18">
        <v>0</v>
      </c>
      <c r="M158" s="18">
        <f t="shared" si="19"/>
        <v>-18193.759999999998</v>
      </c>
      <c r="N158" s="27">
        <v>-53052.5</v>
      </c>
      <c r="O158" s="1">
        <f t="shared" si="20"/>
        <v>535212.53</v>
      </c>
    </row>
    <row r="159" spans="1:15" ht="12.5" x14ac:dyDescent="0.25">
      <c r="A159" s="10" t="s">
        <v>88</v>
      </c>
      <c r="B159" s="4" t="s">
        <v>53</v>
      </c>
      <c r="C159" s="4" t="s">
        <v>52</v>
      </c>
      <c r="D159" s="6" t="s">
        <v>142</v>
      </c>
      <c r="E159" s="1" t="s">
        <v>165</v>
      </c>
      <c r="F159" s="19"/>
      <c r="G159" s="11">
        <v>279.3</v>
      </c>
      <c r="H159" s="11"/>
      <c r="I159" s="18">
        <v>11223.79</v>
      </c>
      <c r="J159" s="18">
        <f t="shared" si="17"/>
        <v>3134804.55</v>
      </c>
      <c r="K159" s="18">
        <f t="shared" si="18"/>
        <v>261233.71</v>
      </c>
      <c r="L159" s="18">
        <v>0</v>
      </c>
      <c r="M159" s="18">
        <f t="shared" si="19"/>
        <v>-7837.01</v>
      </c>
      <c r="N159" s="27">
        <v>0</v>
      </c>
      <c r="O159" s="1">
        <f t="shared" si="20"/>
        <v>253396.69999999998</v>
      </c>
    </row>
    <row r="160" spans="1:15" ht="12.5" x14ac:dyDescent="0.25">
      <c r="A160" s="10" t="s">
        <v>89</v>
      </c>
      <c r="B160" s="4" t="s">
        <v>53</v>
      </c>
      <c r="C160" s="4" t="s">
        <v>105</v>
      </c>
      <c r="D160" s="6" t="s">
        <v>42</v>
      </c>
      <c r="E160" s="2" t="s">
        <v>130</v>
      </c>
      <c r="F160" s="19"/>
      <c r="G160" s="11">
        <v>462.2</v>
      </c>
      <c r="H160" s="11"/>
      <c r="I160" s="18">
        <v>11897.03</v>
      </c>
      <c r="J160" s="18">
        <f t="shared" si="17"/>
        <v>5498807.2699999996</v>
      </c>
      <c r="K160" s="18">
        <f t="shared" si="18"/>
        <v>458233.94</v>
      </c>
      <c r="L160" s="18">
        <v>0</v>
      </c>
      <c r="M160" s="18">
        <f t="shared" si="19"/>
        <v>-13747.02</v>
      </c>
      <c r="N160" s="27">
        <v>-30673.52</v>
      </c>
      <c r="O160" s="1">
        <f t="shared" si="20"/>
        <v>413813.39999999997</v>
      </c>
    </row>
    <row r="161" spans="1:15" ht="12.5" x14ac:dyDescent="0.25">
      <c r="A161" s="10" t="s">
        <v>89</v>
      </c>
      <c r="B161" s="4" t="s">
        <v>53</v>
      </c>
      <c r="C161" s="4" t="s">
        <v>105</v>
      </c>
      <c r="D161" s="6" t="s">
        <v>26</v>
      </c>
      <c r="E161" s="1" t="s">
        <v>132</v>
      </c>
      <c r="F161" s="19"/>
      <c r="G161" s="11">
        <v>254</v>
      </c>
      <c r="H161" s="11"/>
      <c r="I161" s="18">
        <v>11897.03</v>
      </c>
      <c r="J161" s="18">
        <f t="shared" si="17"/>
        <v>3021845.62</v>
      </c>
      <c r="K161" s="18">
        <f t="shared" si="18"/>
        <v>251820.47</v>
      </c>
      <c r="L161" s="18">
        <v>0</v>
      </c>
      <c r="M161" s="18">
        <f t="shared" si="19"/>
        <v>-7554.61</v>
      </c>
      <c r="N161" s="27">
        <v>0</v>
      </c>
      <c r="O161" s="1">
        <f t="shared" si="20"/>
        <v>244265.86000000002</v>
      </c>
    </row>
    <row r="162" spans="1:15" ht="12.5" x14ac:dyDescent="0.25">
      <c r="A162" s="10" t="s">
        <v>161</v>
      </c>
      <c r="B162" s="4" t="s">
        <v>56</v>
      </c>
      <c r="C162" s="4" t="s">
        <v>185</v>
      </c>
      <c r="D162" s="6" t="s">
        <v>159</v>
      </c>
      <c r="E162" s="2" t="s">
        <v>166</v>
      </c>
      <c r="F162" s="19"/>
      <c r="G162" s="11">
        <v>169.8</v>
      </c>
      <c r="H162" s="11"/>
      <c r="I162" s="18">
        <v>11422.39</v>
      </c>
      <c r="J162" s="18">
        <f t="shared" si="17"/>
        <v>1939521.82</v>
      </c>
      <c r="K162" s="18">
        <f t="shared" si="18"/>
        <v>161626.82</v>
      </c>
      <c r="L162" s="18">
        <v>0</v>
      </c>
      <c r="M162" s="18">
        <f t="shared" si="19"/>
        <v>-4848.8</v>
      </c>
      <c r="N162" s="27">
        <v>-34714.58</v>
      </c>
      <c r="O162" s="1">
        <f t="shared" si="20"/>
        <v>122063.44000000002</v>
      </c>
    </row>
    <row r="163" spans="1:15" ht="12.5" x14ac:dyDescent="0.25">
      <c r="A163" s="10" t="s">
        <v>90</v>
      </c>
      <c r="B163" s="4" t="s">
        <v>56</v>
      </c>
      <c r="C163" s="4" t="s">
        <v>17</v>
      </c>
      <c r="D163" s="6" t="s">
        <v>158</v>
      </c>
      <c r="E163" s="3" t="s">
        <v>167</v>
      </c>
      <c r="F163" s="19"/>
      <c r="G163" s="11">
        <v>833.2</v>
      </c>
      <c r="H163" s="11"/>
      <c r="I163" s="18">
        <v>12360.12</v>
      </c>
      <c r="J163" s="18">
        <f t="shared" si="17"/>
        <v>10298451.98</v>
      </c>
      <c r="K163" s="18">
        <f t="shared" si="18"/>
        <v>858204.33</v>
      </c>
      <c r="L163" s="18">
        <v>0</v>
      </c>
      <c r="M163" s="18">
        <f t="shared" si="19"/>
        <v>-25746.13</v>
      </c>
      <c r="N163" s="27">
        <v>-42004.17</v>
      </c>
      <c r="O163" s="1">
        <f t="shared" si="20"/>
        <v>790454.02999999991</v>
      </c>
    </row>
    <row r="164" spans="1:15" ht="12.5" x14ac:dyDescent="0.25">
      <c r="A164" s="10" t="s">
        <v>90</v>
      </c>
      <c r="B164" s="4" t="s">
        <v>56</v>
      </c>
      <c r="C164" s="4" t="s">
        <v>17</v>
      </c>
      <c r="D164" s="6" t="s">
        <v>47</v>
      </c>
      <c r="E164" s="1" t="s">
        <v>168</v>
      </c>
      <c r="F164" s="19"/>
      <c r="G164" s="11">
        <v>553</v>
      </c>
      <c r="H164" s="11"/>
      <c r="I164" s="18">
        <v>12360.12</v>
      </c>
      <c r="J164" s="18">
        <f t="shared" si="17"/>
        <v>6835146.3600000003</v>
      </c>
      <c r="K164" s="18">
        <f t="shared" si="18"/>
        <v>569595.53</v>
      </c>
      <c r="L164" s="18">
        <v>0</v>
      </c>
      <c r="M164" s="18">
        <f t="shared" si="19"/>
        <v>-17087.87</v>
      </c>
      <c r="N164" s="27">
        <v>-190660.6</v>
      </c>
      <c r="O164" s="1">
        <f t="shared" si="20"/>
        <v>361847.06000000006</v>
      </c>
    </row>
    <row r="165" spans="1:15" ht="12.5" x14ac:dyDescent="0.25">
      <c r="A165" s="10" t="s">
        <v>90</v>
      </c>
      <c r="B165" s="4" t="s">
        <v>56</v>
      </c>
      <c r="C165" s="4" t="s">
        <v>17</v>
      </c>
      <c r="D165" s="6" t="s">
        <v>27</v>
      </c>
      <c r="E165" s="1" t="s">
        <v>169</v>
      </c>
      <c r="F165" s="19"/>
      <c r="G165" s="11">
        <v>268</v>
      </c>
      <c r="H165" s="11"/>
      <c r="I165" s="18">
        <v>12360.12</v>
      </c>
      <c r="J165" s="18">
        <f t="shared" si="17"/>
        <v>3312512.16</v>
      </c>
      <c r="K165" s="18">
        <f t="shared" si="18"/>
        <v>276042.68</v>
      </c>
      <c r="L165" s="18">
        <v>0</v>
      </c>
      <c r="M165" s="18">
        <f t="shared" si="19"/>
        <v>-8281.2800000000007</v>
      </c>
      <c r="N165" s="27">
        <v>0</v>
      </c>
      <c r="O165" s="1">
        <f t="shared" si="20"/>
        <v>267761.39999999997</v>
      </c>
    </row>
    <row r="166" spans="1:15" ht="12.5" x14ac:dyDescent="0.25">
      <c r="A166" s="10" t="s">
        <v>90</v>
      </c>
      <c r="B166" s="4" t="s">
        <v>56</v>
      </c>
      <c r="C166" s="4" t="s">
        <v>17</v>
      </c>
      <c r="D166" s="6" t="s">
        <v>28</v>
      </c>
      <c r="E166" s="1" t="s">
        <v>170</v>
      </c>
      <c r="F166" s="19"/>
      <c r="G166" s="11">
        <v>127.2</v>
      </c>
      <c r="H166" s="11"/>
      <c r="I166" s="18">
        <v>12360.12</v>
      </c>
      <c r="J166" s="18">
        <f t="shared" si="17"/>
        <v>1572207.26</v>
      </c>
      <c r="K166" s="18">
        <f t="shared" si="18"/>
        <v>131017.27</v>
      </c>
      <c r="L166" s="18">
        <v>0</v>
      </c>
      <c r="M166" s="18">
        <f t="shared" si="19"/>
        <v>-3930.52</v>
      </c>
      <c r="N166" s="27">
        <v>0</v>
      </c>
      <c r="O166" s="1">
        <f t="shared" si="20"/>
        <v>127086.75</v>
      </c>
    </row>
    <row r="167" spans="1:15" ht="12.5" x14ac:dyDescent="0.25">
      <c r="A167" s="10" t="s">
        <v>90</v>
      </c>
      <c r="B167" s="4" t="s">
        <v>56</v>
      </c>
      <c r="C167" s="4" t="s">
        <v>17</v>
      </c>
      <c r="D167" s="6" t="s">
        <v>153</v>
      </c>
      <c r="E167" s="4" t="s">
        <v>171</v>
      </c>
      <c r="F167" s="19"/>
      <c r="G167" s="11">
        <v>34</v>
      </c>
      <c r="H167" s="11"/>
      <c r="I167" s="18">
        <v>12360.12</v>
      </c>
      <c r="J167" s="18">
        <f t="shared" si="17"/>
        <v>420244.08</v>
      </c>
      <c r="K167" s="18">
        <f t="shared" si="18"/>
        <v>35020.339999999997</v>
      </c>
      <c r="L167" s="18">
        <v>0</v>
      </c>
      <c r="M167" s="18">
        <f t="shared" si="19"/>
        <v>-1050.6099999999999</v>
      </c>
      <c r="N167" s="27">
        <v>0</v>
      </c>
      <c r="O167" s="1">
        <f t="shared" si="20"/>
        <v>33969.729999999996</v>
      </c>
    </row>
    <row r="168" spans="1:15" ht="12.5" x14ac:dyDescent="0.25">
      <c r="A168" s="10" t="s">
        <v>90</v>
      </c>
      <c r="B168" s="4" t="s">
        <v>56</v>
      </c>
      <c r="C168" s="4" t="s">
        <v>17</v>
      </c>
      <c r="D168" s="6" t="s">
        <v>64</v>
      </c>
      <c r="E168" s="1" t="s">
        <v>112</v>
      </c>
      <c r="F168" s="19"/>
      <c r="G168" s="11">
        <v>97.3</v>
      </c>
      <c r="H168" s="11"/>
      <c r="I168" s="18">
        <v>12360.12</v>
      </c>
      <c r="J168" s="18">
        <f t="shared" si="17"/>
        <v>1202639.68</v>
      </c>
      <c r="K168" s="18">
        <f t="shared" si="18"/>
        <v>100219.97</v>
      </c>
      <c r="L168" s="18">
        <v>0</v>
      </c>
      <c r="M168" s="18">
        <f t="shared" si="19"/>
        <v>-3006.6</v>
      </c>
      <c r="N168" s="27">
        <v>0</v>
      </c>
      <c r="O168" s="1">
        <f t="shared" si="20"/>
        <v>97213.37</v>
      </c>
    </row>
    <row r="169" spans="1:15" x14ac:dyDescent="0.35">
      <c r="A169" s="10" t="s">
        <v>91</v>
      </c>
      <c r="B169" s="4" t="s">
        <v>61</v>
      </c>
      <c r="C169" s="4" t="s">
        <v>21</v>
      </c>
      <c r="D169" s="24" t="s">
        <v>49</v>
      </c>
      <c r="E169" t="s">
        <v>128</v>
      </c>
      <c r="F169" s="19"/>
      <c r="G169" s="11">
        <v>149.5</v>
      </c>
      <c r="H169" s="11"/>
      <c r="I169" s="18">
        <v>11275.43</v>
      </c>
      <c r="J169" s="18">
        <f t="shared" si="17"/>
        <v>1685676.79</v>
      </c>
      <c r="K169" s="18">
        <f t="shared" si="18"/>
        <v>140473.07</v>
      </c>
      <c r="L169" s="18">
        <v>0</v>
      </c>
      <c r="M169" s="18">
        <f t="shared" si="19"/>
        <v>-4214.1899999999996</v>
      </c>
      <c r="N169" s="27">
        <v>0</v>
      </c>
      <c r="O169" s="1">
        <f t="shared" si="20"/>
        <v>136258.88</v>
      </c>
    </row>
    <row r="170" spans="1:15" ht="12.5" x14ac:dyDescent="0.25">
      <c r="A170" s="10" t="s">
        <v>92</v>
      </c>
      <c r="B170" s="4" t="s">
        <v>54</v>
      </c>
      <c r="C170" s="4" t="s">
        <v>54</v>
      </c>
      <c r="D170" s="6" t="s">
        <v>102</v>
      </c>
      <c r="E170" s="1" t="s">
        <v>172</v>
      </c>
      <c r="F170" s="19"/>
      <c r="G170" s="11">
        <v>919.2</v>
      </c>
      <c r="H170" s="11"/>
      <c r="I170" s="18">
        <v>10940.76</v>
      </c>
      <c r="J170" s="18">
        <f t="shared" si="17"/>
        <v>10056746.59</v>
      </c>
      <c r="K170" s="18">
        <f t="shared" si="18"/>
        <v>838062.22</v>
      </c>
      <c r="L170" s="18">
        <v>0</v>
      </c>
      <c r="M170" s="18">
        <f t="shared" si="19"/>
        <v>-25141.87</v>
      </c>
      <c r="N170" s="27">
        <v>0</v>
      </c>
      <c r="O170" s="1">
        <f t="shared" si="20"/>
        <v>812920.35</v>
      </c>
    </row>
    <row r="171" spans="1:15" ht="12.5" x14ac:dyDescent="0.25">
      <c r="A171" s="10" t="s">
        <v>92</v>
      </c>
      <c r="B171" s="4" t="s">
        <v>54</v>
      </c>
      <c r="C171" s="4" t="s">
        <v>54</v>
      </c>
      <c r="D171" s="6" t="s">
        <v>29</v>
      </c>
      <c r="E171" s="1" t="s">
        <v>173</v>
      </c>
      <c r="F171" s="19"/>
      <c r="G171" s="11">
        <v>1174.3</v>
      </c>
      <c r="H171" s="11"/>
      <c r="I171" s="18">
        <v>10940.76</v>
      </c>
      <c r="J171" s="18">
        <f t="shared" si="17"/>
        <v>12847734.470000001</v>
      </c>
      <c r="K171" s="18">
        <f t="shared" si="18"/>
        <v>1070644.54</v>
      </c>
      <c r="L171" s="18">
        <v>0</v>
      </c>
      <c r="M171" s="18">
        <f t="shared" si="19"/>
        <v>-32119.34</v>
      </c>
      <c r="N171" s="27">
        <v>-238851.9</v>
      </c>
      <c r="O171" s="1">
        <f t="shared" si="20"/>
        <v>799673.3</v>
      </c>
    </row>
    <row r="172" spans="1:15" ht="12.5" x14ac:dyDescent="0.25">
      <c r="A172" s="10" t="s">
        <v>93</v>
      </c>
      <c r="B172" s="4" t="s">
        <v>7</v>
      </c>
      <c r="C172" s="4" t="s">
        <v>7</v>
      </c>
      <c r="D172" s="6" t="s">
        <v>30</v>
      </c>
      <c r="E172" s="1" t="s">
        <v>121</v>
      </c>
      <c r="F172" s="19"/>
      <c r="G172" s="11">
        <v>322</v>
      </c>
      <c r="H172" s="11"/>
      <c r="I172" s="18">
        <v>11913.59</v>
      </c>
      <c r="J172" s="18">
        <f t="shared" si="17"/>
        <v>3836175.98</v>
      </c>
      <c r="K172" s="18">
        <f t="shared" si="18"/>
        <v>319681.33</v>
      </c>
      <c r="L172" s="18">
        <v>0</v>
      </c>
      <c r="M172" s="18">
        <f t="shared" si="19"/>
        <v>-9590.44</v>
      </c>
      <c r="N172" s="27">
        <v>-32938.06</v>
      </c>
      <c r="O172" s="1">
        <f t="shared" si="20"/>
        <v>277152.83</v>
      </c>
    </row>
    <row r="173" spans="1:15" ht="12.5" x14ac:dyDescent="0.25">
      <c r="A173" s="10" t="s">
        <v>94</v>
      </c>
      <c r="B173" s="4" t="s">
        <v>57</v>
      </c>
      <c r="C173" s="4" t="s">
        <v>8</v>
      </c>
      <c r="D173" s="6" t="s">
        <v>81</v>
      </c>
      <c r="E173" s="1" t="s">
        <v>82</v>
      </c>
      <c r="F173" s="19"/>
      <c r="G173" s="11">
        <v>426</v>
      </c>
      <c r="H173" s="11"/>
      <c r="I173" s="18">
        <v>11259.88</v>
      </c>
      <c r="J173" s="18">
        <f t="shared" si="17"/>
        <v>4796708.88</v>
      </c>
      <c r="K173" s="18">
        <f t="shared" si="18"/>
        <v>399725.74</v>
      </c>
      <c r="L173" s="18">
        <v>0</v>
      </c>
      <c r="M173" s="18">
        <f t="shared" si="19"/>
        <v>-11991.77</v>
      </c>
      <c r="N173" s="27">
        <v>-33563.54</v>
      </c>
      <c r="O173" s="1">
        <f t="shared" si="20"/>
        <v>354170.43</v>
      </c>
    </row>
    <row r="174" spans="1:15" ht="12.5" x14ac:dyDescent="0.25">
      <c r="A174" s="10" t="s">
        <v>94</v>
      </c>
      <c r="B174" s="4" t="s">
        <v>57</v>
      </c>
      <c r="C174" s="4" t="s">
        <v>8</v>
      </c>
      <c r="D174" s="6" t="s">
        <v>46</v>
      </c>
      <c r="E174" s="1" t="s">
        <v>45</v>
      </c>
      <c r="F174" s="19"/>
      <c r="G174" s="11">
        <v>669.4</v>
      </c>
      <c r="H174" s="11"/>
      <c r="I174" s="18">
        <v>11259.88</v>
      </c>
      <c r="J174" s="18">
        <f t="shared" si="17"/>
        <v>7537363.6699999999</v>
      </c>
      <c r="K174" s="18">
        <f t="shared" si="18"/>
        <v>628113.64</v>
      </c>
      <c r="L174" s="18">
        <v>0</v>
      </c>
      <c r="M174" s="18">
        <f t="shared" si="19"/>
        <v>-18843.41</v>
      </c>
      <c r="N174" s="27">
        <v>-95995.31</v>
      </c>
      <c r="O174" s="1">
        <f t="shared" si="20"/>
        <v>513274.92</v>
      </c>
    </row>
    <row r="175" spans="1:15" ht="12.5" x14ac:dyDescent="0.25">
      <c r="A175" s="10" t="s">
        <v>94</v>
      </c>
      <c r="B175" s="4" t="s">
        <v>57</v>
      </c>
      <c r="C175" s="4" t="s">
        <v>8</v>
      </c>
      <c r="D175" s="6" t="s">
        <v>32</v>
      </c>
      <c r="E175" s="1" t="s">
        <v>9</v>
      </c>
      <c r="F175" s="19"/>
      <c r="G175" s="11">
        <v>339.6</v>
      </c>
      <c r="H175" s="11"/>
      <c r="I175" s="18">
        <v>11259.88</v>
      </c>
      <c r="J175" s="18">
        <f t="shared" si="17"/>
        <v>3823855.25</v>
      </c>
      <c r="K175" s="18">
        <f t="shared" si="18"/>
        <v>318654.59999999998</v>
      </c>
      <c r="L175" s="18">
        <v>0</v>
      </c>
      <c r="M175" s="18">
        <f t="shared" si="19"/>
        <v>-9559.64</v>
      </c>
      <c r="N175" s="27">
        <v>-42445</v>
      </c>
      <c r="O175" s="1">
        <f t="shared" si="20"/>
        <v>266649.95999999996</v>
      </c>
    </row>
    <row r="176" spans="1:15" ht="12.5" x14ac:dyDescent="0.25">
      <c r="A176" s="10" t="s">
        <v>94</v>
      </c>
      <c r="B176" s="4" t="s">
        <v>57</v>
      </c>
      <c r="C176" s="4" t="s">
        <v>8</v>
      </c>
      <c r="D176" s="6" t="s">
        <v>33</v>
      </c>
      <c r="E176" s="1" t="s">
        <v>174</v>
      </c>
      <c r="F176" s="19"/>
      <c r="G176" s="11">
        <v>844.5</v>
      </c>
      <c r="H176" s="11"/>
      <c r="I176" s="18">
        <v>11259.88</v>
      </c>
      <c r="J176" s="18">
        <f t="shared" si="17"/>
        <v>9508968.6600000001</v>
      </c>
      <c r="K176" s="18">
        <f t="shared" si="18"/>
        <v>792414.06</v>
      </c>
      <c r="L176" s="18">
        <v>0</v>
      </c>
      <c r="M176" s="18">
        <f t="shared" si="19"/>
        <v>-23772.42</v>
      </c>
      <c r="N176" s="27">
        <v>-68038.62</v>
      </c>
      <c r="O176" s="1">
        <f t="shared" si="20"/>
        <v>700603.02</v>
      </c>
    </row>
    <row r="177" spans="1:15" ht="12.5" x14ac:dyDescent="0.25">
      <c r="A177" s="10" t="s">
        <v>94</v>
      </c>
      <c r="B177" s="4" t="s">
        <v>57</v>
      </c>
      <c r="C177" s="4" t="s">
        <v>8</v>
      </c>
      <c r="D177" s="6" t="s">
        <v>34</v>
      </c>
      <c r="E177" s="3" t="s">
        <v>116</v>
      </c>
      <c r="F177" s="19"/>
      <c r="G177" s="11">
        <v>300.89999999999998</v>
      </c>
      <c r="H177" s="11"/>
      <c r="I177" s="18">
        <v>11259.88</v>
      </c>
      <c r="J177" s="18">
        <f t="shared" si="17"/>
        <v>3388097.89</v>
      </c>
      <c r="K177" s="18">
        <f t="shared" si="18"/>
        <v>282341.49</v>
      </c>
      <c r="L177" s="18">
        <v>0</v>
      </c>
      <c r="M177" s="18">
        <f t="shared" si="19"/>
        <v>-8470.24</v>
      </c>
      <c r="N177" s="27">
        <v>0</v>
      </c>
      <c r="O177" s="1">
        <f t="shared" si="20"/>
        <v>273871.25</v>
      </c>
    </row>
    <row r="178" spans="1:15" ht="12.5" x14ac:dyDescent="0.25">
      <c r="A178" s="10" t="s">
        <v>94</v>
      </c>
      <c r="B178" s="4" t="s">
        <v>57</v>
      </c>
      <c r="C178" s="4" t="s">
        <v>8</v>
      </c>
      <c r="D178" s="6" t="s">
        <v>35</v>
      </c>
      <c r="E178" s="1" t="s">
        <v>18</v>
      </c>
      <c r="F178" s="19"/>
      <c r="G178" s="11">
        <v>362.5</v>
      </c>
      <c r="H178" s="11"/>
      <c r="I178" s="18">
        <v>11259.88</v>
      </c>
      <c r="J178" s="18">
        <f t="shared" si="17"/>
        <v>4081706.5</v>
      </c>
      <c r="K178" s="18">
        <f t="shared" si="18"/>
        <v>340142.21</v>
      </c>
      <c r="L178" s="18">
        <v>0</v>
      </c>
      <c r="M178" s="18">
        <f t="shared" si="19"/>
        <v>-10204.27</v>
      </c>
      <c r="N178" s="27">
        <v>-30047.919999999998</v>
      </c>
      <c r="O178" s="1">
        <f t="shared" si="20"/>
        <v>299890.02</v>
      </c>
    </row>
    <row r="179" spans="1:15" ht="12.5" x14ac:dyDescent="0.25">
      <c r="A179" s="10" t="s">
        <v>95</v>
      </c>
      <c r="B179" s="4" t="s">
        <v>60</v>
      </c>
      <c r="C179" s="4" t="s">
        <v>10</v>
      </c>
      <c r="D179" s="6" t="s">
        <v>36</v>
      </c>
      <c r="E179" s="1" t="s">
        <v>127</v>
      </c>
      <c r="F179" s="19"/>
      <c r="G179" s="11">
        <v>254.6</v>
      </c>
      <c r="H179" s="11"/>
      <c r="I179" s="18">
        <v>12175.27</v>
      </c>
      <c r="J179" s="18">
        <f t="shared" si="17"/>
        <v>3099823.74</v>
      </c>
      <c r="K179" s="18">
        <f t="shared" si="18"/>
        <v>258318.65</v>
      </c>
      <c r="L179" s="18">
        <v>0</v>
      </c>
      <c r="M179" s="18">
        <f t="shared" si="19"/>
        <v>-7749.56</v>
      </c>
      <c r="N179" s="27">
        <v>0</v>
      </c>
      <c r="O179" s="1">
        <f t="shared" si="20"/>
        <v>250569.09</v>
      </c>
    </row>
    <row r="180" spans="1:15" ht="12.5" x14ac:dyDescent="0.25">
      <c r="A180" s="10" t="s">
        <v>96</v>
      </c>
      <c r="B180" s="4" t="s">
        <v>51</v>
      </c>
      <c r="C180" s="4" t="s">
        <v>51</v>
      </c>
      <c r="D180" s="6" t="s">
        <v>63</v>
      </c>
      <c r="E180" s="1" t="s">
        <v>175</v>
      </c>
      <c r="F180" s="19"/>
      <c r="G180" s="11">
        <v>751</v>
      </c>
      <c r="H180" s="11"/>
      <c r="I180" s="18">
        <v>11040.21</v>
      </c>
      <c r="J180" s="18">
        <f t="shared" si="17"/>
        <v>8291197.71</v>
      </c>
      <c r="K180" s="18">
        <f t="shared" si="18"/>
        <v>690933.14</v>
      </c>
      <c r="L180" s="18">
        <v>0</v>
      </c>
      <c r="M180" s="18">
        <f t="shared" si="19"/>
        <v>-20727.990000000002</v>
      </c>
      <c r="N180" s="27">
        <v>-48866.679999999993</v>
      </c>
      <c r="O180" s="1">
        <f t="shared" si="20"/>
        <v>621338.47</v>
      </c>
    </row>
    <row r="181" spans="1:15" ht="12.5" x14ac:dyDescent="0.25">
      <c r="A181" s="10" t="s">
        <v>96</v>
      </c>
      <c r="B181" s="4" t="s">
        <v>51</v>
      </c>
      <c r="C181" s="4" t="s">
        <v>51</v>
      </c>
      <c r="D181" s="6" t="s">
        <v>140</v>
      </c>
      <c r="E181" s="1" t="s">
        <v>141</v>
      </c>
      <c r="F181" s="19"/>
      <c r="G181" s="11">
        <v>100</v>
      </c>
      <c r="H181" s="11"/>
      <c r="I181" s="18">
        <v>11040.21</v>
      </c>
      <c r="J181" s="18">
        <f t="shared" si="17"/>
        <v>1104021</v>
      </c>
      <c r="K181" s="18">
        <f t="shared" si="18"/>
        <v>92001.75</v>
      </c>
      <c r="L181" s="18">
        <v>0</v>
      </c>
      <c r="M181" s="18">
        <f t="shared" si="19"/>
        <v>-2760.05</v>
      </c>
      <c r="N181" s="27">
        <v>0</v>
      </c>
      <c r="O181" s="1">
        <f t="shared" si="20"/>
        <v>89241.7</v>
      </c>
    </row>
    <row r="182" spans="1:15" ht="12.5" x14ac:dyDescent="0.25">
      <c r="A182" s="10" t="s">
        <v>97</v>
      </c>
      <c r="B182" s="4" t="s">
        <v>58</v>
      </c>
      <c r="C182" s="4" t="s">
        <v>11</v>
      </c>
      <c r="D182" s="6" t="s">
        <v>37</v>
      </c>
      <c r="E182" s="1" t="s">
        <v>120</v>
      </c>
      <c r="F182" s="19"/>
      <c r="G182" s="11">
        <v>248.3</v>
      </c>
      <c r="H182" s="11"/>
      <c r="I182" s="18">
        <v>11529.82</v>
      </c>
      <c r="J182" s="18">
        <f t="shared" si="17"/>
        <v>2862854.31</v>
      </c>
      <c r="K182" s="18">
        <f t="shared" si="18"/>
        <v>238571.19</v>
      </c>
      <c r="L182" s="18">
        <v>0</v>
      </c>
      <c r="M182" s="18">
        <f t="shared" si="19"/>
        <v>-7157.14</v>
      </c>
      <c r="N182" s="27">
        <v>0</v>
      </c>
      <c r="O182" s="1">
        <f t="shared" si="20"/>
        <v>231414.05</v>
      </c>
    </row>
    <row r="183" spans="1:15" ht="12.5" x14ac:dyDescent="0.25">
      <c r="A183" s="10" t="s">
        <v>97</v>
      </c>
      <c r="B183" s="4" t="s">
        <v>58</v>
      </c>
      <c r="C183" s="4" t="s">
        <v>11</v>
      </c>
      <c r="D183" s="6" t="s">
        <v>38</v>
      </c>
      <c r="E183" s="3" t="s">
        <v>12</v>
      </c>
      <c r="F183" s="19"/>
      <c r="G183" s="11">
        <v>326.3</v>
      </c>
      <c r="H183" s="11"/>
      <c r="I183" s="18">
        <v>11529.82</v>
      </c>
      <c r="J183" s="18">
        <f t="shared" si="17"/>
        <v>3762180.27</v>
      </c>
      <c r="K183" s="18">
        <f t="shared" si="18"/>
        <v>313515.02</v>
      </c>
      <c r="L183" s="18">
        <v>0</v>
      </c>
      <c r="M183" s="18">
        <f t="shared" si="19"/>
        <v>-9405.4500000000007</v>
      </c>
      <c r="N183" s="27">
        <v>0</v>
      </c>
      <c r="O183" s="1">
        <f t="shared" si="20"/>
        <v>304109.57</v>
      </c>
    </row>
    <row r="184" spans="1:15" x14ac:dyDescent="0.35">
      <c r="A184" s="10" t="s">
        <v>98</v>
      </c>
      <c r="B184" s="4" t="s">
        <v>59</v>
      </c>
      <c r="C184" s="4" t="s">
        <v>13</v>
      </c>
      <c r="D184" s="24" t="s">
        <v>79</v>
      </c>
      <c r="E184" t="s">
        <v>83</v>
      </c>
      <c r="F184" s="19"/>
      <c r="G184" s="11">
        <v>225</v>
      </c>
      <c r="H184" s="11"/>
      <c r="I184" s="18">
        <v>10791.65</v>
      </c>
      <c r="J184" s="18">
        <f t="shared" si="17"/>
        <v>2428121.25</v>
      </c>
      <c r="K184" s="18">
        <f t="shared" si="18"/>
        <v>202343.44</v>
      </c>
      <c r="L184" s="18">
        <v>0</v>
      </c>
      <c r="M184" s="18">
        <f t="shared" si="19"/>
        <v>-6070.3</v>
      </c>
      <c r="N184" s="27">
        <v>0</v>
      </c>
      <c r="O184" s="1">
        <f t="shared" si="20"/>
        <v>196273.14</v>
      </c>
    </row>
    <row r="185" spans="1:15" x14ac:dyDescent="0.35">
      <c r="A185" s="10" t="s">
        <v>98</v>
      </c>
      <c r="B185" s="4" t="s">
        <v>59</v>
      </c>
      <c r="C185" s="4" t="s">
        <v>13</v>
      </c>
      <c r="D185" t="s">
        <v>39</v>
      </c>
      <c r="E185" s="19" t="s">
        <v>176</v>
      </c>
      <c r="F185" s="19"/>
      <c r="G185" s="11">
        <v>214</v>
      </c>
      <c r="H185" s="11"/>
      <c r="I185" s="18">
        <v>10791.65</v>
      </c>
      <c r="J185" s="18">
        <f t="shared" si="17"/>
        <v>2309413.1</v>
      </c>
      <c r="K185" s="18">
        <f t="shared" si="18"/>
        <v>192451.09</v>
      </c>
      <c r="L185" s="18">
        <v>0</v>
      </c>
      <c r="M185" s="18">
        <f t="shared" si="19"/>
        <v>-5773.53</v>
      </c>
      <c r="N185" s="27">
        <v>0</v>
      </c>
      <c r="O185" s="1">
        <f t="shared" si="20"/>
        <v>186677.56</v>
      </c>
    </row>
    <row r="186" spans="1:15" ht="12.5" x14ac:dyDescent="0.25">
      <c r="A186" s="10" t="s">
        <v>98</v>
      </c>
      <c r="B186" s="4" t="s">
        <v>59</v>
      </c>
      <c r="C186" s="4" t="s">
        <v>13</v>
      </c>
      <c r="D186" s="6" t="s">
        <v>103</v>
      </c>
      <c r="E186" s="1" t="s">
        <v>177</v>
      </c>
      <c r="F186" s="19"/>
      <c r="G186" s="11">
        <v>622.6</v>
      </c>
      <c r="H186" s="11"/>
      <c r="I186" s="18">
        <v>10791.65</v>
      </c>
      <c r="J186" s="18">
        <f t="shared" si="17"/>
        <v>6718881.29</v>
      </c>
      <c r="K186" s="18">
        <f t="shared" si="18"/>
        <v>559906.77</v>
      </c>
      <c r="L186" s="18">
        <v>0</v>
      </c>
      <c r="M186" s="18">
        <f t="shared" si="19"/>
        <v>-16797.2</v>
      </c>
      <c r="N186" s="27">
        <v>0</v>
      </c>
      <c r="O186" s="1">
        <f t="shared" si="20"/>
        <v>543109.57000000007</v>
      </c>
    </row>
    <row r="187" spans="1:15" ht="12.5" x14ac:dyDescent="0.25">
      <c r="A187" s="10" t="s">
        <v>98</v>
      </c>
      <c r="B187" s="4" t="s">
        <v>59</v>
      </c>
      <c r="C187" s="4" t="s">
        <v>13</v>
      </c>
      <c r="D187" s="6" t="s">
        <v>80</v>
      </c>
      <c r="E187" s="1" t="s">
        <v>178</v>
      </c>
      <c r="F187" s="19"/>
      <c r="G187" s="11">
        <v>787.3</v>
      </c>
      <c r="H187" s="11"/>
      <c r="I187" s="18">
        <v>10791.65</v>
      </c>
      <c r="J187" s="18">
        <f t="shared" si="17"/>
        <v>8496266.0500000007</v>
      </c>
      <c r="K187" s="18">
        <f t="shared" si="18"/>
        <v>708022.17</v>
      </c>
      <c r="L187" s="18">
        <v>0</v>
      </c>
      <c r="M187" s="18">
        <f t="shared" si="19"/>
        <v>-21240.67</v>
      </c>
      <c r="N187" s="27">
        <v>-67048.350000000006</v>
      </c>
      <c r="O187" s="1">
        <f t="shared" si="20"/>
        <v>619733.15</v>
      </c>
    </row>
    <row r="188" spans="1:15" ht="12.5" x14ac:dyDescent="0.25">
      <c r="A188" s="10" t="s">
        <v>98</v>
      </c>
      <c r="B188" s="4" t="s">
        <v>59</v>
      </c>
      <c r="C188" s="4" t="s">
        <v>13</v>
      </c>
      <c r="D188" s="6" t="s">
        <v>40</v>
      </c>
      <c r="E188" s="1" t="s">
        <v>179</v>
      </c>
      <c r="F188" s="19"/>
      <c r="G188" s="11">
        <v>1107.9000000000001</v>
      </c>
      <c r="H188" s="11"/>
      <c r="I188" s="18">
        <v>10791.65</v>
      </c>
      <c r="J188" s="18">
        <f t="shared" si="17"/>
        <v>11956069.039999999</v>
      </c>
      <c r="K188" s="18">
        <f t="shared" si="18"/>
        <v>996339.09</v>
      </c>
      <c r="L188" s="18">
        <v>0</v>
      </c>
      <c r="M188" s="18">
        <f t="shared" si="19"/>
        <v>-29890.17</v>
      </c>
      <c r="N188" s="27">
        <v>-106441.67</v>
      </c>
      <c r="O188" s="1">
        <f t="shared" si="20"/>
        <v>860007.24999999988</v>
      </c>
    </row>
    <row r="189" spans="1:15" x14ac:dyDescent="0.35">
      <c r="A189" s="10" t="s">
        <v>98</v>
      </c>
      <c r="B189" s="4" t="s">
        <v>59</v>
      </c>
      <c r="C189" s="4" t="s">
        <v>13</v>
      </c>
      <c r="D189" t="s">
        <v>154</v>
      </c>
      <c r="E189" s="4" t="s">
        <v>155</v>
      </c>
      <c r="G189" s="4">
        <v>0</v>
      </c>
      <c r="H189" s="4">
        <v>392</v>
      </c>
      <c r="I189" s="18">
        <v>10791.65</v>
      </c>
      <c r="J189" s="18">
        <f t="shared" si="17"/>
        <v>4015648</v>
      </c>
      <c r="K189" s="18">
        <f t="shared" si="18"/>
        <v>334637.33</v>
      </c>
      <c r="L189" s="18">
        <v>0</v>
      </c>
      <c r="M189" s="18">
        <f t="shared" si="19"/>
        <v>-10039.120000000001</v>
      </c>
      <c r="N189" s="27">
        <v>0</v>
      </c>
      <c r="O189" s="1">
        <f t="shared" si="20"/>
        <v>324598.21000000002</v>
      </c>
    </row>
    <row r="190" spans="1:15" ht="12.5" x14ac:dyDescent="0.25">
      <c r="A190" s="10" t="s">
        <v>99</v>
      </c>
      <c r="B190" s="4" t="s">
        <v>55</v>
      </c>
      <c r="C190" s="4" t="s">
        <v>14</v>
      </c>
      <c r="D190" s="6" t="s">
        <v>41</v>
      </c>
      <c r="E190" s="1" t="s">
        <v>15</v>
      </c>
      <c r="F190" s="19"/>
      <c r="G190" s="11">
        <v>877</v>
      </c>
      <c r="H190" s="11"/>
      <c r="I190" s="18">
        <v>10791.65</v>
      </c>
      <c r="J190" s="18">
        <f t="shared" si="17"/>
        <v>9464277.0500000007</v>
      </c>
      <c r="K190" s="18">
        <f t="shared" si="18"/>
        <v>788689.75</v>
      </c>
      <c r="L190" s="18">
        <v>0</v>
      </c>
      <c r="M190" s="18">
        <f t="shared" si="19"/>
        <v>-23660.69</v>
      </c>
      <c r="N190" s="27">
        <v>-111340</v>
      </c>
      <c r="O190" s="1">
        <f t="shared" si="20"/>
        <v>653689.06000000006</v>
      </c>
    </row>
    <row r="191" spans="1:15" ht="12.5" x14ac:dyDescent="0.25">
      <c r="A191" s="10" t="s">
        <v>99</v>
      </c>
      <c r="B191" s="4" t="s">
        <v>55</v>
      </c>
      <c r="C191" s="4" t="s">
        <v>14</v>
      </c>
      <c r="D191" s="6" t="s">
        <v>146</v>
      </c>
      <c r="E191" s="1" t="s">
        <v>180</v>
      </c>
      <c r="F191" s="19"/>
      <c r="G191" s="11">
        <v>400</v>
      </c>
      <c r="H191" s="11"/>
      <c r="I191" s="18">
        <v>10791.65</v>
      </c>
      <c r="J191" s="18">
        <f t="shared" si="17"/>
        <v>4316660</v>
      </c>
      <c r="K191" s="18">
        <f t="shared" si="18"/>
        <v>359721.67</v>
      </c>
      <c r="L191" s="18">
        <v>0</v>
      </c>
      <c r="M191" s="18">
        <f t="shared" si="19"/>
        <v>-10791.65</v>
      </c>
      <c r="N191" s="27">
        <v>0</v>
      </c>
      <c r="O191" s="1">
        <f t="shared" si="20"/>
        <v>348930.01999999996</v>
      </c>
    </row>
    <row r="192" spans="1:15" ht="12.5" x14ac:dyDescent="0.25">
      <c r="A192" s="10" t="s">
        <v>99</v>
      </c>
      <c r="B192" s="4" t="s">
        <v>55</v>
      </c>
      <c r="C192" s="4" t="s">
        <v>14</v>
      </c>
      <c r="D192" s="6" t="s">
        <v>48</v>
      </c>
      <c r="E192" s="1" t="s">
        <v>122</v>
      </c>
      <c r="F192" s="19"/>
      <c r="G192" s="11">
        <v>37</v>
      </c>
      <c r="H192" s="11"/>
      <c r="I192" s="18">
        <v>10791.65</v>
      </c>
      <c r="J192" s="18">
        <f t="shared" si="17"/>
        <v>399291.05</v>
      </c>
      <c r="K192" s="18">
        <f t="shared" si="18"/>
        <v>33274.25</v>
      </c>
      <c r="L192" s="18">
        <v>0</v>
      </c>
      <c r="M192" s="18">
        <f t="shared" si="19"/>
        <v>-998.23</v>
      </c>
      <c r="N192" s="27">
        <v>0</v>
      </c>
      <c r="O192" s="1">
        <f t="shared" si="20"/>
        <v>32276.02</v>
      </c>
    </row>
    <row r="193" spans="1:15" ht="12.5" x14ac:dyDescent="0.25">
      <c r="A193" s="10" t="s">
        <v>99</v>
      </c>
      <c r="B193" s="4" t="s">
        <v>55</v>
      </c>
      <c r="C193" s="4" t="s">
        <v>14</v>
      </c>
      <c r="D193" s="6" t="s">
        <v>160</v>
      </c>
      <c r="E193" s="1" t="s">
        <v>162</v>
      </c>
      <c r="F193" s="19"/>
      <c r="G193" s="11">
        <v>32</v>
      </c>
      <c r="H193" s="11"/>
      <c r="I193" s="18">
        <v>10791.65</v>
      </c>
      <c r="J193" s="18">
        <f t="shared" si="17"/>
        <v>345332.8</v>
      </c>
      <c r="K193" s="18">
        <f t="shared" si="18"/>
        <v>28777.73</v>
      </c>
      <c r="L193" s="18">
        <v>0</v>
      </c>
      <c r="M193" s="18">
        <f t="shared" si="19"/>
        <v>-863.33</v>
      </c>
      <c r="N193" s="27">
        <v>0</v>
      </c>
      <c r="O193" s="1">
        <f t="shared" si="20"/>
        <v>27914.399999999998</v>
      </c>
    </row>
    <row r="194" spans="1:15" ht="12.5" x14ac:dyDescent="0.25">
      <c r="A194" s="10" t="s">
        <v>42</v>
      </c>
      <c r="B194" s="4" t="s">
        <v>136</v>
      </c>
      <c r="C194" s="4" t="s">
        <v>133</v>
      </c>
      <c r="D194" s="6" t="s">
        <v>134</v>
      </c>
      <c r="E194" s="1" t="s">
        <v>135</v>
      </c>
      <c r="F194" s="19"/>
      <c r="G194" s="11">
        <v>67</v>
      </c>
      <c r="H194" s="11"/>
      <c r="I194" s="18">
        <v>11146.91</v>
      </c>
      <c r="J194" s="18">
        <f t="shared" si="17"/>
        <v>746842.97</v>
      </c>
      <c r="K194" s="18">
        <f t="shared" si="18"/>
        <v>62236.91</v>
      </c>
      <c r="L194" s="18">
        <v>0</v>
      </c>
      <c r="M194" s="18">
        <f t="shared" si="19"/>
        <v>-1867.11</v>
      </c>
      <c r="N194" s="27">
        <v>0</v>
      </c>
      <c r="O194" s="1">
        <f t="shared" si="20"/>
        <v>60369.8</v>
      </c>
    </row>
    <row r="195" spans="1:15" ht="12.5" x14ac:dyDescent="0.25">
      <c r="A195" s="10" t="s">
        <v>100</v>
      </c>
      <c r="B195" s="4" t="s">
        <v>62</v>
      </c>
      <c r="C195" s="4" t="s">
        <v>104</v>
      </c>
      <c r="D195" s="6" t="s">
        <v>44</v>
      </c>
      <c r="E195" s="1" t="s">
        <v>129</v>
      </c>
      <c r="F195" s="19"/>
      <c r="G195" s="11">
        <v>123.6</v>
      </c>
      <c r="H195" s="11"/>
      <c r="I195" s="18">
        <v>11495.53</v>
      </c>
      <c r="J195" s="18">
        <f t="shared" si="17"/>
        <v>1420847.51</v>
      </c>
      <c r="K195" s="18">
        <f t="shared" si="18"/>
        <v>118403.96</v>
      </c>
      <c r="L195" s="18">
        <v>0</v>
      </c>
      <c r="M195" s="18">
        <f t="shared" si="19"/>
        <v>-3552.12</v>
      </c>
      <c r="N195" s="27">
        <v>0</v>
      </c>
      <c r="O195" s="1">
        <f t="shared" si="20"/>
        <v>114851.84000000001</v>
      </c>
    </row>
    <row r="197" spans="1:15" x14ac:dyDescent="0.35">
      <c r="A197" s="20" t="s">
        <v>149</v>
      </c>
      <c r="B197"/>
      <c r="C197" s="21">
        <v>10244</v>
      </c>
      <c r="G197" s="11">
        <f>SUM(G154:G195)</f>
        <v>20812.099999999995</v>
      </c>
      <c r="H197" s="11">
        <f>SUM(H154:H195)</f>
        <v>392</v>
      </c>
      <c r="J197" s="19">
        <f t="shared" ref="J197:O197" si="21">SUM(J154:J195)</f>
        <v>239312138.28</v>
      </c>
      <c r="K197" s="19">
        <f t="shared" si="21"/>
        <v>19942678.180000007</v>
      </c>
      <c r="L197" s="19">
        <f t="shared" si="21"/>
        <v>0</v>
      </c>
      <c r="M197" s="19">
        <f t="shared" si="21"/>
        <v>-598280.33999999985</v>
      </c>
      <c r="N197" s="19">
        <f t="shared" si="21"/>
        <v>-1875486.7100000002</v>
      </c>
      <c r="O197" s="19">
        <f t="shared" si="21"/>
        <v>17468911.130000003</v>
      </c>
    </row>
    <row r="198" spans="1:15" x14ac:dyDescent="0.35">
      <c r="G198" s="11"/>
      <c r="H198" s="11">
        <f>+G197+H197</f>
        <v>21204.099999999995</v>
      </c>
      <c r="M198" s="19">
        <f>L197+M197</f>
        <v>-598280.33999999985</v>
      </c>
      <c r="O198" s="19">
        <f>O197-M197</f>
        <v>18067191.470000003</v>
      </c>
    </row>
    <row r="201" spans="1:15" ht="13" x14ac:dyDescent="0.3">
      <c r="A201" s="12" t="s">
        <v>182</v>
      </c>
      <c r="B201" s="12"/>
      <c r="C201" s="13"/>
      <c r="D201" s="13"/>
      <c r="E201" s="12"/>
      <c r="F201" s="5"/>
      <c r="G201" s="5"/>
      <c r="H201" s="5"/>
      <c r="I201" s="5"/>
      <c r="J201" s="5"/>
      <c r="K201" s="5"/>
      <c r="L201" s="5"/>
      <c r="M201" s="5"/>
      <c r="N201" s="5"/>
      <c r="O201" s="5"/>
    </row>
    <row r="202" spans="1:15" ht="52" x14ac:dyDescent="0.3">
      <c r="A202" s="14" t="s">
        <v>187</v>
      </c>
      <c r="B202" s="14"/>
      <c r="C202" s="13"/>
      <c r="D202" s="13" t="s">
        <v>19</v>
      </c>
      <c r="E202" s="12" t="s">
        <v>20</v>
      </c>
      <c r="F202" s="15"/>
      <c r="G202" s="16" t="s">
        <v>156</v>
      </c>
      <c r="H202" s="16" t="s">
        <v>150</v>
      </c>
      <c r="I202" s="16" t="s">
        <v>0</v>
      </c>
      <c r="J202" s="16" t="s">
        <v>1</v>
      </c>
      <c r="K202" s="16" t="s">
        <v>2</v>
      </c>
      <c r="L202" s="16" t="s">
        <v>3</v>
      </c>
      <c r="M202" s="16" t="s">
        <v>4</v>
      </c>
      <c r="N202" s="16" t="s">
        <v>16</v>
      </c>
      <c r="O202" s="16" t="s">
        <v>5</v>
      </c>
    </row>
    <row r="203" spans="1:15" x14ac:dyDescent="0.35">
      <c r="C203" s="19"/>
      <c r="E203" s="19"/>
      <c r="F203" s="19"/>
      <c r="G203" s="17"/>
      <c r="H203" s="17"/>
      <c r="I203" s="18"/>
      <c r="J203" s="18"/>
      <c r="K203" s="18"/>
      <c r="L203" s="18"/>
      <c r="M203" s="18"/>
      <c r="N203" s="18"/>
      <c r="O203" s="1"/>
    </row>
    <row r="204" spans="1:15" ht="12.5" x14ac:dyDescent="0.25">
      <c r="A204" s="10" t="s">
        <v>85</v>
      </c>
      <c r="B204" s="4" t="s">
        <v>53</v>
      </c>
      <c r="C204" s="4" t="s">
        <v>101</v>
      </c>
      <c r="D204" s="6" t="s">
        <v>22</v>
      </c>
      <c r="E204" s="1" t="s">
        <v>163</v>
      </c>
      <c r="F204" s="19"/>
      <c r="G204" s="11">
        <v>1848.3</v>
      </c>
      <c r="H204" s="11"/>
      <c r="I204" s="18">
        <v>11270.7</v>
      </c>
      <c r="J204" s="18">
        <f t="shared" ref="J204:J245" si="22">ROUND((G204*I204)+(H204*$C$47),2)</f>
        <v>20831634.809999999</v>
      </c>
      <c r="K204" s="18">
        <f t="shared" ref="K204:K245" si="23">ROUND(J204/12,2)</f>
        <v>1735969.57</v>
      </c>
      <c r="L204" s="18">
        <v>0</v>
      </c>
      <c r="M204" s="18">
        <f t="shared" ref="M204:M245" si="24">ROUND(((J204*-0.03)/12),2)</f>
        <v>-52079.09</v>
      </c>
      <c r="N204" s="27">
        <v>-182943.25</v>
      </c>
      <c r="O204" s="1">
        <f t="shared" ref="O204:O245" si="25">K204+L204+M204+N204</f>
        <v>1500947.23</v>
      </c>
    </row>
    <row r="205" spans="1:15" ht="12.5" x14ac:dyDescent="0.25">
      <c r="A205" s="10" t="s">
        <v>85</v>
      </c>
      <c r="B205" s="4" t="s">
        <v>53</v>
      </c>
      <c r="C205" s="4" t="s">
        <v>101</v>
      </c>
      <c r="D205" s="6" t="s">
        <v>43</v>
      </c>
      <c r="E205" s="1" t="s">
        <v>164</v>
      </c>
      <c r="F205" s="19"/>
      <c r="G205" s="11">
        <v>832.8</v>
      </c>
      <c r="H205" s="11"/>
      <c r="I205" s="18">
        <v>11270.7</v>
      </c>
      <c r="J205" s="18">
        <f t="shared" si="22"/>
        <v>9386238.9600000009</v>
      </c>
      <c r="K205" s="18">
        <f t="shared" si="23"/>
        <v>782186.58</v>
      </c>
      <c r="L205" s="18">
        <v>0</v>
      </c>
      <c r="M205" s="18">
        <f t="shared" si="24"/>
        <v>-23465.599999999999</v>
      </c>
      <c r="N205" s="27">
        <v>-99545.76</v>
      </c>
      <c r="O205" s="1">
        <f t="shared" si="25"/>
        <v>659175.22</v>
      </c>
    </row>
    <row r="206" spans="1:15" ht="12.5" x14ac:dyDescent="0.25">
      <c r="A206" s="10" t="s">
        <v>85</v>
      </c>
      <c r="B206" s="4" t="s">
        <v>53</v>
      </c>
      <c r="C206" s="4" t="s">
        <v>101</v>
      </c>
      <c r="D206" s="6" t="s">
        <v>86</v>
      </c>
      <c r="E206" s="1" t="s">
        <v>108</v>
      </c>
      <c r="F206" s="19"/>
      <c r="G206" s="11">
        <v>1988.1</v>
      </c>
      <c r="H206" s="11"/>
      <c r="I206" s="18">
        <v>11270.7</v>
      </c>
      <c r="J206" s="18">
        <f t="shared" si="22"/>
        <v>22407278.670000002</v>
      </c>
      <c r="K206" s="18">
        <f t="shared" si="23"/>
        <v>1867273.22</v>
      </c>
      <c r="L206" s="18">
        <v>0</v>
      </c>
      <c r="M206" s="18">
        <f t="shared" si="24"/>
        <v>-56018.2</v>
      </c>
      <c r="N206" s="27">
        <v>-206910.68</v>
      </c>
      <c r="O206" s="1">
        <f t="shared" si="25"/>
        <v>1604344.34</v>
      </c>
    </row>
    <row r="207" spans="1:15" ht="12.5" x14ac:dyDescent="0.25">
      <c r="A207" s="10" t="s">
        <v>87</v>
      </c>
      <c r="B207" s="4" t="s">
        <v>53</v>
      </c>
      <c r="C207" s="4" t="s">
        <v>6</v>
      </c>
      <c r="D207" s="6" t="s">
        <v>23</v>
      </c>
      <c r="E207" s="1" t="s">
        <v>181</v>
      </c>
      <c r="F207" s="19"/>
      <c r="G207" s="11">
        <v>735</v>
      </c>
      <c r="H207" s="11"/>
      <c r="I207" s="18">
        <v>12071.48</v>
      </c>
      <c r="J207" s="18">
        <f t="shared" si="22"/>
        <v>8872537.8000000007</v>
      </c>
      <c r="K207" s="18">
        <f t="shared" si="23"/>
        <v>739378.15</v>
      </c>
      <c r="L207" s="18">
        <v>0</v>
      </c>
      <c r="M207" s="18">
        <f t="shared" si="24"/>
        <v>-22181.34</v>
      </c>
      <c r="N207" s="27">
        <v>-159079.58000000002</v>
      </c>
      <c r="O207" s="1">
        <f t="shared" si="25"/>
        <v>558117.23</v>
      </c>
    </row>
    <row r="208" spans="1:15" x14ac:dyDescent="0.35">
      <c r="A208" s="10" t="s">
        <v>88</v>
      </c>
      <c r="B208" s="4" t="s">
        <v>53</v>
      </c>
      <c r="C208" s="4" t="s">
        <v>52</v>
      </c>
      <c r="D208" t="s">
        <v>24</v>
      </c>
      <c r="E208" s="19" t="s">
        <v>113</v>
      </c>
      <c r="F208" s="19"/>
      <c r="G208" s="11">
        <v>648.4</v>
      </c>
      <c r="H208" s="11"/>
      <c r="I208" s="18">
        <v>11223.79</v>
      </c>
      <c r="J208" s="18">
        <f t="shared" si="22"/>
        <v>7277505.4400000004</v>
      </c>
      <c r="K208" s="18">
        <f t="shared" si="23"/>
        <v>606458.79</v>
      </c>
      <c r="L208" s="18">
        <v>0</v>
      </c>
      <c r="M208" s="18">
        <f t="shared" si="24"/>
        <v>-18193.759999999998</v>
      </c>
      <c r="N208" s="27">
        <v>-53052.5</v>
      </c>
      <c r="O208" s="1">
        <f t="shared" si="25"/>
        <v>535212.53</v>
      </c>
    </row>
    <row r="209" spans="1:15" ht="12.5" x14ac:dyDescent="0.25">
      <c r="A209" s="10" t="s">
        <v>88</v>
      </c>
      <c r="B209" s="4" t="s">
        <v>53</v>
      </c>
      <c r="C209" s="4" t="s">
        <v>52</v>
      </c>
      <c r="D209" s="6" t="s">
        <v>142</v>
      </c>
      <c r="E209" s="1" t="s">
        <v>165</v>
      </c>
      <c r="F209" s="19"/>
      <c r="G209" s="11">
        <v>279.3</v>
      </c>
      <c r="H209" s="11"/>
      <c r="I209" s="18">
        <v>11223.79</v>
      </c>
      <c r="J209" s="18">
        <f t="shared" si="22"/>
        <v>3134804.55</v>
      </c>
      <c r="K209" s="18">
        <f t="shared" si="23"/>
        <v>261233.71</v>
      </c>
      <c r="L209" s="18">
        <v>0</v>
      </c>
      <c r="M209" s="18">
        <f t="shared" si="24"/>
        <v>-7837.01</v>
      </c>
      <c r="N209" s="27">
        <v>0</v>
      </c>
      <c r="O209" s="1">
        <f t="shared" si="25"/>
        <v>253396.69999999998</v>
      </c>
    </row>
    <row r="210" spans="1:15" ht="12.5" x14ac:dyDescent="0.25">
      <c r="A210" s="10" t="s">
        <v>89</v>
      </c>
      <c r="B210" s="4" t="s">
        <v>53</v>
      </c>
      <c r="C210" s="4" t="s">
        <v>105</v>
      </c>
      <c r="D210" s="6" t="s">
        <v>42</v>
      </c>
      <c r="E210" s="2" t="s">
        <v>130</v>
      </c>
      <c r="F210" s="19"/>
      <c r="G210" s="11">
        <v>462.2</v>
      </c>
      <c r="H210" s="11"/>
      <c r="I210" s="18">
        <v>11897.03</v>
      </c>
      <c r="J210" s="18">
        <f t="shared" si="22"/>
        <v>5498807.2699999996</v>
      </c>
      <c r="K210" s="18">
        <f t="shared" si="23"/>
        <v>458233.94</v>
      </c>
      <c r="L210" s="18">
        <v>0</v>
      </c>
      <c r="M210" s="18">
        <f t="shared" si="24"/>
        <v>-13747.02</v>
      </c>
      <c r="N210" s="27">
        <v>-30627.989999999998</v>
      </c>
      <c r="O210" s="1">
        <f t="shared" si="25"/>
        <v>413858.93</v>
      </c>
    </row>
    <row r="211" spans="1:15" ht="12.5" x14ac:dyDescent="0.25">
      <c r="A211" s="10" t="s">
        <v>89</v>
      </c>
      <c r="B211" s="4" t="s">
        <v>53</v>
      </c>
      <c r="C211" s="4" t="s">
        <v>105</v>
      </c>
      <c r="D211" s="6" t="s">
        <v>26</v>
      </c>
      <c r="E211" s="1" t="s">
        <v>132</v>
      </c>
      <c r="F211" s="19"/>
      <c r="G211" s="11">
        <v>254</v>
      </c>
      <c r="H211" s="11"/>
      <c r="I211" s="18">
        <v>11897.03</v>
      </c>
      <c r="J211" s="18">
        <f t="shared" si="22"/>
        <v>3021845.62</v>
      </c>
      <c r="K211" s="18">
        <f t="shared" si="23"/>
        <v>251820.47</v>
      </c>
      <c r="L211" s="18">
        <v>0</v>
      </c>
      <c r="M211" s="18">
        <f t="shared" si="24"/>
        <v>-7554.61</v>
      </c>
      <c r="N211" s="27">
        <v>0</v>
      </c>
      <c r="O211" s="1">
        <f t="shared" si="25"/>
        <v>244265.86000000002</v>
      </c>
    </row>
    <row r="212" spans="1:15" ht="12.5" x14ac:dyDescent="0.25">
      <c r="A212" s="10" t="s">
        <v>161</v>
      </c>
      <c r="B212" s="4" t="s">
        <v>56</v>
      </c>
      <c r="C212" s="4" t="s">
        <v>185</v>
      </c>
      <c r="D212" s="6" t="s">
        <v>159</v>
      </c>
      <c r="E212" s="2" t="s">
        <v>166</v>
      </c>
      <c r="F212" s="19"/>
      <c r="G212" s="11">
        <v>169.8</v>
      </c>
      <c r="H212" s="11"/>
      <c r="I212" s="18">
        <v>11422.39</v>
      </c>
      <c r="J212" s="18">
        <f t="shared" si="22"/>
        <v>1939521.82</v>
      </c>
      <c r="K212" s="18">
        <f t="shared" si="23"/>
        <v>161626.82</v>
      </c>
      <c r="L212" s="18">
        <v>0</v>
      </c>
      <c r="M212" s="18">
        <f t="shared" si="24"/>
        <v>-4848.8</v>
      </c>
      <c r="N212" s="27">
        <v>-34714.58</v>
      </c>
      <c r="O212" s="1">
        <f t="shared" si="25"/>
        <v>122063.44000000002</v>
      </c>
    </row>
    <row r="213" spans="1:15" ht="12.5" x14ac:dyDescent="0.25">
      <c r="A213" s="10" t="s">
        <v>90</v>
      </c>
      <c r="B213" s="4" t="s">
        <v>56</v>
      </c>
      <c r="C213" s="4" t="s">
        <v>17</v>
      </c>
      <c r="D213" s="6" t="s">
        <v>158</v>
      </c>
      <c r="E213" s="3" t="s">
        <v>167</v>
      </c>
      <c r="F213" s="19"/>
      <c r="G213" s="11">
        <v>833.2</v>
      </c>
      <c r="H213" s="11"/>
      <c r="I213" s="18">
        <v>12360.12</v>
      </c>
      <c r="J213" s="18">
        <f t="shared" si="22"/>
        <v>10298451.98</v>
      </c>
      <c r="K213" s="18">
        <f t="shared" si="23"/>
        <v>858204.33</v>
      </c>
      <c r="L213" s="18">
        <v>0</v>
      </c>
      <c r="M213" s="18">
        <f t="shared" si="24"/>
        <v>-25746.13</v>
      </c>
      <c r="N213" s="27">
        <v>-42004.15</v>
      </c>
      <c r="O213" s="1">
        <f t="shared" si="25"/>
        <v>790454.04999999993</v>
      </c>
    </row>
    <row r="214" spans="1:15" ht="12.5" x14ac:dyDescent="0.25">
      <c r="A214" s="10" t="s">
        <v>90</v>
      </c>
      <c r="B214" s="4" t="s">
        <v>56</v>
      </c>
      <c r="C214" s="4" t="s">
        <v>17</v>
      </c>
      <c r="D214" s="6" t="s">
        <v>47</v>
      </c>
      <c r="E214" s="1" t="s">
        <v>168</v>
      </c>
      <c r="F214" s="19"/>
      <c r="G214" s="11">
        <v>553</v>
      </c>
      <c r="H214" s="11"/>
      <c r="I214" s="18">
        <v>12360.12</v>
      </c>
      <c r="J214" s="18">
        <f t="shared" si="22"/>
        <v>6835146.3600000003</v>
      </c>
      <c r="K214" s="18">
        <f t="shared" si="23"/>
        <v>569595.53</v>
      </c>
      <c r="L214" s="18">
        <v>0</v>
      </c>
      <c r="M214" s="18">
        <f t="shared" si="24"/>
        <v>-17087.87</v>
      </c>
      <c r="N214" s="27">
        <v>-190660.6</v>
      </c>
      <c r="O214" s="1">
        <f t="shared" si="25"/>
        <v>361847.06000000006</v>
      </c>
    </row>
    <row r="215" spans="1:15" ht="12.5" x14ac:dyDescent="0.25">
      <c r="A215" s="10" t="s">
        <v>90</v>
      </c>
      <c r="B215" s="4" t="s">
        <v>56</v>
      </c>
      <c r="C215" s="4" t="s">
        <v>17</v>
      </c>
      <c r="D215" s="6" t="s">
        <v>27</v>
      </c>
      <c r="E215" s="1" t="s">
        <v>169</v>
      </c>
      <c r="F215" s="19"/>
      <c r="G215" s="11">
        <v>268</v>
      </c>
      <c r="H215" s="11"/>
      <c r="I215" s="18">
        <v>12360.12</v>
      </c>
      <c r="J215" s="18">
        <f t="shared" si="22"/>
        <v>3312512.16</v>
      </c>
      <c r="K215" s="18">
        <f t="shared" si="23"/>
        <v>276042.68</v>
      </c>
      <c r="L215" s="18">
        <v>0</v>
      </c>
      <c r="M215" s="18">
        <f t="shared" si="24"/>
        <v>-8281.2800000000007</v>
      </c>
      <c r="N215" s="27">
        <v>0</v>
      </c>
      <c r="O215" s="1">
        <f t="shared" si="25"/>
        <v>267761.39999999997</v>
      </c>
    </row>
    <row r="216" spans="1:15" ht="12.5" x14ac:dyDescent="0.25">
      <c r="A216" s="10" t="s">
        <v>90</v>
      </c>
      <c r="B216" s="4" t="s">
        <v>56</v>
      </c>
      <c r="C216" s="4" t="s">
        <v>17</v>
      </c>
      <c r="D216" s="6" t="s">
        <v>28</v>
      </c>
      <c r="E216" s="1" t="s">
        <v>170</v>
      </c>
      <c r="F216" s="19"/>
      <c r="G216" s="11">
        <v>127.2</v>
      </c>
      <c r="H216" s="11"/>
      <c r="I216" s="18">
        <v>12360.12</v>
      </c>
      <c r="J216" s="18">
        <f t="shared" si="22"/>
        <v>1572207.26</v>
      </c>
      <c r="K216" s="18">
        <f t="shared" si="23"/>
        <v>131017.27</v>
      </c>
      <c r="L216" s="18">
        <v>0</v>
      </c>
      <c r="M216" s="18">
        <f t="shared" si="24"/>
        <v>-3930.52</v>
      </c>
      <c r="N216" s="27">
        <v>0</v>
      </c>
      <c r="O216" s="1">
        <f t="shared" si="25"/>
        <v>127086.75</v>
      </c>
    </row>
    <row r="217" spans="1:15" ht="12.5" x14ac:dyDescent="0.25">
      <c r="A217" s="10" t="s">
        <v>90</v>
      </c>
      <c r="B217" s="4" t="s">
        <v>56</v>
      </c>
      <c r="C217" s="4" t="s">
        <v>17</v>
      </c>
      <c r="D217" s="6" t="s">
        <v>153</v>
      </c>
      <c r="E217" s="4" t="s">
        <v>171</v>
      </c>
      <c r="F217" s="19"/>
      <c r="G217" s="11">
        <v>34</v>
      </c>
      <c r="H217" s="11"/>
      <c r="I217" s="18">
        <v>12360.12</v>
      </c>
      <c r="J217" s="18">
        <f t="shared" si="22"/>
        <v>420244.08</v>
      </c>
      <c r="K217" s="18">
        <f t="shared" si="23"/>
        <v>35020.339999999997</v>
      </c>
      <c r="L217" s="18">
        <v>0</v>
      </c>
      <c r="M217" s="18">
        <f t="shared" si="24"/>
        <v>-1050.6099999999999</v>
      </c>
      <c r="N217" s="27">
        <v>0</v>
      </c>
      <c r="O217" s="1">
        <f t="shared" si="25"/>
        <v>33969.729999999996</v>
      </c>
    </row>
    <row r="218" spans="1:15" ht="12.5" x14ac:dyDescent="0.25">
      <c r="A218" s="10" t="s">
        <v>90</v>
      </c>
      <c r="B218" s="4" t="s">
        <v>56</v>
      </c>
      <c r="C218" s="4" t="s">
        <v>17</v>
      </c>
      <c r="D218" s="6" t="s">
        <v>64</v>
      </c>
      <c r="E218" s="1" t="s">
        <v>112</v>
      </c>
      <c r="F218" s="19"/>
      <c r="G218" s="11">
        <v>97.3</v>
      </c>
      <c r="H218" s="11"/>
      <c r="I218" s="18">
        <v>12360.12</v>
      </c>
      <c r="J218" s="18">
        <f t="shared" si="22"/>
        <v>1202639.68</v>
      </c>
      <c r="K218" s="18">
        <f t="shared" si="23"/>
        <v>100219.97</v>
      </c>
      <c r="L218" s="18">
        <v>0</v>
      </c>
      <c r="M218" s="18">
        <f t="shared" si="24"/>
        <v>-3006.6</v>
      </c>
      <c r="N218" s="27">
        <v>0</v>
      </c>
      <c r="O218" s="1">
        <f t="shared" si="25"/>
        <v>97213.37</v>
      </c>
    </row>
    <row r="219" spans="1:15" x14ac:dyDescent="0.35">
      <c r="A219" s="10" t="s">
        <v>91</v>
      </c>
      <c r="B219" s="4" t="s">
        <v>61</v>
      </c>
      <c r="C219" s="4" t="s">
        <v>21</v>
      </c>
      <c r="D219" s="24" t="s">
        <v>49</v>
      </c>
      <c r="E219" t="s">
        <v>128</v>
      </c>
      <c r="F219" s="19"/>
      <c r="G219" s="11">
        <v>149.5</v>
      </c>
      <c r="H219" s="11"/>
      <c r="I219" s="18">
        <v>11275.43</v>
      </c>
      <c r="J219" s="18">
        <f t="shared" si="22"/>
        <v>1685676.79</v>
      </c>
      <c r="K219" s="18">
        <f t="shared" si="23"/>
        <v>140473.07</v>
      </c>
      <c r="L219" s="18">
        <v>0</v>
      </c>
      <c r="M219" s="18">
        <f t="shared" si="24"/>
        <v>-4214.1899999999996</v>
      </c>
      <c r="N219" s="27">
        <v>0</v>
      </c>
      <c r="O219" s="1">
        <f t="shared" si="25"/>
        <v>136258.88</v>
      </c>
    </row>
    <row r="220" spans="1:15" ht="12.5" x14ac:dyDescent="0.25">
      <c r="A220" s="10" t="s">
        <v>92</v>
      </c>
      <c r="B220" s="4" t="s">
        <v>54</v>
      </c>
      <c r="C220" s="4" t="s">
        <v>54</v>
      </c>
      <c r="D220" s="6" t="s">
        <v>102</v>
      </c>
      <c r="E220" s="1" t="s">
        <v>172</v>
      </c>
      <c r="F220" s="19"/>
      <c r="G220" s="11">
        <v>919.2</v>
      </c>
      <c r="H220" s="11"/>
      <c r="I220" s="18">
        <v>10940.76</v>
      </c>
      <c r="J220" s="18">
        <f t="shared" si="22"/>
        <v>10056746.59</v>
      </c>
      <c r="K220" s="18">
        <f t="shared" si="23"/>
        <v>838062.22</v>
      </c>
      <c r="L220" s="18">
        <v>0</v>
      </c>
      <c r="M220" s="18">
        <f t="shared" si="24"/>
        <v>-25141.87</v>
      </c>
      <c r="N220" s="27">
        <v>0</v>
      </c>
      <c r="O220" s="1">
        <f t="shared" si="25"/>
        <v>812920.35</v>
      </c>
    </row>
    <row r="221" spans="1:15" ht="12.5" x14ac:dyDescent="0.25">
      <c r="A221" s="10" t="s">
        <v>92</v>
      </c>
      <c r="B221" s="4" t="s">
        <v>54</v>
      </c>
      <c r="C221" s="4" t="s">
        <v>54</v>
      </c>
      <c r="D221" s="6" t="s">
        <v>29</v>
      </c>
      <c r="E221" s="1" t="s">
        <v>173</v>
      </c>
      <c r="F221" s="19"/>
      <c r="G221" s="11">
        <v>1174.3</v>
      </c>
      <c r="H221" s="11"/>
      <c r="I221" s="18">
        <v>10940.76</v>
      </c>
      <c r="J221" s="18">
        <f t="shared" si="22"/>
        <v>12847734.470000001</v>
      </c>
      <c r="K221" s="18">
        <f t="shared" si="23"/>
        <v>1070644.54</v>
      </c>
      <c r="L221" s="18">
        <v>0</v>
      </c>
      <c r="M221" s="18">
        <f t="shared" si="24"/>
        <v>-32119.34</v>
      </c>
      <c r="N221" s="27">
        <v>-238851.9</v>
      </c>
      <c r="O221" s="1">
        <f t="shared" si="25"/>
        <v>799673.3</v>
      </c>
    </row>
    <row r="222" spans="1:15" ht="12.5" x14ac:dyDescent="0.25">
      <c r="A222" s="10" t="s">
        <v>93</v>
      </c>
      <c r="B222" s="4" t="s">
        <v>7</v>
      </c>
      <c r="C222" s="4" t="s">
        <v>7</v>
      </c>
      <c r="D222" s="6" t="s">
        <v>30</v>
      </c>
      <c r="E222" s="1" t="s">
        <v>121</v>
      </c>
      <c r="F222" s="19"/>
      <c r="G222" s="11">
        <v>322</v>
      </c>
      <c r="H222" s="11"/>
      <c r="I222" s="18">
        <v>11913.59</v>
      </c>
      <c r="J222" s="18">
        <f t="shared" si="22"/>
        <v>3836175.98</v>
      </c>
      <c r="K222" s="18">
        <f t="shared" si="23"/>
        <v>319681.33</v>
      </c>
      <c r="L222" s="18">
        <v>0</v>
      </c>
      <c r="M222" s="18">
        <f t="shared" si="24"/>
        <v>-9590.44</v>
      </c>
      <c r="N222" s="27">
        <v>-31875.54</v>
      </c>
      <c r="O222" s="1">
        <f t="shared" si="25"/>
        <v>278215.35000000003</v>
      </c>
    </row>
    <row r="223" spans="1:15" ht="12.5" x14ac:dyDescent="0.25">
      <c r="A223" s="10" t="s">
        <v>94</v>
      </c>
      <c r="B223" s="4" t="s">
        <v>57</v>
      </c>
      <c r="C223" s="4" t="s">
        <v>8</v>
      </c>
      <c r="D223" s="6" t="s">
        <v>81</v>
      </c>
      <c r="E223" s="1" t="s">
        <v>82</v>
      </c>
      <c r="F223" s="19"/>
      <c r="G223" s="11">
        <v>426</v>
      </c>
      <c r="H223" s="11"/>
      <c r="I223" s="18">
        <v>11259.88</v>
      </c>
      <c r="J223" s="18">
        <f t="shared" si="22"/>
        <v>4796708.88</v>
      </c>
      <c r="K223" s="18">
        <f t="shared" si="23"/>
        <v>399725.74</v>
      </c>
      <c r="L223" s="18">
        <v>0</v>
      </c>
      <c r="M223" s="18">
        <f t="shared" si="24"/>
        <v>-11991.77</v>
      </c>
      <c r="N223" s="27">
        <v>0</v>
      </c>
      <c r="O223" s="1">
        <f t="shared" si="25"/>
        <v>387733.97</v>
      </c>
    </row>
    <row r="224" spans="1:15" ht="12.5" x14ac:dyDescent="0.25">
      <c r="A224" s="10" t="s">
        <v>94</v>
      </c>
      <c r="B224" s="4" t="s">
        <v>57</v>
      </c>
      <c r="C224" s="4" t="s">
        <v>8</v>
      </c>
      <c r="D224" s="6" t="s">
        <v>46</v>
      </c>
      <c r="E224" s="1" t="s">
        <v>45</v>
      </c>
      <c r="F224" s="19"/>
      <c r="G224" s="11">
        <v>669.4</v>
      </c>
      <c r="H224" s="11"/>
      <c r="I224" s="18">
        <v>11259.88</v>
      </c>
      <c r="J224" s="18">
        <f t="shared" si="22"/>
        <v>7537363.6699999999</v>
      </c>
      <c r="K224" s="18">
        <f t="shared" si="23"/>
        <v>628113.64</v>
      </c>
      <c r="L224" s="18">
        <v>0</v>
      </c>
      <c r="M224" s="18">
        <f t="shared" si="24"/>
        <v>-18843.41</v>
      </c>
      <c r="N224" s="27">
        <v>-95995.31</v>
      </c>
      <c r="O224" s="1">
        <f t="shared" si="25"/>
        <v>513274.92</v>
      </c>
    </row>
    <row r="225" spans="1:15" ht="12.5" x14ac:dyDescent="0.25">
      <c r="A225" s="10" t="s">
        <v>94</v>
      </c>
      <c r="B225" s="4" t="s">
        <v>57</v>
      </c>
      <c r="C225" s="4" t="s">
        <v>8</v>
      </c>
      <c r="D225" s="6" t="s">
        <v>32</v>
      </c>
      <c r="E225" s="1" t="s">
        <v>9</v>
      </c>
      <c r="F225" s="19"/>
      <c r="G225" s="11">
        <v>339.6</v>
      </c>
      <c r="H225" s="11"/>
      <c r="I225" s="18">
        <v>11259.88</v>
      </c>
      <c r="J225" s="18">
        <f t="shared" si="22"/>
        <v>3823855.25</v>
      </c>
      <c r="K225" s="18">
        <f t="shared" si="23"/>
        <v>318654.59999999998</v>
      </c>
      <c r="L225" s="18">
        <v>0</v>
      </c>
      <c r="M225" s="18">
        <f t="shared" si="24"/>
        <v>-9559.64</v>
      </c>
      <c r="N225" s="27">
        <v>-42445</v>
      </c>
      <c r="O225" s="1">
        <f t="shared" si="25"/>
        <v>266649.95999999996</v>
      </c>
    </row>
    <row r="226" spans="1:15" ht="12.5" x14ac:dyDescent="0.25">
      <c r="A226" s="10" t="s">
        <v>94</v>
      </c>
      <c r="B226" s="4" t="s">
        <v>57</v>
      </c>
      <c r="C226" s="4" t="s">
        <v>8</v>
      </c>
      <c r="D226" s="6" t="s">
        <v>33</v>
      </c>
      <c r="E226" s="1" t="s">
        <v>174</v>
      </c>
      <c r="F226" s="19"/>
      <c r="G226" s="11">
        <v>844.5</v>
      </c>
      <c r="H226" s="11"/>
      <c r="I226" s="18">
        <v>11259.88</v>
      </c>
      <c r="J226" s="18">
        <f t="shared" si="22"/>
        <v>9508968.6600000001</v>
      </c>
      <c r="K226" s="18">
        <f t="shared" si="23"/>
        <v>792414.06</v>
      </c>
      <c r="L226" s="18">
        <v>0</v>
      </c>
      <c r="M226" s="18">
        <f t="shared" si="24"/>
        <v>-23772.42</v>
      </c>
      <c r="N226" s="27">
        <v>-68038.62</v>
      </c>
      <c r="O226" s="1">
        <f t="shared" si="25"/>
        <v>700603.02</v>
      </c>
    </row>
    <row r="227" spans="1:15" ht="12.5" x14ac:dyDescent="0.25">
      <c r="A227" s="10" t="s">
        <v>94</v>
      </c>
      <c r="B227" s="4" t="s">
        <v>57</v>
      </c>
      <c r="C227" s="4" t="s">
        <v>8</v>
      </c>
      <c r="D227" s="6" t="s">
        <v>34</v>
      </c>
      <c r="E227" s="3" t="s">
        <v>116</v>
      </c>
      <c r="F227" s="19"/>
      <c r="G227" s="11">
        <v>300.89999999999998</v>
      </c>
      <c r="H227" s="11"/>
      <c r="I227" s="18">
        <v>11259.88</v>
      </c>
      <c r="J227" s="18">
        <f t="shared" si="22"/>
        <v>3388097.89</v>
      </c>
      <c r="K227" s="18">
        <f t="shared" si="23"/>
        <v>282341.49</v>
      </c>
      <c r="L227" s="18">
        <v>0</v>
      </c>
      <c r="M227" s="18">
        <f t="shared" si="24"/>
        <v>-8470.24</v>
      </c>
      <c r="N227" s="27">
        <v>0</v>
      </c>
      <c r="O227" s="1">
        <f t="shared" si="25"/>
        <v>273871.25</v>
      </c>
    </row>
    <row r="228" spans="1:15" ht="12.5" x14ac:dyDescent="0.25">
      <c r="A228" s="10" t="s">
        <v>94</v>
      </c>
      <c r="B228" s="4" t="s">
        <v>57</v>
      </c>
      <c r="C228" s="4" t="s">
        <v>8</v>
      </c>
      <c r="D228" s="6" t="s">
        <v>35</v>
      </c>
      <c r="E228" s="1" t="s">
        <v>18</v>
      </c>
      <c r="F228" s="19"/>
      <c r="G228" s="11">
        <v>362.5</v>
      </c>
      <c r="H228" s="11"/>
      <c r="I228" s="18">
        <v>11259.88</v>
      </c>
      <c r="J228" s="18">
        <f t="shared" si="22"/>
        <v>4081706.5</v>
      </c>
      <c r="K228" s="18">
        <f t="shared" si="23"/>
        <v>340142.21</v>
      </c>
      <c r="L228" s="18">
        <v>0</v>
      </c>
      <c r="M228" s="18">
        <f t="shared" si="24"/>
        <v>-10204.27</v>
      </c>
      <c r="N228" s="27">
        <v>-30047.919999999998</v>
      </c>
      <c r="O228" s="1">
        <f t="shared" si="25"/>
        <v>299890.02</v>
      </c>
    </row>
    <row r="229" spans="1:15" ht="12.5" x14ac:dyDescent="0.25">
      <c r="A229" s="10" t="s">
        <v>95</v>
      </c>
      <c r="B229" s="4" t="s">
        <v>60</v>
      </c>
      <c r="C229" s="4" t="s">
        <v>10</v>
      </c>
      <c r="D229" s="6" t="s">
        <v>36</v>
      </c>
      <c r="E229" s="1" t="s">
        <v>127</v>
      </c>
      <c r="F229" s="19"/>
      <c r="G229" s="11">
        <v>254.6</v>
      </c>
      <c r="H229" s="11"/>
      <c r="I229" s="18">
        <v>12175.27</v>
      </c>
      <c r="J229" s="18">
        <f t="shared" si="22"/>
        <v>3099823.74</v>
      </c>
      <c r="K229" s="18">
        <f t="shared" si="23"/>
        <v>258318.65</v>
      </c>
      <c r="L229" s="18">
        <v>0</v>
      </c>
      <c r="M229" s="18">
        <f t="shared" si="24"/>
        <v>-7749.56</v>
      </c>
      <c r="N229" s="27">
        <v>0</v>
      </c>
      <c r="O229" s="1">
        <f t="shared" si="25"/>
        <v>250569.09</v>
      </c>
    </row>
    <row r="230" spans="1:15" ht="12.5" x14ac:dyDescent="0.25">
      <c r="A230" s="10" t="s">
        <v>96</v>
      </c>
      <c r="B230" s="4" t="s">
        <v>51</v>
      </c>
      <c r="C230" s="4" t="s">
        <v>51</v>
      </c>
      <c r="D230" s="6" t="s">
        <v>63</v>
      </c>
      <c r="E230" s="1" t="s">
        <v>175</v>
      </c>
      <c r="F230" s="19"/>
      <c r="G230" s="11">
        <v>751</v>
      </c>
      <c r="H230" s="11"/>
      <c r="I230" s="18">
        <v>11040.21</v>
      </c>
      <c r="J230" s="18">
        <f t="shared" si="22"/>
        <v>8291197.71</v>
      </c>
      <c r="K230" s="18">
        <f t="shared" si="23"/>
        <v>690933.14</v>
      </c>
      <c r="L230" s="18">
        <v>0</v>
      </c>
      <c r="M230" s="18">
        <f t="shared" si="24"/>
        <v>-20727.990000000002</v>
      </c>
      <c r="N230" s="27">
        <v>-48866.679999999993</v>
      </c>
      <c r="O230" s="1">
        <f t="shared" si="25"/>
        <v>621338.47</v>
      </c>
    </row>
    <row r="231" spans="1:15" ht="12.5" x14ac:dyDescent="0.25">
      <c r="A231" s="10" t="s">
        <v>96</v>
      </c>
      <c r="B231" s="4" t="s">
        <v>51</v>
      </c>
      <c r="C231" s="4" t="s">
        <v>51</v>
      </c>
      <c r="D231" s="6" t="s">
        <v>140</v>
      </c>
      <c r="E231" s="1" t="s">
        <v>141</v>
      </c>
      <c r="F231" s="19"/>
      <c r="G231" s="11">
        <v>100</v>
      </c>
      <c r="H231" s="11"/>
      <c r="I231" s="18">
        <v>11040.21</v>
      </c>
      <c r="J231" s="18">
        <f t="shared" si="22"/>
        <v>1104021</v>
      </c>
      <c r="K231" s="18">
        <f t="shared" si="23"/>
        <v>92001.75</v>
      </c>
      <c r="L231" s="18">
        <v>0</v>
      </c>
      <c r="M231" s="18">
        <f t="shared" si="24"/>
        <v>-2760.05</v>
      </c>
      <c r="N231" s="27">
        <v>0</v>
      </c>
      <c r="O231" s="1">
        <f t="shared" si="25"/>
        <v>89241.7</v>
      </c>
    </row>
    <row r="232" spans="1:15" ht="12.5" x14ac:dyDescent="0.25">
      <c r="A232" s="10" t="s">
        <v>97</v>
      </c>
      <c r="B232" s="4" t="s">
        <v>58</v>
      </c>
      <c r="C232" s="4" t="s">
        <v>11</v>
      </c>
      <c r="D232" s="6" t="s">
        <v>37</v>
      </c>
      <c r="E232" s="1" t="s">
        <v>120</v>
      </c>
      <c r="F232" s="19"/>
      <c r="G232" s="11">
        <v>248.3</v>
      </c>
      <c r="H232" s="11"/>
      <c r="I232" s="18">
        <v>11529.82</v>
      </c>
      <c r="J232" s="18">
        <f t="shared" si="22"/>
        <v>2862854.31</v>
      </c>
      <c r="K232" s="18">
        <f t="shared" si="23"/>
        <v>238571.19</v>
      </c>
      <c r="L232" s="18">
        <v>0</v>
      </c>
      <c r="M232" s="18">
        <f t="shared" si="24"/>
        <v>-7157.14</v>
      </c>
      <c r="N232" s="27">
        <v>0</v>
      </c>
      <c r="O232" s="1">
        <f t="shared" si="25"/>
        <v>231414.05</v>
      </c>
    </row>
    <row r="233" spans="1:15" ht="12.5" x14ac:dyDescent="0.25">
      <c r="A233" s="10" t="s">
        <v>97</v>
      </c>
      <c r="B233" s="4" t="s">
        <v>58</v>
      </c>
      <c r="C233" s="4" t="s">
        <v>11</v>
      </c>
      <c r="D233" s="6" t="s">
        <v>38</v>
      </c>
      <c r="E233" s="3" t="s">
        <v>12</v>
      </c>
      <c r="F233" s="19"/>
      <c r="G233" s="11">
        <v>326.3</v>
      </c>
      <c r="H233" s="11"/>
      <c r="I233" s="18">
        <v>11529.82</v>
      </c>
      <c r="J233" s="18">
        <f t="shared" si="22"/>
        <v>3762180.27</v>
      </c>
      <c r="K233" s="18">
        <f t="shared" si="23"/>
        <v>313515.02</v>
      </c>
      <c r="L233" s="18">
        <v>0</v>
      </c>
      <c r="M233" s="18">
        <f t="shared" si="24"/>
        <v>-9405.4500000000007</v>
      </c>
      <c r="N233" s="27">
        <v>0</v>
      </c>
      <c r="O233" s="1">
        <f t="shared" si="25"/>
        <v>304109.57</v>
      </c>
    </row>
    <row r="234" spans="1:15" x14ac:dyDescent="0.35">
      <c r="A234" s="10" t="s">
        <v>98</v>
      </c>
      <c r="B234" s="4" t="s">
        <v>59</v>
      </c>
      <c r="C234" s="4" t="s">
        <v>13</v>
      </c>
      <c r="D234" s="24" t="s">
        <v>79</v>
      </c>
      <c r="E234" t="s">
        <v>83</v>
      </c>
      <c r="F234" s="19"/>
      <c r="G234" s="11">
        <v>225</v>
      </c>
      <c r="H234" s="11"/>
      <c r="I234" s="18">
        <v>10791.65</v>
      </c>
      <c r="J234" s="18">
        <f t="shared" si="22"/>
        <v>2428121.25</v>
      </c>
      <c r="K234" s="18">
        <f t="shared" si="23"/>
        <v>202343.44</v>
      </c>
      <c r="L234" s="18">
        <v>0</v>
      </c>
      <c r="M234" s="18">
        <f t="shared" si="24"/>
        <v>-6070.3</v>
      </c>
      <c r="N234" s="27">
        <v>0</v>
      </c>
      <c r="O234" s="1">
        <f t="shared" si="25"/>
        <v>196273.14</v>
      </c>
    </row>
    <row r="235" spans="1:15" x14ac:dyDescent="0.35">
      <c r="A235" s="10" t="s">
        <v>98</v>
      </c>
      <c r="B235" s="4" t="s">
        <v>59</v>
      </c>
      <c r="C235" s="4" t="s">
        <v>13</v>
      </c>
      <c r="D235" t="s">
        <v>39</v>
      </c>
      <c r="E235" s="19" t="s">
        <v>176</v>
      </c>
      <c r="F235" s="19"/>
      <c r="G235" s="11">
        <v>214</v>
      </c>
      <c r="H235" s="11"/>
      <c r="I235" s="18">
        <v>10791.65</v>
      </c>
      <c r="J235" s="18">
        <f t="shared" si="22"/>
        <v>2309413.1</v>
      </c>
      <c r="K235" s="18">
        <f t="shared" si="23"/>
        <v>192451.09</v>
      </c>
      <c r="L235" s="18">
        <v>0</v>
      </c>
      <c r="M235" s="18">
        <f t="shared" si="24"/>
        <v>-5773.53</v>
      </c>
      <c r="N235" s="27">
        <v>0</v>
      </c>
      <c r="O235" s="1">
        <f t="shared" si="25"/>
        <v>186677.56</v>
      </c>
    </row>
    <row r="236" spans="1:15" ht="12.5" x14ac:dyDescent="0.25">
      <c r="A236" s="10" t="s">
        <v>98</v>
      </c>
      <c r="B236" s="4" t="s">
        <v>59</v>
      </c>
      <c r="C236" s="4" t="s">
        <v>13</v>
      </c>
      <c r="D236" s="6" t="s">
        <v>103</v>
      </c>
      <c r="E236" s="1" t="s">
        <v>177</v>
      </c>
      <c r="F236" s="19"/>
      <c r="G236" s="11">
        <v>622.6</v>
      </c>
      <c r="H236" s="11"/>
      <c r="I236" s="18">
        <v>10791.65</v>
      </c>
      <c r="J236" s="18">
        <f t="shared" si="22"/>
        <v>6718881.29</v>
      </c>
      <c r="K236" s="18">
        <f t="shared" si="23"/>
        <v>559906.77</v>
      </c>
      <c r="L236" s="18">
        <v>0</v>
      </c>
      <c r="M236" s="18">
        <f t="shared" si="24"/>
        <v>-16797.2</v>
      </c>
      <c r="N236" s="27">
        <v>0</v>
      </c>
      <c r="O236" s="1">
        <f t="shared" si="25"/>
        <v>543109.57000000007</v>
      </c>
    </row>
    <row r="237" spans="1:15" ht="12.5" x14ac:dyDescent="0.25">
      <c r="A237" s="10" t="s">
        <v>98</v>
      </c>
      <c r="B237" s="4" t="s">
        <v>59</v>
      </c>
      <c r="C237" s="4" t="s">
        <v>13</v>
      </c>
      <c r="D237" s="6" t="s">
        <v>80</v>
      </c>
      <c r="E237" s="1" t="s">
        <v>178</v>
      </c>
      <c r="F237" s="19"/>
      <c r="G237" s="11">
        <v>787.3</v>
      </c>
      <c r="H237" s="11"/>
      <c r="I237" s="18">
        <v>10791.65</v>
      </c>
      <c r="J237" s="18">
        <f t="shared" si="22"/>
        <v>8496266.0500000007</v>
      </c>
      <c r="K237" s="18">
        <f t="shared" si="23"/>
        <v>708022.17</v>
      </c>
      <c r="L237" s="18">
        <v>0</v>
      </c>
      <c r="M237" s="18">
        <f t="shared" si="24"/>
        <v>-21240.67</v>
      </c>
      <c r="N237" s="27">
        <v>-67048.350000000006</v>
      </c>
      <c r="O237" s="1">
        <f t="shared" si="25"/>
        <v>619733.15</v>
      </c>
    </row>
    <row r="238" spans="1:15" ht="12.5" x14ac:dyDescent="0.25">
      <c r="A238" s="10" t="s">
        <v>98</v>
      </c>
      <c r="B238" s="4" t="s">
        <v>59</v>
      </c>
      <c r="C238" s="4" t="s">
        <v>13</v>
      </c>
      <c r="D238" s="6" t="s">
        <v>40</v>
      </c>
      <c r="E238" s="1" t="s">
        <v>179</v>
      </c>
      <c r="F238" s="19"/>
      <c r="G238" s="11">
        <v>1107.9000000000001</v>
      </c>
      <c r="H238" s="11"/>
      <c r="I238" s="18">
        <v>10791.65</v>
      </c>
      <c r="J238" s="18">
        <f t="shared" si="22"/>
        <v>11956069.039999999</v>
      </c>
      <c r="K238" s="18">
        <f t="shared" si="23"/>
        <v>996339.09</v>
      </c>
      <c r="L238" s="18">
        <v>0</v>
      </c>
      <c r="M238" s="18">
        <f t="shared" si="24"/>
        <v>-29890.17</v>
      </c>
      <c r="N238" s="27">
        <v>-106441.67</v>
      </c>
      <c r="O238" s="1">
        <f t="shared" si="25"/>
        <v>860007.24999999988</v>
      </c>
    </row>
    <row r="239" spans="1:15" x14ac:dyDescent="0.35">
      <c r="A239" s="10" t="s">
        <v>98</v>
      </c>
      <c r="B239" s="4" t="s">
        <v>59</v>
      </c>
      <c r="C239" s="4" t="s">
        <v>13</v>
      </c>
      <c r="D239" t="s">
        <v>154</v>
      </c>
      <c r="E239" s="4" t="s">
        <v>155</v>
      </c>
      <c r="G239" s="4">
        <v>0</v>
      </c>
      <c r="H239" s="4">
        <v>392</v>
      </c>
      <c r="I239" s="18">
        <v>10791.65</v>
      </c>
      <c r="J239" s="18">
        <f t="shared" si="22"/>
        <v>4015648</v>
      </c>
      <c r="K239" s="18">
        <f t="shared" si="23"/>
        <v>334637.33</v>
      </c>
      <c r="L239" s="18">
        <v>0</v>
      </c>
      <c r="M239" s="18">
        <f t="shared" si="24"/>
        <v>-10039.120000000001</v>
      </c>
      <c r="N239" s="27">
        <v>0</v>
      </c>
      <c r="O239" s="1">
        <f t="shared" si="25"/>
        <v>324598.21000000002</v>
      </c>
    </row>
    <row r="240" spans="1:15" ht="12.5" x14ac:dyDescent="0.25">
      <c r="A240" s="10" t="s">
        <v>99</v>
      </c>
      <c r="B240" s="4" t="s">
        <v>55</v>
      </c>
      <c r="C240" s="4" t="s">
        <v>14</v>
      </c>
      <c r="D240" s="6" t="s">
        <v>41</v>
      </c>
      <c r="E240" s="1" t="s">
        <v>15</v>
      </c>
      <c r="F240" s="19"/>
      <c r="G240" s="11">
        <v>877</v>
      </c>
      <c r="H240" s="11"/>
      <c r="I240" s="18">
        <v>10791.65</v>
      </c>
      <c r="J240" s="18">
        <f t="shared" si="22"/>
        <v>9464277.0500000007</v>
      </c>
      <c r="K240" s="18">
        <f t="shared" si="23"/>
        <v>788689.75</v>
      </c>
      <c r="L240" s="18">
        <v>0</v>
      </c>
      <c r="M240" s="18">
        <f t="shared" si="24"/>
        <v>-23660.69</v>
      </c>
      <c r="N240" s="27">
        <v>-111340</v>
      </c>
      <c r="O240" s="1">
        <f t="shared" si="25"/>
        <v>653689.06000000006</v>
      </c>
    </row>
    <row r="241" spans="1:15" ht="12.5" x14ac:dyDescent="0.25">
      <c r="A241" s="10" t="s">
        <v>99</v>
      </c>
      <c r="B241" s="4" t="s">
        <v>55</v>
      </c>
      <c r="C241" s="4" t="s">
        <v>14</v>
      </c>
      <c r="D241" s="6" t="s">
        <v>146</v>
      </c>
      <c r="E241" s="1" t="s">
        <v>180</v>
      </c>
      <c r="F241" s="19"/>
      <c r="G241" s="11">
        <v>400</v>
      </c>
      <c r="H241" s="11"/>
      <c r="I241" s="18">
        <v>10791.65</v>
      </c>
      <c r="J241" s="18">
        <f t="shared" si="22"/>
        <v>4316660</v>
      </c>
      <c r="K241" s="18">
        <f t="shared" si="23"/>
        <v>359721.67</v>
      </c>
      <c r="L241" s="18">
        <v>0</v>
      </c>
      <c r="M241" s="18">
        <f t="shared" si="24"/>
        <v>-10791.65</v>
      </c>
      <c r="N241" s="27">
        <v>0</v>
      </c>
      <c r="O241" s="1">
        <f t="shared" si="25"/>
        <v>348930.01999999996</v>
      </c>
    </row>
    <row r="242" spans="1:15" ht="12.5" x14ac:dyDescent="0.25">
      <c r="A242" s="10" t="s">
        <v>99</v>
      </c>
      <c r="B242" s="4" t="s">
        <v>55</v>
      </c>
      <c r="C242" s="4" t="s">
        <v>14</v>
      </c>
      <c r="D242" s="6" t="s">
        <v>48</v>
      </c>
      <c r="E242" s="1" t="s">
        <v>122</v>
      </c>
      <c r="F242" s="19"/>
      <c r="G242" s="11">
        <v>37</v>
      </c>
      <c r="H242" s="11"/>
      <c r="I242" s="18">
        <v>10791.65</v>
      </c>
      <c r="J242" s="18">
        <f t="shared" si="22"/>
        <v>399291.05</v>
      </c>
      <c r="K242" s="18">
        <f t="shared" si="23"/>
        <v>33274.25</v>
      </c>
      <c r="L242" s="18">
        <v>0</v>
      </c>
      <c r="M242" s="18">
        <f t="shared" si="24"/>
        <v>-998.23</v>
      </c>
      <c r="N242" s="27">
        <v>0</v>
      </c>
      <c r="O242" s="1">
        <f t="shared" si="25"/>
        <v>32276.02</v>
      </c>
    </row>
    <row r="243" spans="1:15" ht="12.5" x14ac:dyDescent="0.25">
      <c r="A243" s="10" t="s">
        <v>99</v>
      </c>
      <c r="B243" s="4" t="s">
        <v>55</v>
      </c>
      <c r="C243" s="4" t="s">
        <v>14</v>
      </c>
      <c r="D243" s="6" t="s">
        <v>160</v>
      </c>
      <c r="E243" s="1" t="s">
        <v>162</v>
      </c>
      <c r="F243" s="19"/>
      <c r="G243" s="11">
        <v>32</v>
      </c>
      <c r="H243" s="11"/>
      <c r="I243" s="18">
        <v>10791.65</v>
      </c>
      <c r="J243" s="18">
        <f t="shared" si="22"/>
        <v>345332.8</v>
      </c>
      <c r="K243" s="18">
        <f t="shared" si="23"/>
        <v>28777.73</v>
      </c>
      <c r="L243" s="18">
        <v>0</v>
      </c>
      <c r="M243" s="18">
        <f t="shared" si="24"/>
        <v>-863.33</v>
      </c>
      <c r="N243" s="27">
        <v>0</v>
      </c>
      <c r="O243" s="1">
        <f t="shared" si="25"/>
        <v>27914.399999999998</v>
      </c>
    </row>
    <row r="244" spans="1:15" ht="12.5" x14ac:dyDescent="0.25">
      <c r="A244" s="10" t="s">
        <v>42</v>
      </c>
      <c r="B244" s="4" t="s">
        <v>136</v>
      </c>
      <c r="C244" s="4" t="s">
        <v>133</v>
      </c>
      <c r="D244" s="6" t="s">
        <v>134</v>
      </c>
      <c r="E244" s="1" t="s">
        <v>135</v>
      </c>
      <c r="F244" s="19"/>
      <c r="G244" s="11">
        <v>67</v>
      </c>
      <c r="H244" s="11"/>
      <c r="I244" s="18">
        <v>11146.91</v>
      </c>
      <c r="J244" s="18">
        <f t="shared" si="22"/>
        <v>746842.97</v>
      </c>
      <c r="K244" s="18">
        <f t="shared" si="23"/>
        <v>62236.91</v>
      </c>
      <c r="L244" s="18">
        <v>0</v>
      </c>
      <c r="M244" s="18">
        <f t="shared" si="24"/>
        <v>-1867.11</v>
      </c>
      <c r="N244" s="27">
        <v>0</v>
      </c>
      <c r="O244" s="1">
        <f t="shared" si="25"/>
        <v>60369.8</v>
      </c>
    </row>
    <row r="245" spans="1:15" ht="12.5" x14ac:dyDescent="0.25">
      <c r="A245" s="10" t="s">
        <v>100</v>
      </c>
      <c r="B245" s="4" t="s">
        <v>62</v>
      </c>
      <c r="C245" s="4" t="s">
        <v>104</v>
      </c>
      <c r="D245" s="6" t="s">
        <v>44</v>
      </c>
      <c r="E245" s="1" t="s">
        <v>129</v>
      </c>
      <c r="F245" s="19"/>
      <c r="G245" s="11">
        <v>123.6</v>
      </c>
      <c r="H245" s="11"/>
      <c r="I245" s="18">
        <v>11495.53</v>
      </c>
      <c r="J245" s="18">
        <f t="shared" si="22"/>
        <v>1420847.51</v>
      </c>
      <c r="K245" s="18">
        <f t="shared" si="23"/>
        <v>118403.96</v>
      </c>
      <c r="L245" s="18">
        <v>0</v>
      </c>
      <c r="M245" s="18">
        <f t="shared" si="24"/>
        <v>-3552.12</v>
      </c>
      <c r="N245" s="27">
        <v>0</v>
      </c>
      <c r="O245" s="1">
        <f t="shared" si="25"/>
        <v>114851.84000000001</v>
      </c>
    </row>
    <row r="247" spans="1:15" x14ac:dyDescent="0.35">
      <c r="A247" s="20" t="s">
        <v>149</v>
      </c>
      <c r="B247"/>
      <c r="C247" s="21">
        <v>10244</v>
      </c>
      <c r="G247" s="11">
        <f>SUM(G204:G245)</f>
        <v>20812.099999999995</v>
      </c>
      <c r="H247" s="11">
        <f>SUM(H204:H245)</f>
        <v>392</v>
      </c>
      <c r="J247" s="19">
        <f t="shared" ref="J247:O247" si="26">SUM(J204:J245)</f>
        <v>239312138.28</v>
      </c>
      <c r="K247" s="19">
        <f t="shared" si="26"/>
        <v>19942678.180000007</v>
      </c>
      <c r="L247" s="19">
        <f t="shared" si="26"/>
        <v>0</v>
      </c>
      <c r="M247" s="19">
        <f t="shared" si="26"/>
        <v>-598280.33999999985</v>
      </c>
      <c r="N247" s="19">
        <f t="shared" si="26"/>
        <v>-1840490.0799999998</v>
      </c>
      <c r="O247" s="19">
        <f t="shared" si="26"/>
        <v>17503907.760000002</v>
      </c>
    </row>
    <row r="248" spans="1:15" x14ac:dyDescent="0.35">
      <c r="G248" s="11"/>
      <c r="H248" s="11">
        <f>+G247+H247</f>
        <v>21204.099999999995</v>
      </c>
      <c r="M248" s="19">
        <f>L247+M247</f>
        <v>-598280.33999999985</v>
      </c>
      <c r="O248" s="19">
        <f>O247-M247</f>
        <v>18102188.100000001</v>
      </c>
    </row>
    <row r="251" spans="1:15" ht="13" x14ac:dyDescent="0.3">
      <c r="A251" s="12" t="s">
        <v>182</v>
      </c>
      <c r="B251" s="12"/>
      <c r="C251" s="13"/>
      <c r="D251" s="13"/>
      <c r="E251" s="12"/>
      <c r="F251" s="5"/>
      <c r="G251" s="5"/>
      <c r="H251" s="5"/>
      <c r="I251" s="5"/>
      <c r="J251" s="5"/>
      <c r="K251" s="5"/>
      <c r="L251" s="5"/>
      <c r="M251" s="5"/>
      <c r="N251" s="5"/>
      <c r="O251" s="5"/>
    </row>
    <row r="252" spans="1:15" ht="52" x14ac:dyDescent="0.3">
      <c r="A252" s="14" t="s">
        <v>188</v>
      </c>
      <c r="B252" s="14"/>
      <c r="C252" s="13"/>
      <c r="D252" s="13" t="s">
        <v>19</v>
      </c>
      <c r="E252" s="12" t="s">
        <v>20</v>
      </c>
      <c r="F252" s="15"/>
      <c r="G252" s="16" t="s">
        <v>156</v>
      </c>
      <c r="H252" s="16" t="s">
        <v>150</v>
      </c>
      <c r="I252" s="16" t="s">
        <v>0</v>
      </c>
      <c r="J252" s="16" t="s">
        <v>1</v>
      </c>
      <c r="K252" s="16" t="s">
        <v>2</v>
      </c>
      <c r="L252" s="16" t="s">
        <v>3</v>
      </c>
      <c r="M252" s="16" t="s">
        <v>4</v>
      </c>
      <c r="N252" s="16" t="s">
        <v>16</v>
      </c>
      <c r="O252" s="16" t="s">
        <v>5</v>
      </c>
    </row>
    <row r="253" spans="1:15" x14ac:dyDescent="0.35">
      <c r="C253" s="19"/>
      <c r="E253" s="19"/>
      <c r="F253" s="19"/>
      <c r="G253" s="17"/>
      <c r="H253" s="17"/>
      <c r="I253" s="18"/>
      <c r="J253" s="18"/>
      <c r="K253" s="18"/>
      <c r="L253" s="18"/>
      <c r="M253" s="18"/>
      <c r="N253" s="18"/>
      <c r="O253" s="1"/>
    </row>
    <row r="254" spans="1:15" ht="12.5" x14ac:dyDescent="0.25">
      <c r="A254" s="10" t="s">
        <v>85</v>
      </c>
      <c r="B254" s="4" t="s">
        <v>53</v>
      </c>
      <c r="C254" s="4" t="s">
        <v>101</v>
      </c>
      <c r="D254" s="6" t="s">
        <v>22</v>
      </c>
      <c r="E254" s="1" t="s">
        <v>163</v>
      </c>
      <c r="F254" s="19"/>
      <c r="G254" s="11">
        <v>1848.3</v>
      </c>
      <c r="H254" s="11"/>
      <c r="I254" s="18">
        <v>11270.7</v>
      </c>
      <c r="J254" s="18">
        <f t="shared" ref="J254:J295" si="27">ROUND((G254*I254)+(H254*$C$47),2)</f>
        <v>20831634.809999999</v>
      </c>
      <c r="K254" s="18">
        <f t="shared" ref="K254:K295" si="28">ROUND(J254/12,2)</f>
        <v>1735969.57</v>
      </c>
      <c r="L254" s="18">
        <v>0</v>
      </c>
      <c r="M254" s="18">
        <f t="shared" ref="M254:M295" si="29">ROUND(((J254*-0.03)/12),2)</f>
        <v>-52079.09</v>
      </c>
      <c r="N254" s="27">
        <v>-314425.25</v>
      </c>
      <c r="O254" s="1">
        <f t="shared" ref="O254:O295" si="30">K254+L254+M254+N254</f>
        <v>1369465.23</v>
      </c>
    </row>
    <row r="255" spans="1:15" ht="12.5" x14ac:dyDescent="0.25">
      <c r="A255" s="10" t="s">
        <v>85</v>
      </c>
      <c r="B255" s="4" t="s">
        <v>53</v>
      </c>
      <c r="C255" s="4" t="s">
        <v>101</v>
      </c>
      <c r="D255" s="6" t="s">
        <v>43</v>
      </c>
      <c r="E255" s="1" t="s">
        <v>164</v>
      </c>
      <c r="F255" s="19"/>
      <c r="G255" s="11">
        <v>832.8</v>
      </c>
      <c r="H255" s="11"/>
      <c r="I255" s="18">
        <v>11270.7</v>
      </c>
      <c r="J255" s="18">
        <f t="shared" si="27"/>
        <v>9386238.9600000009</v>
      </c>
      <c r="K255" s="18">
        <f t="shared" si="28"/>
        <v>782186.58</v>
      </c>
      <c r="L255" s="18">
        <v>0</v>
      </c>
      <c r="M255" s="18">
        <f t="shared" si="29"/>
        <v>-23465.599999999999</v>
      </c>
      <c r="N255" s="27">
        <v>-99479.18</v>
      </c>
      <c r="O255" s="1">
        <f t="shared" si="30"/>
        <v>659241.80000000005</v>
      </c>
    </row>
    <row r="256" spans="1:15" ht="12.5" x14ac:dyDescent="0.25">
      <c r="A256" s="10" t="s">
        <v>85</v>
      </c>
      <c r="B256" s="4" t="s">
        <v>53</v>
      </c>
      <c r="C256" s="4" t="s">
        <v>101</v>
      </c>
      <c r="D256" s="6" t="s">
        <v>86</v>
      </c>
      <c r="E256" s="1" t="s">
        <v>108</v>
      </c>
      <c r="F256" s="19"/>
      <c r="G256" s="11">
        <v>1988.1</v>
      </c>
      <c r="H256" s="11"/>
      <c r="I256" s="18">
        <v>11270.7</v>
      </c>
      <c r="J256" s="18">
        <f t="shared" si="27"/>
        <v>22407278.670000002</v>
      </c>
      <c r="K256" s="18">
        <f t="shared" si="28"/>
        <v>1867273.22</v>
      </c>
      <c r="L256" s="18">
        <v>0</v>
      </c>
      <c r="M256" s="18">
        <f t="shared" si="29"/>
        <v>-56018.2</v>
      </c>
      <c r="N256" s="27">
        <v>-206927.28999999998</v>
      </c>
      <c r="O256" s="1">
        <f t="shared" si="30"/>
        <v>1604327.73</v>
      </c>
    </row>
    <row r="257" spans="1:15" ht="12.5" x14ac:dyDescent="0.25">
      <c r="A257" s="10" t="s">
        <v>87</v>
      </c>
      <c r="B257" s="4" t="s">
        <v>53</v>
      </c>
      <c r="C257" s="4" t="s">
        <v>6</v>
      </c>
      <c r="D257" s="6" t="s">
        <v>23</v>
      </c>
      <c r="E257" s="1" t="s">
        <v>181</v>
      </c>
      <c r="F257" s="19"/>
      <c r="G257" s="11">
        <v>735</v>
      </c>
      <c r="H257" s="11"/>
      <c r="I257" s="18">
        <v>12071.48</v>
      </c>
      <c r="J257" s="18">
        <f t="shared" si="27"/>
        <v>8872537.8000000007</v>
      </c>
      <c r="K257" s="18">
        <f t="shared" si="28"/>
        <v>739378.15</v>
      </c>
      <c r="L257" s="18">
        <v>0</v>
      </c>
      <c r="M257" s="18">
        <f t="shared" si="29"/>
        <v>-22181.34</v>
      </c>
      <c r="N257" s="27">
        <v>-159079.58000000002</v>
      </c>
      <c r="O257" s="1">
        <f t="shared" si="30"/>
        <v>558117.23</v>
      </c>
    </row>
    <row r="258" spans="1:15" x14ac:dyDescent="0.35">
      <c r="A258" s="10" t="s">
        <v>88</v>
      </c>
      <c r="B258" s="4" t="s">
        <v>53</v>
      </c>
      <c r="C258" s="4" t="s">
        <v>52</v>
      </c>
      <c r="D258" t="s">
        <v>24</v>
      </c>
      <c r="E258" s="19" t="s">
        <v>113</v>
      </c>
      <c r="F258" s="19"/>
      <c r="G258" s="11">
        <v>648.4</v>
      </c>
      <c r="H258" s="11"/>
      <c r="I258" s="18">
        <v>11223.79</v>
      </c>
      <c r="J258" s="18">
        <f t="shared" si="27"/>
        <v>7277505.4400000004</v>
      </c>
      <c r="K258" s="18">
        <f t="shared" si="28"/>
        <v>606458.79</v>
      </c>
      <c r="L258" s="18">
        <v>0</v>
      </c>
      <c r="M258" s="18">
        <f t="shared" si="29"/>
        <v>-18193.759999999998</v>
      </c>
      <c r="N258" s="27">
        <v>-53052.480000000003</v>
      </c>
      <c r="O258" s="1">
        <f t="shared" si="30"/>
        <v>535212.55000000005</v>
      </c>
    </row>
    <row r="259" spans="1:15" ht="12.5" x14ac:dyDescent="0.25">
      <c r="A259" s="10" t="s">
        <v>88</v>
      </c>
      <c r="B259" s="4" t="s">
        <v>53</v>
      </c>
      <c r="C259" s="4" t="s">
        <v>52</v>
      </c>
      <c r="D259" s="6" t="s">
        <v>142</v>
      </c>
      <c r="E259" s="1" t="s">
        <v>165</v>
      </c>
      <c r="F259" s="19"/>
      <c r="G259" s="11">
        <v>279.3</v>
      </c>
      <c r="H259" s="11"/>
      <c r="I259" s="18">
        <v>11223.79</v>
      </c>
      <c r="J259" s="18">
        <f t="shared" si="27"/>
        <v>3134804.55</v>
      </c>
      <c r="K259" s="18">
        <f t="shared" si="28"/>
        <v>261233.71</v>
      </c>
      <c r="L259" s="18">
        <v>0</v>
      </c>
      <c r="M259" s="18">
        <f t="shared" si="29"/>
        <v>-7837.01</v>
      </c>
      <c r="N259" s="27">
        <v>0</v>
      </c>
      <c r="O259" s="1">
        <f t="shared" si="30"/>
        <v>253396.69999999998</v>
      </c>
    </row>
    <row r="260" spans="1:15" ht="12.5" x14ac:dyDescent="0.25">
      <c r="A260" s="10" t="s">
        <v>89</v>
      </c>
      <c r="B260" s="4" t="s">
        <v>53</v>
      </c>
      <c r="C260" s="4" t="s">
        <v>105</v>
      </c>
      <c r="D260" s="6" t="s">
        <v>42</v>
      </c>
      <c r="E260" s="2" t="s">
        <v>130</v>
      </c>
      <c r="F260" s="19"/>
      <c r="G260" s="11">
        <v>462.2</v>
      </c>
      <c r="H260" s="11"/>
      <c r="I260" s="18">
        <v>11897.03</v>
      </c>
      <c r="J260" s="18">
        <f t="shared" si="27"/>
        <v>5498807.2699999996</v>
      </c>
      <c r="K260" s="18">
        <f t="shared" si="28"/>
        <v>458233.94</v>
      </c>
      <c r="L260" s="18">
        <v>0</v>
      </c>
      <c r="M260" s="18">
        <f t="shared" si="29"/>
        <v>-13747.02</v>
      </c>
      <c r="N260" s="27">
        <v>-30582.46</v>
      </c>
      <c r="O260" s="1">
        <f t="shared" si="30"/>
        <v>413904.45999999996</v>
      </c>
    </row>
    <row r="261" spans="1:15" ht="12.5" x14ac:dyDescent="0.25">
      <c r="A261" s="10" t="s">
        <v>89</v>
      </c>
      <c r="B261" s="4" t="s">
        <v>53</v>
      </c>
      <c r="C261" s="4" t="s">
        <v>105</v>
      </c>
      <c r="D261" s="6" t="s">
        <v>26</v>
      </c>
      <c r="E261" s="1" t="s">
        <v>132</v>
      </c>
      <c r="F261" s="19"/>
      <c r="G261" s="11">
        <v>254</v>
      </c>
      <c r="H261" s="11"/>
      <c r="I261" s="18">
        <v>11897.03</v>
      </c>
      <c r="J261" s="18">
        <f t="shared" si="27"/>
        <v>3021845.62</v>
      </c>
      <c r="K261" s="18">
        <f t="shared" si="28"/>
        <v>251820.47</v>
      </c>
      <c r="L261" s="18">
        <v>0</v>
      </c>
      <c r="M261" s="18">
        <f t="shared" si="29"/>
        <v>-7554.61</v>
      </c>
      <c r="N261" s="27">
        <v>0</v>
      </c>
      <c r="O261" s="1">
        <f t="shared" si="30"/>
        <v>244265.86000000002</v>
      </c>
    </row>
    <row r="262" spans="1:15" ht="12.5" x14ac:dyDescent="0.25">
      <c r="A262" s="10" t="s">
        <v>161</v>
      </c>
      <c r="B262" s="4" t="s">
        <v>56</v>
      </c>
      <c r="C262" s="4" t="s">
        <v>185</v>
      </c>
      <c r="D262" s="6" t="s">
        <v>159</v>
      </c>
      <c r="E262" s="2" t="s">
        <v>166</v>
      </c>
      <c r="F262" s="19"/>
      <c r="G262" s="11">
        <v>169.8</v>
      </c>
      <c r="H262" s="11"/>
      <c r="I262" s="18">
        <v>11422.39</v>
      </c>
      <c r="J262" s="18">
        <f t="shared" si="27"/>
        <v>1939521.82</v>
      </c>
      <c r="K262" s="18">
        <f t="shared" si="28"/>
        <v>161626.82</v>
      </c>
      <c r="L262" s="18">
        <v>0</v>
      </c>
      <c r="M262" s="18">
        <f t="shared" si="29"/>
        <v>-4848.8</v>
      </c>
      <c r="N262" s="27">
        <v>-112822.39999999999</v>
      </c>
      <c r="O262" s="1">
        <f t="shared" si="30"/>
        <v>43955.620000000024</v>
      </c>
    </row>
    <row r="263" spans="1:15" ht="12.5" x14ac:dyDescent="0.25">
      <c r="A263" s="10" t="s">
        <v>90</v>
      </c>
      <c r="B263" s="4" t="s">
        <v>56</v>
      </c>
      <c r="C263" s="4" t="s">
        <v>17</v>
      </c>
      <c r="D263" s="6" t="s">
        <v>158</v>
      </c>
      <c r="E263" s="3" t="s">
        <v>167</v>
      </c>
      <c r="F263" s="19"/>
      <c r="G263" s="11">
        <v>833.2</v>
      </c>
      <c r="H263" s="11"/>
      <c r="I263" s="18">
        <v>12360.12</v>
      </c>
      <c r="J263" s="18">
        <f t="shared" si="27"/>
        <v>10298451.98</v>
      </c>
      <c r="K263" s="18">
        <f t="shared" si="28"/>
        <v>858204.33</v>
      </c>
      <c r="L263" s="18">
        <v>0</v>
      </c>
      <c r="M263" s="18">
        <f t="shared" si="29"/>
        <v>-25746.13</v>
      </c>
      <c r="N263" s="27">
        <v>-42004.17</v>
      </c>
      <c r="O263" s="1">
        <f t="shared" si="30"/>
        <v>790454.02999999991</v>
      </c>
    </row>
    <row r="264" spans="1:15" ht="12.5" x14ac:dyDescent="0.25">
      <c r="A264" s="10" t="s">
        <v>90</v>
      </c>
      <c r="B264" s="4" t="s">
        <v>56</v>
      </c>
      <c r="C264" s="4" t="s">
        <v>17</v>
      </c>
      <c r="D264" s="6" t="s">
        <v>47</v>
      </c>
      <c r="E264" s="1" t="s">
        <v>168</v>
      </c>
      <c r="F264" s="19"/>
      <c r="G264" s="11">
        <v>553</v>
      </c>
      <c r="H264" s="11"/>
      <c r="I264" s="18">
        <v>12360.12</v>
      </c>
      <c r="J264" s="18">
        <f t="shared" si="27"/>
        <v>6835146.3600000003</v>
      </c>
      <c r="K264" s="18">
        <f t="shared" si="28"/>
        <v>569595.53</v>
      </c>
      <c r="L264" s="18">
        <v>0</v>
      </c>
      <c r="M264" s="18">
        <f t="shared" si="29"/>
        <v>-17087.87</v>
      </c>
      <c r="N264" s="27">
        <v>-190660.61</v>
      </c>
      <c r="O264" s="1">
        <f t="shared" si="30"/>
        <v>361847.05000000005</v>
      </c>
    </row>
    <row r="265" spans="1:15" ht="12.5" x14ac:dyDescent="0.25">
      <c r="A265" s="10" t="s">
        <v>90</v>
      </c>
      <c r="B265" s="4" t="s">
        <v>56</v>
      </c>
      <c r="C265" s="4" t="s">
        <v>17</v>
      </c>
      <c r="D265" s="6" t="s">
        <v>27</v>
      </c>
      <c r="E265" s="1" t="s">
        <v>169</v>
      </c>
      <c r="F265" s="19"/>
      <c r="G265" s="11">
        <v>268</v>
      </c>
      <c r="H265" s="11"/>
      <c r="I265" s="18">
        <v>12360.12</v>
      </c>
      <c r="J265" s="18">
        <f t="shared" si="27"/>
        <v>3312512.16</v>
      </c>
      <c r="K265" s="18">
        <f t="shared" si="28"/>
        <v>276042.68</v>
      </c>
      <c r="L265" s="18">
        <v>0</v>
      </c>
      <c r="M265" s="18">
        <f t="shared" si="29"/>
        <v>-8281.2800000000007</v>
      </c>
      <c r="N265" s="27">
        <v>0</v>
      </c>
      <c r="O265" s="1">
        <f t="shared" si="30"/>
        <v>267761.39999999997</v>
      </c>
    </row>
    <row r="266" spans="1:15" ht="12.5" x14ac:dyDescent="0.25">
      <c r="A266" s="10" t="s">
        <v>90</v>
      </c>
      <c r="B266" s="4" t="s">
        <v>56</v>
      </c>
      <c r="C266" s="4" t="s">
        <v>17</v>
      </c>
      <c r="D266" s="6" t="s">
        <v>28</v>
      </c>
      <c r="E266" s="1" t="s">
        <v>170</v>
      </c>
      <c r="F266" s="19"/>
      <c r="G266" s="11">
        <v>127.2</v>
      </c>
      <c r="H266" s="11"/>
      <c r="I266" s="18">
        <v>12360.12</v>
      </c>
      <c r="J266" s="18">
        <f t="shared" si="27"/>
        <v>1572207.26</v>
      </c>
      <c r="K266" s="18">
        <f t="shared" si="28"/>
        <v>131017.27</v>
      </c>
      <c r="L266" s="18">
        <v>0</v>
      </c>
      <c r="M266" s="18">
        <f t="shared" si="29"/>
        <v>-3930.52</v>
      </c>
      <c r="N266" s="27">
        <v>0</v>
      </c>
      <c r="O266" s="1">
        <f t="shared" si="30"/>
        <v>127086.75</v>
      </c>
    </row>
    <row r="267" spans="1:15" ht="12.5" x14ac:dyDescent="0.25">
      <c r="A267" s="10" t="s">
        <v>90</v>
      </c>
      <c r="B267" s="4" t="s">
        <v>56</v>
      </c>
      <c r="C267" s="4" t="s">
        <v>17</v>
      </c>
      <c r="D267" s="6" t="s">
        <v>153</v>
      </c>
      <c r="E267" s="4" t="s">
        <v>171</v>
      </c>
      <c r="F267" s="19"/>
      <c r="G267" s="11">
        <v>34</v>
      </c>
      <c r="H267" s="11"/>
      <c r="I267" s="18">
        <v>12360.12</v>
      </c>
      <c r="J267" s="18">
        <f t="shared" si="27"/>
        <v>420244.08</v>
      </c>
      <c r="K267" s="18">
        <f t="shared" si="28"/>
        <v>35020.339999999997</v>
      </c>
      <c r="L267" s="18">
        <v>0</v>
      </c>
      <c r="M267" s="18">
        <f t="shared" si="29"/>
        <v>-1050.6099999999999</v>
      </c>
      <c r="N267" s="27">
        <v>0</v>
      </c>
      <c r="O267" s="1">
        <f t="shared" si="30"/>
        <v>33969.729999999996</v>
      </c>
    </row>
    <row r="268" spans="1:15" ht="12.5" x14ac:dyDescent="0.25">
      <c r="A268" s="10" t="s">
        <v>90</v>
      </c>
      <c r="B268" s="4" t="s">
        <v>56</v>
      </c>
      <c r="C268" s="4" t="s">
        <v>17</v>
      </c>
      <c r="D268" s="6" t="s">
        <v>64</v>
      </c>
      <c r="E268" s="1" t="s">
        <v>112</v>
      </c>
      <c r="F268" s="19"/>
      <c r="G268" s="11">
        <v>97.3</v>
      </c>
      <c r="H268" s="11"/>
      <c r="I268" s="18">
        <v>12360.12</v>
      </c>
      <c r="J268" s="18">
        <f t="shared" si="27"/>
        <v>1202639.68</v>
      </c>
      <c r="K268" s="18">
        <f t="shared" si="28"/>
        <v>100219.97</v>
      </c>
      <c r="L268" s="18">
        <v>0</v>
      </c>
      <c r="M268" s="18">
        <f t="shared" si="29"/>
        <v>-3006.6</v>
      </c>
      <c r="N268" s="27">
        <v>0</v>
      </c>
      <c r="O268" s="1">
        <f t="shared" si="30"/>
        <v>97213.37</v>
      </c>
    </row>
    <row r="269" spans="1:15" x14ac:dyDescent="0.35">
      <c r="A269" s="10" t="s">
        <v>91</v>
      </c>
      <c r="B269" s="4" t="s">
        <v>61</v>
      </c>
      <c r="C269" s="4" t="s">
        <v>21</v>
      </c>
      <c r="D269" s="24" t="s">
        <v>49</v>
      </c>
      <c r="E269" t="s">
        <v>128</v>
      </c>
      <c r="F269" s="19"/>
      <c r="G269" s="11">
        <v>149.5</v>
      </c>
      <c r="H269" s="11"/>
      <c r="I269" s="18">
        <v>11275.43</v>
      </c>
      <c r="J269" s="18">
        <f t="shared" si="27"/>
        <v>1685676.79</v>
      </c>
      <c r="K269" s="18">
        <f t="shared" si="28"/>
        <v>140473.07</v>
      </c>
      <c r="L269" s="18">
        <v>0</v>
      </c>
      <c r="M269" s="18">
        <f t="shared" si="29"/>
        <v>-4214.1899999999996</v>
      </c>
      <c r="N269" s="27">
        <v>0</v>
      </c>
      <c r="O269" s="1">
        <f t="shared" si="30"/>
        <v>136258.88</v>
      </c>
    </row>
    <row r="270" spans="1:15" ht="12.5" x14ac:dyDescent="0.25">
      <c r="A270" s="10" t="s">
        <v>92</v>
      </c>
      <c r="B270" s="4" t="s">
        <v>54</v>
      </c>
      <c r="C270" s="4" t="s">
        <v>54</v>
      </c>
      <c r="D270" s="6" t="s">
        <v>102</v>
      </c>
      <c r="E270" s="1" t="s">
        <v>172</v>
      </c>
      <c r="F270" s="19"/>
      <c r="G270" s="11">
        <v>919.2</v>
      </c>
      <c r="H270" s="11"/>
      <c r="I270" s="18">
        <v>10940.76</v>
      </c>
      <c r="J270" s="18">
        <f t="shared" si="27"/>
        <v>10056746.59</v>
      </c>
      <c r="K270" s="18">
        <f t="shared" si="28"/>
        <v>838062.22</v>
      </c>
      <c r="L270" s="18">
        <v>0</v>
      </c>
      <c r="M270" s="18">
        <f t="shared" si="29"/>
        <v>-25141.87</v>
      </c>
      <c r="N270" s="27">
        <v>0</v>
      </c>
      <c r="O270" s="1">
        <f t="shared" si="30"/>
        <v>812920.35</v>
      </c>
    </row>
    <row r="271" spans="1:15" ht="12.5" x14ac:dyDescent="0.25">
      <c r="A271" s="10" t="s">
        <v>92</v>
      </c>
      <c r="B271" s="4" t="s">
        <v>54</v>
      </c>
      <c r="C271" s="4" t="s">
        <v>54</v>
      </c>
      <c r="D271" s="6" t="s">
        <v>29</v>
      </c>
      <c r="E271" s="1" t="s">
        <v>173</v>
      </c>
      <c r="F271" s="19"/>
      <c r="G271" s="11">
        <v>1174.3</v>
      </c>
      <c r="H271" s="11"/>
      <c r="I271" s="18">
        <v>10940.76</v>
      </c>
      <c r="J271" s="18">
        <f t="shared" si="27"/>
        <v>12847734.470000001</v>
      </c>
      <c r="K271" s="18">
        <f t="shared" si="28"/>
        <v>1070644.54</v>
      </c>
      <c r="L271" s="18">
        <v>0</v>
      </c>
      <c r="M271" s="18">
        <f t="shared" si="29"/>
        <v>-32119.34</v>
      </c>
      <c r="N271" s="27">
        <v>-417990.82499999995</v>
      </c>
      <c r="O271" s="1">
        <f t="shared" si="30"/>
        <v>620534.37500000012</v>
      </c>
    </row>
    <row r="272" spans="1:15" ht="12.5" x14ac:dyDescent="0.25">
      <c r="A272" s="10" t="s">
        <v>93</v>
      </c>
      <c r="B272" s="4" t="s">
        <v>7</v>
      </c>
      <c r="C272" s="4" t="s">
        <v>7</v>
      </c>
      <c r="D272" s="6" t="s">
        <v>30</v>
      </c>
      <c r="E272" s="1" t="s">
        <v>121</v>
      </c>
      <c r="F272" s="19"/>
      <c r="G272" s="11">
        <v>322</v>
      </c>
      <c r="H272" s="11"/>
      <c r="I272" s="18">
        <v>11913.59</v>
      </c>
      <c r="J272" s="18">
        <f t="shared" si="27"/>
        <v>3836175.98</v>
      </c>
      <c r="K272" s="18">
        <f t="shared" si="28"/>
        <v>319681.33</v>
      </c>
      <c r="L272" s="18">
        <v>0</v>
      </c>
      <c r="M272" s="18">
        <f t="shared" si="29"/>
        <v>-9590.44</v>
      </c>
      <c r="N272" s="27">
        <v>-41013.49</v>
      </c>
      <c r="O272" s="1">
        <f t="shared" si="30"/>
        <v>269077.40000000002</v>
      </c>
    </row>
    <row r="273" spans="1:15" ht="12.5" x14ac:dyDescent="0.25">
      <c r="A273" s="10" t="s">
        <v>94</v>
      </c>
      <c r="B273" s="4" t="s">
        <v>57</v>
      </c>
      <c r="C273" s="4" t="s">
        <v>8</v>
      </c>
      <c r="D273" s="6" t="s">
        <v>81</v>
      </c>
      <c r="E273" s="1" t="s">
        <v>82</v>
      </c>
      <c r="F273" s="19"/>
      <c r="G273" s="11">
        <v>426</v>
      </c>
      <c r="H273" s="11"/>
      <c r="I273" s="18">
        <v>11259.88</v>
      </c>
      <c r="J273" s="18">
        <f t="shared" si="27"/>
        <v>4796708.88</v>
      </c>
      <c r="K273" s="18">
        <f t="shared" si="28"/>
        <v>399725.74</v>
      </c>
      <c r="L273" s="18">
        <v>0</v>
      </c>
      <c r="M273" s="18">
        <f t="shared" si="29"/>
        <v>-11991.77</v>
      </c>
      <c r="N273" s="27">
        <v>0</v>
      </c>
      <c r="O273" s="1">
        <f t="shared" si="30"/>
        <v>387733.97</v>
      </c>
    </row>
    <row r="274" spans="1:15" ht="12.5" x14ac:dyDescent="0.25">
      <c r="A274" s="10" t="s">
        <v>94</v>
      </c>
      <c r="B274" s="4" t="s">
        <v>57</v>
      </c>
      <c r="C274" s="4" t="s">
        <v>8</v>
      </c>
      <c r="D274" s="6" t="s">
        <v>46</v>
      </c>
      <c r="E274" s="1" t="s">
        <v>45</v>
      </c>
      <c r="F274" s="19"/>
      <c r="G274" s="11">
        <v>669.4</v>
      </c>
      <c r="H274" s="11"/>
      <c r="I274" s="18">
        <v>11259.88</v>
      </c>
      <c r="J274" s="18">
        <f t="shared" si="27"/>
        <v>7537363.6699999999</v>
      </c>
      <c r="K274" s="18">
        <f t="shared" si="28"/>
        <v>628113.64</v>
      </c>
      <c r="L274" s="18">
        <v>0</v>
      </c>
      <c r="M274" s="18">
        <f t="shared" si="29"/>
        <v>-18843.41</v>
      </c>
      <c r="N274" s="27">
        <v>-95995.31</v>
      </c>
      <c r="O274" s="1">
        <f t="shared" si="30"/>
        <v>513274.92</v>
      </c>
    </row>
    <row r="275" spans="1:15" ht="12.5" x14ac:dyDescent="0.25">
      <c r="A275" s="10" t="s">
        <v>94</v>
      </c>
      <c r="B275" s="4" t="s">
        <v>57</v>
      </c>
      <c r="C275" s="4" t="s">
        <v>8</v>
      </c>
      <c r="D275" s="6" t="s">
        <v>32</v>
      </c>
      <c r="E275" s="1" t="s">
        <v>9</v>
      </c>
      <c r="F275" s="19"/>
      <c r="G275" s="11">
        <v>339.6</v>
      </c>
      <c r="H275" s="11"/>
      <c r="I275" s="18">
        <v>11259.88</v>
      </c>
      <c r="J275" s="18">
        <f t="shared" si="27"/>
        <v>3823855.25</v>
      </c>
      <c r="K275" s="18">
        <f t="shared" si="28"/>
        <v>318654.59999999998</v>
      </c>
      <c r="L275" s="18">
        <v>0</v>
      </c>
      <c r="M275" s="18">
        <f t="shared" si="29"/>
        <v>-9559.64</v>
      </c>
      <c r="N275" s="27">
        <v>-42445</v>
      </c>
      <c r="O275" s="1">
        <f t="shared" si="30"/>
        <v>266649.95999999996</v>
      </c>
    </row>
    <row r="276" spans="1:15" ht="12.5" x14ac:dyDescent="0.25">
      <c r="A276" s="10" t="s">
        <v>94</v>
      </c>
      <c r="B276" s="4" t="s">
        <v>57</v>
      </c>
      <c r="C276" s="4" t="s">
        <v>8</v>
      </c>
      <c r="D276" s="6" t="s">
        <v>33</v>
      </c>
      <c r="E276" s="1" t="s">
        <v>174</v>
      </c>
      <c r="F276" s="19"/>
      <c r="G276" s="11">
        <v>844.5</v>
      </c>
      <c r="H276" s="11"/>
      <c r="I276" s="18">
        <v>11259.88</v>
      </c>
      <c r="J276" s="18">
        <f t="shared" si="27"/>
        <v>9508968.6600000001</v>
      </c>
      <c r="K276" s="18">
        <f t="shared" si="28"/>
        <v>792414.06</v>
      </c>
      <c r="L276" s="18">
        <v>0</v>
      </c>
      <c r="M276" s="18">
        <f t="shared" si="29"/>
        <v>-23772.42</v>
      </c>
      <c r="N276" s="27">
        <v>-68038.63</v>
      </c>
      <c r="O276" s="1">
        <f t="shared" si="30"/>
        <v>700603.01</v>
      </c>
    </row>
    <row r="277" spans="1:15" ht="12.5" x14ac:dyDescent="0.25">
      <c r="A277" s="10" t="s">
        <v>94</v>
      </c>
      <c r="B277" s="4" t="s">
        <v>57</v>
      </c>
      <c r="C277" s="4" t="s">
        <v>8</v>
      </c>
      <c r="D277" s="6" t="s">
        <v>34</v>
      </c>
      <c r="E277" s="3" t="s">
        <v>116</v>
      </c>
      <c r="F277" s="19"/>
      <c r="G277" s="11">
        <v>300.89999999999998</v>
      </c>
      <c r="H277" s="11"/>
      <c r="I277" s="18">
        <v>11259.88</v>
      </c>
      <c r="J277" s="18">
        <f t="shared" si="27"/>
        <v>3388097.89</v>
      </c>
      <c r="K277" s="18">
        <f t="shared" si="28"/>
        <v>282341.49</v>
      </c>
      <c r="L277" s="18">
        <v>0</v>
      </c>
      <c r="M277" s="18">
        <f t="shared" si="29"/>
        <v>-8470.24</v>
      </c>
      <c r="N277" s="27">
        <v>0</v>
      </c>
      <c r="O277" s="1">
        <f t="shared" si="30"/>
        <v>273871.25</v>
      </c>
    </row>
    <row r="278" spans="1:15" ht="12.5" x14ac:dyDescent="0.25">
      <c r="A278" s="10" t="s">
        <v>94</v>
      </c>
      <c r="B278" s="4" t="s">
        <v>57</v>
      </c>
      <c r="C278" s="4" t="s">
        <v>8</v>
      </c>
      <c r="D278" s="6" t="s">
        <v>35</v>
      </c>
      <c r="E278" s="1" t="s">
        <v>18</v>
      </c>
      <c r="F278" s="19"/>
      <c r="G278" s="11">
        <v>362.5</v>
      </c>
      <c r="H278" s="11"/>
      <c r="I278" s="18">
        <v>11259.88</v>
      </c>
      <c r="J278" s="18">
        <f t="shared" si="27"/>
        <v>4081706.5</v>
      </c>
      <c r="K278" s="18">
        <f t="shared" si="28"/>
        <v>340142.21</v>
      </c>
      <c r="L278" s="18">
        <v>0</v>
      </c>
      <c r="M278" s="18">
        <f t="shared" si="29"/>
        <v>-10204.27</v>
      </c>
      <c r="N278" s="27">
        <v>-30047.9</v>
      </c>
      <c r="O278" s="1">
        <f t="shared" si="30"/>
        <v>299890.03999999998</v>
      </c>
    </row>
    <row r="279" spans="1:15" ht="12.5" x14ac:dyDescent="0.25">
      <c r="A279" s="10" t="s">
        <v>95</v>
      </c>
      <c r="B279" s="4" t="s">
        <v>60</v>
      </c>
      <c r="C279" s="4" t="s">
        <v>10</v>
      </c>
      <c r="D279" s="6" t="s">
        <v>36</v>
      </c>
      <c r="E279" s="1" t="s">
        <v>127</v>
      </c>
      <c r="F279" s="19"/>
      <c r="G279" s="11">
        <v>254.6</v>
      </c>
      <c r="H279" s="11"/>
      <c r="I279" s="18">
        <v>12175.27</v>
      </c>
      <c r="J279" s="18">
        <f t="shared" si="27"/>
        <v>3099823.74</v>
      </c>
      <c r="K279" s="18">
        <f t="shared" si="28"/>
        <v>258318.65</v>
      </c>
      <c r="L279" s="18">
        <v>0</v>
      </c>
      <c r="M279" s="18">
        <f t="shared" si="29"/>
        <v>-7749.56</v>
      </c>
      <c r="N279" s="27">
        <v>0</v>
      </c>
      <c r="O279" s="1">
        <f t="shared" si="30"/>
        <v>250569.09</v>
      </c>
    </row>
    <row r="280" spans="1:15" ht="12.5" x14ac:dyDescent="0.25">
      <c r="A280" s="10" t="s">
        <v>96</v>
      </c>
      <c r="B280" s="4" t="s">
        <v>51</v>
      </c>
      <c r="C280" s="4" t="s">
        <v>51</v>
      </c>
      <c r="D280" s="6" t="s">
        <v>63</v>
      </c>
      <c r="E280" s="1" t="s">
        <v>175</v>
      </c>
      <c r="F280" s="19"/>
      <c r="G280" s="11">
        <v>751</v>
      </c>
      <c r="H280" s="11"/>
      <c r="I280" s="18">
        <v>11040.21</v>
      </c>
      <c r="J280" s="18">
        <f t="shared" si="27"/>
        <v>8291197.71</v>
      </c>
      <c r="K280" s="18">
        <f t="shared" si="28"/>
        <v>690933.14</v>
      </c>
      <c r="L280" s="18">
        <v>0</v>
      </c>
      <c r="M280" s="18">
        <f t="shared" si="29"/>
        <v>-20727.990000000002</v>
      </c>
      <c r="N280" s="27">
        <v>-48866.520000000004</v>
      </c>
      <c r="O280" s="1">
        <f t="shared" si="30"/>
        <v>621338.63</v>
      </c>
    </row>
    <row r="281" spans="1:15" ht="12.5" x14ac:dyDescent="0.25">
      <c r="A281" s="10" t="s">
        <v>96</v>
      </c>
      <c r="B281" s="4" t="s">
        <v>51</v>
      </c>
      <c r="C281" s="4" t="s">
        <v>51</v>
      </c>
      <c r="D281" s="6" t="s">
        <v>140</v>
      </c>
      <c r="E281" s="1" t="s">
        <v>141</v>
      </c>
      <c r="F281" s="19"/>
      <c r="G281" s="11">
        <v>100</v>
      </c>
      <c r="H281" s="11"/>
      <c r="I281" s="18">
        <v>11040.21</v>
      </c>
      <c r="J281" s="18">
        <f t="shared" si="27"/>
        <v>1104021</v>
      </c>
      <c r="K281" s="18">
        <f t="shared" si="28"/>
        <v>92001.75</v>
      </c>
      <c r="L281" s="18">
        <v>0</v>
      </c>
      <c r="M281" s="18">
        <f t="shared" si="29"/>
        <v>-2760.05</v>
      </c>
      <c r="N281" s="27">
        <v>0</v>
      </c>
      <c r="O281" s="1">
        <f t="shared" si="30"/>
        <v>89241.7</v>
      </c>
    </row>
    <row r="282" spans="1:15" ht="12.5" x14ac:dyDescent="0.25">
      <c r="A282" s="10" t="s">
        <v>97</v>
      </c>
      <c r="B282" s="4" t="s">
        <v>58</v>
      </c>
      <c r="C282" s="4" t="s">
        <v>11</v>
      </c>
      <c r="D282" s="6" t="s">
        <v>37</v>
      </c>
      <c r="E282" s="1" t="s">
        <v>120</v>
      </c>
      <c r="F282" s="19"/>
      <c r="G282" s="11">
        <v>248.3</v>
      </c>
      <c r="H282" s="11"/>
      <c r="I282" s="18">
        <v>11529.82</v>
      </c>
      <c r="J282" s="18">
        <f t="shared" si="27"/>
        <v>2862854.31</v>
      </c>
      <c r="K282" s="18">
        <f t="shared" si="28"/>
        <v>238571.19</v>
      </c>
      <c r="L282" s="18">
        <v>0</v>
      </c>
      <c r="M282" s="18">
        <f t="shared" si="29"/>
        <v>-7157.14</v>
      </c>
      <c r="N282" s="27">
        <v>0</v>
      </c>
      <c r="O282" s="1">
        <f t="shared" si="30"/>
        <v>231414.05</v>
      </c>
    </row>
    <row r="283" spans="1:15" ht="12.5" x14ac:dyDescent="0.25">
      <c r="A283" s="10" t="s">
        <v>97</v>
      </c>
      <c r="B283" s="4" t="s">
        <v>58</v>
      </c>
      <c r="C283" s="4" t="s">
        <v>11</v>
      </c>
      <c r="D283" s="6" t="s">
        <v>38</v>
      </c>
      <c r="E283" s="3" t="s">
        <v>12</v>
      </c>
      <c r="F283" s="19"/>
      <c r="G283" s="11">
        <v>326.3</v>
      </c>
      <c r="H283" s="11"/>
      <c r="I283" s="18">
        <v>11529.82</v>
      </c>
      <c r="J283" s="18">
        <f t="shared" si="27"/>
        <v>3762180.27</v>
      </c>
      <c r="K283" s="18">
        <f t="shared" si="28"/>
        <v>313515.02</v>
      </c>
      <c r="L283" s="18">
        <v>0</v>
      </c>
      <c r="M283" s="18">
        <f t="shared" si="29"/>
        <v>-9405.4500000000007</v>
      </c>
      <c r="N283" s="27">
        <v>0</v>
      </c>
      <c r="O283" s="1">
        <f t="shared" si="30"/>
        <v>304109.57</v>
      </c>
    </row>
    <row r="284" spans="1:15" x14ac:dyDescent="0.35">
      <c r="A284" s="10" t="s">
        <v>98</v>
      </c>
      <c r="B284" s="4" t="s">
        <v>59</v>
      </c>
      <c r="C284" s="4" t="s">
        <v>13</v>
      </c>
      <c r="D284" s="24" t="s">
        <v>79</v>
      </c>
      <c r="E284" t="s">
        <v>83</v>
      </c>
      <c r="F284" s="19"/>
      <c r="G284" s="11">
        <v>225</v>
      </c>
      <c r="H284" s="11"/>
      <c r="I284" s="18">
        <v>10791.65</v>
      </c>
      <c r="J284" s="18">
        <f t="shared" si="27"/>
        <v>2428121.25</v>
      </c>
      <c r="K284" s="18">
        <f t="shared" si="28"/>
        <v>202343.44</v>
      </c>
      <c r="L284" s="18">
        <v>0</v>
      </c>
      <c r="M284" s="18">
        <f t="shared" si="29"/>
        <v>-6070.3</v>
      </c>
      <c r="N284" s="27">
        <v>0</v>
      </c>
      <c r="O284" s="1">
        <f t="shared" si="30"/>
        <v>196273.14</v>
      </c>
    </row>
    <row r="285" spans="1:15" x14ac:dyDescent="0.35">
      <c r="A285" s="10" t="s">
        <v>98</v>
      </c>
      <c r="B285" s="4" t="s">
        <v>59</v>
      </c>
      <c r="C285" s="4" t="s">
        <v>13</v>
      </c>
      <c r="D285" t="s">
        <v>39</v>
      </c>
      <c r="E285" s="19" t="s">
        <v>176</v>
      </c>
      <c r="F285" s="19"/>
      <c r="G285" s="11">
        <v>214</v>
      </c>
      <c r="H285" s="11"/>
      <c r="I285" s="18">
        <v>10791.65</v>
      </c>
      <c r="J285" s="18">
        <f t="shared" si="27"/>
        <v>2309413.1</v>
      </c>
      <c r="K285" s="18">
        <f t="shared" si="28"/>
        <v>192451.09</v>
      </c>
      <c r="L285" s="18">
        <v>0</v>
      </c>
      <c r="M285" s="18">
        <f t="shared" si="29"/>
        <v>-5773.53</v>
      </c>
      <c r="N285" s="27">
        <v>0</v>
      </c>
      <c r="O285" s="1">
        <f t="shared" si="30"/>
        <v>186677.56</v>
      </c>
    </row>
    <row r="286" spans="1:15" ht="12.5" x14ac:dyDescent="0.25">
      <c r="A286" s="10" t="s">
        <v>98</v>
      </c>
      <c r="B286" s="4" t="s">
        <v>59</v>
      </c>
      <c r="C286" s="4" t="s">
        <v>13</v>
      </c>
      <c r="D286" s="6" t="s">
        <v>103</v>
      </c>
      <c r="E286" s="1" t="s">
        <v>177</v>
      </c>
      <c r="F286" s="19"/>
      <c r="G286" s="11">
        <v>622.6</v>
      </c>
      <c r="H286" s="11"/>
      <c r="I286" s="18">
        <v>10791.65</v>
      </c>
      <c r="J286" s="18">
        <f t="shared" si="27"/>
        <v>6718881.29</v>
      </c>
      <c r="K286" s="18">
        <f t="shared" si="28"/>
        <v>559906.77</v>
      </c>
      <c r="L286" s="18">
        <v>0</v>
      </c>
      <c r="M286" s="18">
        <f t="shared" si="29"/>
        <v>-16797.2</v>
      </c>
      <c r="N286" s="27">
        <v>0</v>
      </c>
      <c r="O286" s="1">
        <f t="shared" si="30"/>
        <v>543109.57000000007</v>
      </c>
    </row>
    <row r="287" spans="1:15" ht="12.5" x14ac:dyDescent="0.25">
      <c r="A287" s="10" t="s">
        <v>98</v>
      </c>
      <c r="B287" s="4" t="s">
        <v>59</v>
      </c>
      <c r="C287" s="4" t="s">
        <v>13</v>
      </c>
      <c r="D287" s="6" t="s">
        <v>80</v>
      </c>
      <c r="E287" s="1" t="s">
        <v>178</v>
      </c>
      <c r="F287" s="19"/>
      <c r="G287" s="11">
        <v>787.3</v>
      </c>
      <c r="H287" s="11"/>
      <c r="I287" s="18">
        <v>10791.65</v>
      </c>
      <c r="J287" s="18">
        <f t="shared" si="27"/>
        <v>8496266.0500000007</v>
      </c>
      <c r="K287" s="18">
        <f t="shared" si="28"/>
        <v>708022.17</v>
      </c>
      <c r="L287" s="18">
        <v>0</v>
      </c>
      <c r="M287" s="18">
        <f t="shared" si="29"/>
        <v>-21240.67</v>
      </c>
      <c r="N287" s="27">
        <v>-117268.47</v>
      </c>
      <c r="O287" s="1">
        <f t="shared" si="30"/>
        <v>569513.03</v>
      </c>
    </row>
    <row r="288" spans="1:15" ht="12.5" x14ac:dyDescent="0.25">
      <c r="A288" s="10" t="s">
        <v>98</v>
      </c>
      <c r="B288" s="4" t="s">
        <v>59</v>
      </c>
      <c r="C288" s="4" t="s">
        <v>13</v>
      </c>
      <c r="D288" s="6" t="s">
        <v>40</v>
      </c>
      <c r="E288" s="1" t="s">
        <v>179</v>
      </c>
      <c r="F288" s="19"/>
      <c r="G288" s="11">
        <v>1107.9000000000001</v>
      </c>
      <c r="H288" s="11"/>
      <c r="I288" s="18">
        <v>10791.65</v>
      </c>
      <c r="J288" s="18">
        <f t="shared" si="27"/>
        <v>11956069.039999999</v>
      </c>
      <c r="K288" s="18">
        <f t="shared" si="28"/>
        <v>996339.09</v>
      </c>
      <c r="L288" s="18">
        <v>0</v>
      </c>
      <c r="M288" s="18">
        <f t="shared" si="29"/>
        <v>-29890.17</v>
      </c>
      <c r="N288" s="27">
        <v>-106441.7</v>
      </c>
      <c r="O288" s="1">
        <f t="shared" si="30"/>
        <v>860007.22</v>
      </c>
    </row>
    <row r="289" spans="1:15" x14ac:dyDescent="0.35">
      <c r="A289" s="10" t="s">
        <v>98</v>
      </c>
      <c r="B289" s="4" t="s">
        <v>59</v>
      </c>
      <c r="C289" s="4" t="s">
        <v>13</v>
      </c>
      <c r="D289" t="s">
        <v>154</v>
      </c>
      <c r="E289" s="4" t="s">
        <v>155</v>
      </c>
      <c r="G289" s="4">
        <v>0</v>
      </c>
      <c r="H289" s="4">
        <v>392</v>
      </c>
      <c r="I289" s="18">
        <v>10791.65</v>
      </c>
      <c r="J289" s="18">
        <f t="shared" si="27"/>
        <v>4015648</v>
      </c>
      <c r="K289" s="18">
        <f t="shared" si="28"/>
        <v>334637.33</v>
      </c>
      <c r="L289" s="18">
        <v>0</v>
      </c>
      <c r="M289" s="18">
        <f t="shared" si="29"/>
        <v>-10039.120000000001</v>
      </c>
      <c r="N289" s="27">
        <v>0</v>
      </c>
      <c r="O289" s="1">
        <f t="shared" si="30"/>
        <v>324598.21000000002</v>
      </c>
    </row>
    <row r="290" spans="1:15" ht="12.5" x14ac:dyDescent="0.25">
      <c r="A290" s="10" t="s">
        <v>99</v>
      </c>
      <c r="B290" s="4" t="s">
        <v>55</v>
      </c>
      <c r="C290" s="4" t="s">
        <v>14</v>
      </c>
      <c r="D290" s="6" t="s">
        <v>41</v>
      </c>
      <c r="E290" s="1" t="s">
        <v>15</v>
      </c>
      <c r="F290" s="19"/>
      <c r="G290" s="11">
        <v>877</v>
      </c>
      <c r="H290" s="11"/>
      <c r="I290" s="18">
        <v>10791.65</v>
      </c>
      <c r="J290" s="18">
        <f t="shared" si="27"/>
        <v>9464277.0500000007</v>
      </c>
      <c r="K290" s="18">
        <f t="shared" si="28"/>
        <v>788689.75</v>
      </c>
      <c r="L290" s="18">
        <v>0</v>
      </c>
      <c r="M290" s="18">
        <f t="shared" si="29"/>
        <v>-23660.69</v>
      </c>
      <c r="N290" s="27">
        <v>-110905</v>
      </c>
      <c r="O290" s="1">
        <f t="shared" si="30"/>
        <v>654124.06000000006</v>
      </c>
    </row>
    <row r="291" spans="1:15" ht="12.5" x14ac:dyDescent="0.25">
      <c r="A291" s="10" t="s">
        <v>99</v>
      </c>
      <c r="B291" s="4" t="s">
        <v>55</v>
      </c>
      <c r="C291" s="4" t="s">
        <v>14</v>
      </c>
      <c r="D291" s="6" t="s">
        <v>146</v>
      </c>
      <c r="E291" s="1" t="s">
        <v>180</v>
      </c>
      <c r="F291" s="19"/>
      <c r="G291" s="11">
        <v>400</v>
      </c>
      <c r="H291" s="11"/>
      <c r="I291" s="18">
        <v>10791.65</v>
      </c>
      <c r="J291" s="18">
        <f t="shared" si="27"/>
        <v>4316660</v>
      </c>
      <c r="K291" s="18">
        <f t="shared" si="28"/>
        <v>359721.67</v>
      </c>
      <c r="L291" s="18">
        <v>0</v>
      </c>
      <c r="M291" s="18">
        <f t="shared" si="29"/>
        <v>-10791.65</v>
      </c>
      <c r="N291" s="27">
        <v>0</v>
      </c>
      <c r="O291" s="1">
        <f t="shared" si="30"/>
        <v>348930.01999999996</v>
      </c>
    </row>
    <row r="292" spans="1:15" ht="12.5" x14ac:dyDescent="0.25">
      <c r="A292" s="10" t="s">
        <v>99</v>
      </c>
      <c r="B292" s="4" t="s">
        <v>55</v>
      </c>
      <c r="C292" s="4" t="s">
        <v>14</v>
      </c>
      <c r="D292" s="6" t="s">
        <v>48</v>
      </c>
      <c r="E292" s="1" t="s">
        <v>122</v>
      </c>
      <c r="F292" s="19"/>
      <c r="G292" s="11">
        <v>37</v>
      </c>
      <c r="H292" s="11"/>
      <c r="I292" s="18">
        <v>10791.65</v>
      </c>
      <c r="J292" s="18">
        <f t="shared" si="27"/>
        <v>399291.05</v>
      </c>
      <c r="K292" s="18">
        <f t="shared" si="28"/>
        <v>33274.25</v>
      </c>
      <c r="L292" s="18">
        <v>0</v>
      </c>
      <c r="M292" s="18">
        <f t="shared" si="29"/>
        <v>-998.23</v>
      </c>
      <c r="N292" s="27">
        <v>0</v>
      </c>
      <c r="O292" s="1">
        <f t="shared" si="30"/>
        <v>32276.02</v>
      </c>
    </row>
    <row r="293" spans="1:15" ht="12.5" x14ac:dyDescent="0.25">
      <c r="A293" s="10" t="s">
        <v>99</v>
      </c>
      <c r="B293" s="4" t="s">
        <v>55</v>
      </c>
      <c r="C293" s="4" t="s">
        <v>14</v>
      </c>
      <c r="D293" s="6" t="s">
        <v>160</v>
      </c>
      <c r="E293" s="1" t="s">
        <v>162</v>
      </c>
      <c r="F293" s="19"/>
      <c r="G293" s="11">
        <v>32</v>
      </c>
      <c r="H293" s="11"/>
      <c r="I293" s="18">
        <v>10791.65</v>
      </c>
      <c r="J293" s="18">
        <f t="shared" si="27"/>
        <v>345332.8</v>
      </c>
      <c r="K293" s="18">
        <f t="shared" si="28"/>
        <v>28777.73</v>
      </c>
      <c r="L293" s="18">
        <v>0</v>
      </c>
      <c r="M293" s="18">
        <f t="shared" si="29"/>
        <v>-863.33</v>
      </c>
      <c r="N293" s="27">
        <v>0</v>
      </c>
      <c r="O293" s="1">
        <f t="shared" si="30"/>
        <v>27914.399999999998</v>
      </c>
    </row>
    <row r="294" spans="1:15" ht="12.5" x14ac:dyDescent="0.25">
      <c r="A294" s="10" t="s">
        <v>42</v>
      </c>
      <c r="B294" s="4" t="s">
        <v>136</v>
      </c>
      <c r="C294" s="4" t="s">
        <v>133</v>
      </c>
      <c r="D294" s="6" t="s">
        <v>134</v>
      </c>
      <c r="E294" s="1" t="s">
        <v>135</v>
      </c>
      <c r="F294" s="19"/>
      <c r="G294" s="11">
        <v>67</v>
      </c>
      <c r="H294" s="11"/>
      <c r="I294" s="18">
        <v>11146.91</v>
      </c>
      <c r="J294" s="18">
        <f t="shared" si="27"/>
        <v>746842.97</v>
      </c>
      <c r="K294" s="18">
        <f t="shared" si="28"/>
        <v>62236.91</v>
      </c>
      <c r="L294" s="18">
        <v>0</v>
      </c>
      <c r="M294" s="18">
        <f t="shared" si="29"/>
        <v>-1867.11</v>
      </c>
      <c r="N294" s="27">
        <v>0</v>
      </c>
      <c r="O294" s="1">
        <f t="shared" si="30"/>
        <v>60369.8</v>
      </c>
    </row>
    <row r="295" spans="1:15" ht="12.5" x14ac:dyDescent="0.25">
      <c r="A295" s="10" t="s">
        <v>100</v>
      </c>
      <c r="B295" s="4" t="s">
        <v>62</v>
      </c>
      <c r="C295" s="4" t="s">
        <v>104</v>
      </c>
      <c r="D295" s="6" t="s">
        <v>44</v>
      </c>
      <c r="E295" s="1" t="s">
        <v>129</v>
      </c>
      <c r="F295" s="19"/>
      <c r="G295" s="11">
        <v>123.6</v>
      </c>
      <c r="H295" s="11"/>
      <c r="I295" s="18">
        <v>11495.53</v>
      </c>
      <c r="J295" s="18">
        <f t="shared" si="27"/>
        <v>1420847.51</v>
      </c>
      <c r="K295" s="18">
        <f t="shared" si="28"/>
        <v>118403.96</v>
      </c>
      <c r="L295" s="18">
        <v>0</v>
      </c>
      <c r="M295" s="18">
        <f t="shared" si="29"/>
        <v>-3552.12</v>
      </c>
      <c r="N295" s="27">
        <v>0</v>
      </c>
      <c r="O295" s="1">
        <f t="shared" si="30"/>
        <v>114851.84000000001</v>
      </c>
    </row>
    <row r="297" spans="1:15" x14ac:dyDescent="0.35">
      <c r="A297" s="20" t="s">
        <v>149</v>
      </c>
      <c r="B297"/>
      <c r="C297" s="21">
        <v>10244</v>
      </c>
      <c r="G297" s="11">
        <f>SUM(G254:G295)</f>
        <v>20812.099999999995</v>
      </c>
      <c r="H297" s="11">
        <f>SUM(H254:H295)</f>
        <v>392</v>
      </c>
      <c r="J297" s="19">
        <f t="shared" ref="J297:O297" si="31">SUM(J254:J295)</f>
        <v>239312138.28</v>
      </c>
      <c r="K297" s="19">
        <f t="shared" si="31"/>
        <v>19942678.180000007</v>
      </c>
      <c r="L297" s="19">
        <f t="shared" si="31"/>
        <v>0</v>
      </c>
      <c r="M297" s="19">
        <f t="shared" si="31"/>
        <v>-598280.33999999985</v>
      </c>
      <c r="N297" s="19">
        <f t="shared" si="31"/>
        <v>-2288046.2649999997</v>
      </c>
      <c r="O297" s="19">
        <f t="shared" si="31"/>
        <v>17056351.575000003</v>
      </c>
    </row>
    <row r="298" spans="1:15" x14ac:dyDescent="0.35">
      <c r="G298" s="11"/>
      <c r="H298" s="11">
        <f>+G297+H297</f>
        <v>21204.099999999995</v>
      </c>
      <c r="M298" s="19">
        <f>L297+M297</f>
        <v>-598280.33999999985</v>
      </c>
      <c r="O298" s="19">
        <f>O297-M297</f>
        <v>17654631.915000003</v>
      </c>
    </row>
    <row r="301" spans="1:15" ht="13" x14ac:dyDescent="0.3">
      <c r="A301" s="12" t="s">
        <v>182</v>
      </c>
      <c r="B301" s="12"/>
      <c r="C301" s="13"/>
      <c r="D301" s="13"/>
      <c r="E301" s="12"/>
      <c r="F301" s="5"/>
      <c r="G301" s="5"/>
      <c r="H301" s="5"/>
      <c r="I301" s="5"/>
      <c r="J301" s="5"/>
      <c r="K301" s="5"/>
      <c r="L301" s="5"/>
      <c r="M301" s="5"/>
      <c r="N301" s="5"/>
      <c r="O301" s="5"/>
    </row>
    <row r="302" spans="1:15" ht="52" x14ac:dyDescent="0.3">
      <c r="A302" s="14" t="s">
        <v>189</v>
      </c>
      <c r="B302" s="14"/>
      <c r="C302" s="13"/>
      <c r="D302" s="13" t="s">
        <v>19</v>
      </c>
      <c r="E302" s="12" t="s">
        <v>20</v>
      </c>
      <c r="F302" s="15"/>
      <c r="G302" s="16" t="s">
        <v>193</v>
      </c>
      <c r="H302" s="16" t="s">
        <v>190</v>
      </c>
      <c r="I302" s="16" t="s">
        <v>0</v>
      </c>
      <c r="J302" s="16" t="s">
        <v>1</v>
      </c>
      <c r="K302" s="16" t="s">
        <v>2</v>
      </c>
      <c r="L302" s="16" t="s">
        <v>3</v>
      </c>
      <c r="M302" s="16" t="s">
        <v>4</v>
      </c>
      <c r="N302" s="16" t="s">
        <v>16</v>
      </c>
      <c r="O302" s="16" t="s">
        <v>5</v>
      </c>
    </row>
    <row r="303" spans="1:15" x14ac:dyDescent="0.35">
      <c r="C303" s="19"/>
      <c r="E303" s="19"/>
      <c r="F303" s="19"/>
      <c r="G303" s="17"/>
      <c r="H303" s="17"/>
      <c r="I303" s="18"/>
      <c r="J303" s="18"/>
      <c r="K303" s="18"/>
      <c r="L303" s="18"/>
      <c r="M303" s="18"/>
      <c r="N303" s="18"/>
      <c r="O303" s="1"/>
    </row>
    <row r="304" spans="1:15" ht="12.5" x14ac:dyDescent="0.25">
      <c r="A304" s="10" t="s">
        <v>85</v>
      </c>
      <c r="B304" s="4" t="s">
        <v>53</v>
      </c>
      <c r="C304" s="4" t="s">
        <v>101</v>
      </c>
      <c r="D304" s="6" t="s">
        <v>22</v>
      </c>
      <c r="E304" s="1" t="s">
        <v>163</v>
      </c>
      <c r="F304" s="19"/>
      <c r="G304" s="11">
        <v>1840.3</v>
      </c>
      <c r="H304" s="11">
        <v>8</v>
      </c>
      <c r="I304" s="18">
        <v>10969.27</v>
      </c>
      <c r="J304" s="18">
        <f>ROUND((G304*I304)+(H304*$C$348),2)</f>
        <v>20263451.579999998</v>
      </c>
      <c r="K304" s="18">
        <f>ROUND((J304-SUM('Entitlement to Date'!F2:K2))/6,2)</f>
        <v>1641272.36</v>
      </c>
      <c r="L304" s="18">
        <v>0</v>
      </c>
      <c r="M304" s="18">
        <f>ROUND(((J304*-0.03)-SUM('CSI Admin to Date'!F2:K2))/6,2)</f>
        <v>-49238.17</v>
      </c>
      <c r="N304" s="27">
        <v>-121907.75</v>
      </c>
      <c r="O304" s="1">
        <f t="shared" ref="O304:O345" si="32">K304+L304+M304+N304</f>
        <v>1470126.4400000002</v>
      </c>
    </row>
    <row r="305" spans="1:15" ht="12.5" x14ac:dyDescent="0.25">
      <c r="A305" s="10" t="s">
        <v>85</v>
      </c>
      <c r="B305" s="4" t="s">
        <v>53</v>
      </c>
      <c r="C305" s="4" t="s">
        <v>101</v>
      </c>
      <c r="D305" s="6" t="s">
        <v>43</v>
      </c>
      <c r="E305" s="1" t="s">
        <v>164</v>
      </c>
      <c r="F305" s="19"/>
      <c r="G305" s="11">
        <v>838</v>
      </c>
      <c r="H305" s="11"/>
      <c r="I305" s="18">
        <v>11344.93</v>
      </c>
      <c r="J305" s="18">
        <f>ROUND((G305*I305)+(H305*$C$47),2)</f>
        <v>9507051.3399999999</v>
      </c>
      <c r="K305" s="18">
        <f>ROUND((J305-SUM('Entitlement to Date'!F3:K3))/6,2)</f>
        <v>802321.98</v>
      </c>
      <c r="L305" s="18">
        <v>0</v>
      </c>
      <c r="M305" s="18">
        <f>ROUND(((J305*-0.03)-SUM('CSI Admin to Date'!F3:K3))/6,2)</f>
        <v>-24069.66</v>
      </c>
      <c r="N305" s="27">
        <v>-99479.18</v>
      </c>
      <c r="O305" s="1">
        <f t="shared" si="32"/>
        <v>678773.1399999999</v>
      </c>
    </row>
    <row r="306" spans="1:15" ht="12.5" x14ac:dyDescent="0.25">
      <c r="A306" s="10" t="s">
        <v>85</v>
      </c>
      <c r="B306" s="4" t="s">
        <v>53</v>
      </c>
      <c r="C306" s="4" t="s">
        <v>101</v>
      </c>
      <c r="D306" s="6" t="s">
        <v>86</v>
      </c>
      <c r="E306" s="1" t="s">
        <v>108</v>
      </c>
      <c r="F306" s="19"/>
      <c r="G306" s="11">
        <v>1978.8</v>
      </c>
      <c r="H306" s="11">
        <v>15</v>
      </c>
      <c r="I306" s="18">
        <v>11718.92</v>
      </c>
      <c r="J306" s="18">
        <f>ROUND((G306*I306)+(H306*$C$348),2)</f>
        <v>23333218.899999999</v>
      </c>
      <c r="K306" s="18">
        <f>ROUND((J306-SUM('Entitlement to Date'!F4:K4))/6,2)</f>
        <v>2021596.6</v>
      </c>
      <c r="L306" s="18">
        <v>0</v>
      </c>
      <c r="M306" s="18">
        <f>ROUND(((J306*-0.03)-SUM('CSI Admin to Date'!F4:K4))/6,2)</f>
        <v>-60647.89</v>
      </c>
      <c r="N306" s="27">
        <v>-206927.28999999998</v>
      </c>
      <c r="O306" s="1">
        <f t="shared" si="32"/>
        <v>1754021.4200000002</v>
      </c>
    </row>
    <row r="307" spans="1:15" ht="12.5" x14ac:dyDescent="0.25">
      <c r="A307" s="10" t="s">
        <v>87</v>
      </c>
      <c r="B307" s="4" t="s">
        <v>53</v>
      </c>
      <c r="C307" s="4" t="s">
        <v>6</v>
      </c>
      <c r="D307" s="6" t="s">
        <v>23</v>
      </c>
      <c r="E307" s="1" t="s">
        <v>181</v>
      </c>
      <c r="F307" s="19"/>
      <c r="G307" s="11">
        <v>603.79999999999995</v>
      </c>
      <c r="H307" s="11"/>
      <c r="I307" s="18">
        <v>12108.78</v>
      </c>
      <c r="J307" s="18">
        <f t="shared" ref="J307:J317" si="33">ROUND((G307*I307)+(H307*$C$47),2)</f>
        <v>7311281.3600000003</v>
      </c>
      <c r="K307" s="18">
        <f>ROUND((J307-SUM('Entitlement to Date'!F5:K5))/6,2)</f>
        <v>479168.74</v>
      </c>
      <c r="L307" s="18">
        <v>0</v>
      </c>
      <c r="M307" s="18">
        <f>ROUND(((J307*-0.03)-SUM('CSI Admin to Date'!F5:K5))/6,2)</f>
        <v>-14375.07</v>
      </c>
      <c r="N307" s="27">
        <v>-159079.58000000002</v>
      </c>
      <c r="O307" s="1">
        <f t="shared" si="32"/>
        <v>305714.08999999997</v>
      </c>
    </row>
    <row r="308" spans="1:15" x14ac:dyDescent="0.35">
      <c r="A308" s="10" t="s">
        <v>88</v>
      </c>
      <c r="B308" s="4" t="s">
        <v>53</v>
      </c>
      <c r="C308" s="4" t="s">
        <v>52</v>
      </c>
      <c r="D308" t="s">
        <v>24</v>
      </c>
      <c r="E308" s="19" t="s">
        <v>113</v>
      </c>
      <c r="F308" s="19"/>
      <c r="G308" s="11">
        <v>646.6</v>
      </c>
      <c r="H308" s="11"/>
      <c r="I308" s="18">
        <v>11385.11</v>
      </c>
      <c r="J308" s="18">
        <f t="shared" si="33"/>
        <v>7361612.1299999999</v>
      </c>
      <c r="K308" s="18">
        <f>ROUND((J308-SUM('Entitlement to Date'!F6:K6))/6,2)</f>
        <v>620476.56999999995</v>
      </c>
      <c r="L308" s="18">
        <v>0</v>
      </c>
      <c r="M308" s="18">
        <f>ROUND(((J308*-0.03)-SUM('CSI Admin to Date'!F6:K6))/6,2)</f>
        <v>-18614.3</v>
      </c>
      <c r="N308" s="27">
        <v>-53052.5</v>
      </c>
      <c r="O308" s="1">
        <f t="shared" si="32"/>
        <v>548809.7699999999</v>
      </c>
    </row>
    <row r="309" spans="1:15" ht="12.5" x14ac:dyDescent="0.25">
      <c r="A309" s="10" t="s">
        <v>88</v>
      </c>
      <c r="B309" s="4" t="s">
        <v>53</v>
      </c>
      <c r="C309" s="4" t="s">
        <v>52</v>
      </c>
      <c r="D309" s="6" t="s">
        <v>142</v>
      </c>
      <c r="E309" s="1" t="s">
        <v>165</v>
      </c>
      <c r="F309" s="19"/>
      <c r="G309" s="11">
        <v>290.3</v>
      </c>
      <c r="H309" s="11"/>
      <c r="I309" s="18">
        <v>10791.3</v>
      </c>
      <c r="J309" s="18">
        <f t="shared" si="33"/>
        <v>3132714.39</v>
      </c>
      <c r="K309" s="18">
        <f>ROUND((J309-SUM('Entitlement to Date'!F7:K7))/6,2)</f>
        <v>260885.36</v>
      </c>
      <c r="L309" s="18">
        <v>0</v>
      </c>
      <c r="M309" s="18">
        <f>ROUND(((J309*-0.03)-SUM('CSI Admin to Date'!F7:K7))/6,2)</f>
        <v>-7826.56</v>
      </c>
      <c r="N309" s="27">
        <v>0</v>
      </c>
      <c r="O309" s="1">
        <f t="shared" si="32"/>
        <v>253058.8</v>
      </c>
    </row>
    <row r="310" spans="1:15" ht="12.5" x14ac:dyDescent="0.25">
      <c r="A310" s="10" t="s">
        <v>89</v>
      </c>
      <c r="B310" s="4" t="s">
        <v>53</v>
      </c>
      <c r="C310" s="4" t="s">
        <v>105</v>
      </c>
      <c r="D310" s="6" t="s">
        <v>42</v>
      </c>
      <c r="E310" s="2" t="s">
        <v>130</v>
      </c>
      <c r="F310" s="19"/>
      <c r="G310" s="11">
        <v>462.2</v>
      </c>
      <c r="H310" s="11"/>
      <c r="I310" s="18">
        <v>11583.89</v>
      </c>
      <c r="J310" s="18">
        <f t="shared" si="33"/>
        <v>5354073.96</v>
      </c>
      <c r="K310" s="18">
        <f>ROUND((J310-SUM('Entitlement to Date'!F8:K8))/6,2)</f>
        <v>434111.72</v>
      </c>
      <c r="L310" s="18">
        <v>0</v>
      </c>
      <c r="M310" s="18">
        <f>ROUND(((J310*-0.03)-SUM('CSI Admin to Date'!F8:K8))/6,2)</f>
        <v>-13023.35</v>
      </c>
      <c r="N310" s="27">
        <v>-30536.93</v>
      </c>
      <c r="O310" s="1">
        <f t="shared" si="32"/>
        <v>390551.44</v>
      </c>
    </row>
    <row r="311" spans="1:15" ht="12.5" x14ac:dyDescent="0.25">
      <c r="A311" s="10" t="s">
        <v>89</v>
      </c>
      <c r="B311" s="4" t="s">
        <v>53</v>
      </c>
      <c r="C311" s="4" t="s">
        <v>105</v>
      </c>
      <c r="D311" s="6" t="s">
        <v>26</v>
      </c>
      <c r="E311" s="1" t="s">
        <v>132</v>
      </c>
      <c r="F311" s="19"/>
      <c r="G311" s="11">
        <v>288</v>
      </c>
      <c r="H311" s="11"/>
      <c r="I311" s="18">
        <v>12186.26</v>
      </c>
      <c r="J311" s="18">
        <f t="shared" si="33"/>
        <v>3509642.88</v>
      </c>
      <c r="K311" s="18">
        <f>ROUND((J311-SUM('Entitlement to Date'!F9:K9))/6,2)</f>
        <v>333120.01</v>
      </c>
      <c r="L311" s="18">
        <v>0</v>
      </c>
      <c r="M311" s="18">
        <f>ROUND(((J311*-0.03)-SUM('CSI Admin to Date'!F9:K9))/6,2)</f>
        <v>-9993.6</v>
      </c>
      <c r="N311" s="27">
        <v>0</v>
      </c>
      <c r="O311" s="1">
        <f t="shared" si="32"/>
        <v>323126.41000000003</v>
      </c>
    </row>
    <row r="312" spans="1:15" ht="12.5" x14ac:dyDescent="0.25">
      <c r="A312" s="10" t="s">
        <v>161</v>
      </c>
      <c r="B312" s="4" t="s">
        <v>56</v>
      </c>
      <c r="C312" s="4" t="s">
        <v>185</v>
      </c>
      <c r="D312" s="6" t="s">
        <v>159</v>
      </c>
      <c r="E312" s="2" t="s">
        <v>166</v>
      </c>
      <c r="F312" s="19"/>
      <c r="G312" s="11">
        <v>167</v>
      </c>
      <c r="H312" s="11"/>
      <c r="I312" s="18">
        <v>11433.49</v>
      </c>
      <c r="J312" s="18">
        <f t="shared" si="33"/>
        <v>1909392.83</v>
      </c>
      <c r="K312" s="18">
        <f>ROUND((J312-SUM('Entitlement to Date'!F10:K10))/6,2)</f>
        <v>156605.32</v>
      </c>
      <c r="L312" s="18">
        <v>0</v>
      </c>
      <c r="M312" s="18">
        <f>ROUND(((J312*-0.03)-SUM('CSI Admin to Date'!F10:K10))/6,2)</f>
        <v>-4698.16</v>
      </c>
      <c r="N312" s="27">
        <v>0</v>
      </c>
      <c r="O312" s="1">
        <f t="shared" si="32"/>
        <v>151907.16</v>
      </c>
    </row>
    <row r="313" spans="1:15" ht="12.5" x14ac:dyDescent="0.25">
      <c r="A313" s="10" t="s">
        <v>90</v>
      </c>
      <c r="B313" s="4" t="s">
        <v>56</v>
      </c>
      <c r="C313" s="4" t="s">
        <v>17</v>
      </c>
      <c r="D313" s="6" t="s">
        <v>158</v>
      </c>
      <c r="E313" s="3" t="s">
        <v>167</v>
      </c>
      <c r="F313" s="19"/>
      <c r="G313" s="11">
        <v>844</v>
      </c>
      <c r="H313" s="11"/>
      <c r="I313" s="18">
        <v>11805.96</v>
      </c>
      <c r="J313" s="18">
        <f t="shared" si="33"/>
        <v>9964230.2400000002</v>
      </c>
      <c r="K313" s="18">
        <f>ROUND((J313-SUM('Entitlement to Date'!F11:K11))/6,2)</f>
        <v>802500.71</v>
      </c>
      <c r="L313" s="18">
        <v>0</v>
      </c>
      <c r="M313" s="18">
        <f>ROUND(((J313*-0.03)-SUM('CSI Admin to Date'!F11:K11))/6,2)</f>
        <v>-24075.02</v>
      </c>
      <c r="N313" s="27">
        <v>-42004.17</v>
      </c>
      <c r="O313" s="1">
        <f t="shared" si="32"/>
        <v>736421.5199999999</v>
      </c>
    </row>
    <row r="314" spans="1:15" ht="12.5" x14ac:dyDescent="0.25">
      <c r="A314" s="10" t="s">
        <v>90</v>
      </c>
      <c r="B314" s="4" t="s">
        <v>56</v>
      </c>
      <c r="C314" s="4" t="s">
        <v>17</v>
      </c>
      <c r="D314" s="6" t="s">
        <v>47</v>
      </c>
      <c r="E314" s="1" t="s">
        <v>168</v>
      </c>
      <c r="F314" s="19"/>
      <c r="G314" s="11">
        <v>566.5</v>
      </c>
      <c r="H314" s="11"/>
      <c r="I314" s="18">
        <v>12007.84</v>
      </c>
      <c r="J314" s="18">
        <f t="shared" si="33"/>
        <v>6802441.3600000003</v>
      </c>
      <c r="K314" s="18">
        <f>ROUND((J314-SUM('Entitlement to Date'!F12:K12))/6,2)</f>
        <v>564144.69999999995</v>
      </c>
      <c r="L314" s="18">
        <v>0</v>
      </c>
      <c r="M314" s="18">
        <f>ROUND(((J314*-0.03)-SUM('CSI Admin to Date'!F12:K12))/6,2)</f>
        <v>-16924.34</v>
      </c>
      <c r="N314" s="27">
        <v>-190660.6</v>
      </c>
      <c r="O314" s="1">
        <f t="shared" si="32"/>
        <v>356559.76</v>
      </c>
    </row>
    <row r="315" spans="1:15" ht="12.5" x14ac:dyDescent="0.25">
      <c r="A315" s="10" t="s">
        <v>90</v>
      </c>
      <c r="B315" s="4" t="s">
        <v>56</v>
      </c>
      <c r="C315" s="4" t="s">
        <v>17</v>
      </c>
      <c r="D315" s="6" t="s">
        <v>27</v>
      </c>
      <c r="E315" s="1" t="s">
        <v>169</v>
      </c>
      <c r="F315" s="19"/>
      <c r="G315" s="11">
        <v>280</v>
      </c>
      <c r="H315" s="11"/>
      <c r="I315" s="18">
        <v>12320.62</v>
      </c>
      <c r="J315" s="18">
        <f t="shared" si="33"/>
        <v>3449773.6</v>
      </c>
      <c r="K315" s="18">
        <f>ROUND((J315-SUM('Entitlement to Date'!F13:K13))/6,2)</f>
        <v>298919.59000000003</v>
      </c>
      <c r="L315" s="18">
        <v>0</v>
      </c>
      <c r="M315" s="18">
        <f>ROUND(((J315*-0.03)-SUM('CSI Admin to Date'!F13:K13))/6,2)</f>
        <v>-8967.59</v>
      </c>
      <c r="N315" s="27">
        <v>0</v>
      </c>
      <c r="O315" s="1">
        <f t="shared" si="32"/>
        <v>289952</v>
      </c>
    </row>
    <row r="316" spans="1:15" ht="12.5" x14ac:dyDescent="0.25">
      <c r="A316" s="10" t="s">
        <v>90</v>
      </c>
      <c r="B316" s="4" t="s">
        <v>56</v>
      </c>
      <c r="C316" s="4" t="s">
        <v>17</v>
      </c>
      <c r="D316" s="6" t="s">
        <v>28</v>
      </c>
      <c r="E316" s="1" t="s">
        <v>170</v>
      </c>
      <c r="F316" s="19"/>
      <c r="G316" s="11">
        <v>121.5</v>
      </c>
      <c r="H316" s="11"/>
      <c r="I316" s="18">
        <v>12696.12</v>
      </c>
      <c r="J316" s="18">
        <f t="shared" si="33"/>
        <v>1542578.58</v>
      </c>
      <c r="K316" s="18">
        <f>ROUND((J316-SUM('Entitlement to Date'!F14:K14))/6,2)</f>
        <v>126079.16</v>
      </c>
      <c r="L316" s="18">
        <v>0</v>
      </c>
      <c r="M316" s="18">
        <f>ROUND(((J316*-0.03)-SUM('CSI Admin to Date'!F14:K14))/6,2)</f>
        <v>-3782.37</v>
      </c>
      <c r="N316" s="27">
        <v>0</v>
      </c>
      <c r="O316" s="1">
        <f t="shared" si="32"/>
        <v>122296.79000000001</v>
      </c>
    </row>
    <row r="317" spans="1:15" ht="12.5" x14ac:dyDescent="0.25">
      <c r="A317" s="10" t="s">
        <v>90</v>
      </c>
      <c r="B317" s="4" t="s">
        <v>56</v>
      </c>
      <c r="C317" s="4" t="s">
        <v>17</v>
      </c>
      <c r="D317" s="6" t="s">
        <v>153</v>
      </c>
      <c r="E317" s="4" t="s">
        <v>171</v>
      </c>
      <c r="F317" s="19"/>
      <c r="G317" s="11">
        <v>32</v>
      </c>
      <c r="H317" s="11"/>
      <c r="I317" s="18">
        <v>11357.55</v>
      </c>
      <c r="J317" s="18">
        <f t="shared" si="33"/>
        <v>363441.6</v>
      </c>
      <c r="K317" s="18">
        <f>ROUND((J317-SUM('Entitlement to Date'!F15:K15))/6,2)</f>
        <v>22119.89</v>
      </c>
      <c r="L317" s="18">
        <v>0</v>
      </c>
      <c r="M317" s="18">
        <f>ROUND(((J317*-0.03)-SUM('CSI Admin to Date'!F15:K15))/6,2)</f>
        <v>-663.6</v>
      </c>
      <c r="N317" s="27">
        <v>0</v>
      </c>
      <c r="O317" s="1">
        <f t="shared" si="32"/>
        <v>21456.29</v>
      </c>
    </row>
    <row r="318" spans="1:15" ht="12.5" x14ac:dyDescent="0.25">
      <c r="A318" s="10" t="s">
        <v>90</v>
      </c>
      <c r="B318" s="4" t="s">
        <v>56</v>
      </c>
      <c r="C318" s="4" t="s">
        <v>17</v>
      </c>
      <c r="D318" s="6" t="s">
        <v>64</v>
      </c>
      <c r="E318" s="1" t="s">
        <v>112</v>
      </c>
      <c r="F318" s="19"/>
      <c r="G318" s="11">
        <v>96.7</v>
      </c>
      <c r="H318" s="11">
        <v>1</v>
      </c>
      <c r="I318" s="18">
        <v>12579.75</v>
      </c>
      <c r="J318" s="18">
        <f>ROUND((G318*I318)+(H318*$C$347),2)</f>
        <v>1226705.83</v>
      </c>
      <c r="K318" s="18">
        <f>ROUND((J318-SUM('Entitlement to Date'!F16:K16))/6,2)</f>
        <v>104231</v>
      </c>
      <c r="L318" s="18">
        <v>0</v>
      </c>
      <c r="M318" s="18">
        <f>ROUND(((J318*-0.03)-SUM('CSI Admin to Date'!F16:K16))/6,2)</f>
        <v>-3126.93</v>
      </c>
      <c r="N318" s="27">
        <v>0</v>
      </c>
      <c r="O318" s="1">
        <f t="shared" si="32"/>
        <v>101104.07</v>
      </c>
    </row>
    <row r="319" spans="1:15" x14ac:dyDescent="0.35">
      <c r="A319" s="10" t="s">
        <v>91</v>
      </c>
      <c r="B319" s="4" t="s">
        <v>61</v>
      </c>
      <c r="C319" s="4" t="s">
        <v>21</v>
      </c>
      <c r="D319" s="24" t="s">
        <v>49</v>
      </c>
      <c r="E319" t="s">
        <v>128</v>
      </c>
      <c r="F319" s="19"/>
      <c r="G319" s="11">
        <v>154</v>
      </c>
      <c r="H319" s="11"/>
      <c r="I319" s="18">
        <v>10819.34</v>
      </c>
      <c r="J319" s="18">
        <f t="shared" ref="J319:J338" si="34">ROUND((G319*I319)+(H319*$C$47),2)</f>
        <v>1666178.36</v>
      </c>
      <c r="K319" s="18">
        <f>ROUND((J319-SUM('Entitlement to Date'!F17:K17))/6,2)</f>
        <v>137223.32</v>
      </c>
      <c r="L319" s="18">
        <v>0</v>
      </c>
      <c r="M319" s="18">
        <f>ROUND(((J319*-0.03)-SUM('CSI Admin to Date'!F17:K17))/6,2)</f>
        <v>-4116.7</v>
      </c>
      <c r="N319" s="27">
        <v>0</v>
      </c>
      <c r="O319" s="1">
        <f t="shared" si="32"/>
        <v>133106.62</v>
      </c>
    </row>
    <row r="320" spans="1:15" ht="12.5" x14ac:dyDescent="0.25">
      <c r="A320" s="10" t="s">
        <v>92</v>
      </c>
      <c r="B320" s="4" t="s">
        <v>54</v>
      </c>
      <c r="C320" s="4" t="s">
        <v>54</v>
      </c>
      <c r="D320" s="6" t="s">
        <v>102</v>
      </c>
      <c r="E320" s="1" t="s">
        <v>172</v>
      </c>
      <c r="F320" s="19"/>
      <c r="G320" s="11">
        <v>942.7</v>
      </c>
      <c r="H320" s="11"/>
      <c r="I320" s="18">
        <v>10946.83</v>
      </c>
      <c r="J320" s="18">
        <f t="shared" si="34"/>
        <v>10319576.640000001</v>
      </c>
      <c r="K320" s="18">
        <f>ROUND((J320-SUM('Entitlement to Date'!F18:K18))/6,2)</f>
        <v>881867.22</v>
      </c>
      <c r="L320" s="18">
        <v>0</v>
      </c>
      <c r="M320" s="18">
        <f>ROUND(((J320*-0.03)-SUM('CSI Admin to Date'!F18:K18))/6,2)</f>
        <v>-26456.01</v>
      </c>
      <c r="N320" s="27">
        <v>0</v>
      </c>
      <c r="O320" s="1">
        <f t="shared" si="32"/>
        <v>855411.21</v>
      </c>
    </row>
    <row r="321" spans="1:15" ht="12.5" x14ac:dyDescent="0.25">
      <c r="A321" s="10" t="s">
        <v>92</v>
      </c>
      <c r="B321" s="4" t="s">
        <v>54</v>
      </c>
      <c r="C321" s="4" t="s">
        <v>54</v>
      </c>
      <c r="D321" s="6" t="s">
        <v>29</v>
      </c>
      <c r="E321" s="1" t="s">
        <v>173</v>
      </c>
      <c r="F321" s="19"/>
      <c r="G321" s="11">
        <v>1165.25</v>
      </c>
      <c r="H321" s="11"/>
      <c r="I321" s="18">
        <v>10921</v>
      </c>
      <c r="J321" s="18">
        <f t="shared" si="34"/>
        <v>12725695.25</v>
      </c>
      <c r="K321" s="18">
        <f>ROUND((J321-SUM('Entitlement to Date'!F19:K19))/6,2)</f>
        <v>1050304.67</v>
      </c>
      <c r="L321" s="18">
        <v>0</v>
      </c>
      <c r="M321" s="18">
        <f>ROUND(((J321*-0.03)-SUM('CSI Admin to Date'!F19:K19))/6,2)</f>
        <v>-31509.14</v>
      </c>
      <c r="N321" s="27">
        <v>-59712.979999999981</v>
      </c>
      <c r="O321" s="1">
        <f t="shared" si="32"/>
        <v>959082.54999999993</v>
      </c>
    </row>
    <row r="322" spans="1:15" ht="12.5" x14ac:dyDescent="0.25">
      <c r="A322" s="10" t="s">
        <v>93</v>
      </c>
      <c r="B322" s="4" t="s">
        <v>7</v>
      </c>
      <c r="C322" s="4" t="s">
        <v>7</v>
      </c>
      <c r="D322" s="6" t="s">
        <v>30</v>
      </c>
      <c r="E322" s="1" t="s">
        <v>121</v>
      </c>
      <c r="F322" s="19"/>
      <c r="G322" s="11">
        <v>302</v>
      </c>
      <c r="H322" s="11"/>
      <c r="I322" s="18">
        <v>11742.75</v>
      </c>
      <c r="J322" s="18">
        <f t="shared" si="34"/>
        <v>3546310.5</v>
      </c>
      <c r="K322" s="18">
        <f>ROUND((J322-SUM('Entitlement to Date'!F20:K20))/6,2)</f>
        <v>271370.42</v>
      </c>
      <c r="L322" s="18">
        <v>0</v>
      </c>
      <c r="M322" s="18">
        <f>ROUND(((J322*-0.03)-SUM('CSI Admin to Date'!F20:K20))/6,2)</f>
        <v>-8141.11</v>
      </c>
      <c r="N322" s="27">
        <v>-41013.49</v>
      </c>
      <c r="O322" s="1">
        <f t="shared" si="32"/>
        <v>222215.82</v>
      </c>
    </row>
    <row r="323" spans="1:15" ht="12.5" x14ac:dyDescent="0.25">
      <c r="A323" s="10" t="s">
        <v>94</v>
      </c>
      <c r="B323" s="4" t="s">
        <v>57</v>
      </c>
      <c r="C323" s="4" t="s">
        <v>8</v>
      </c>
      <c r="D323" s="6" t="s">
        <v>81</v>
      </c>
      <c r="E323" s="1" t="s">
        <v>82</v>
      </c>
      <c r="F323" s="19"/>
      <c r="G323" s="11">
        <v>388</v>
      </c>
      <c r="H323" s="11"/>
      <c r="I323" s="18">
        <v>11553.38</v>
      </c>
      <c r="J323" s="18">
        <f t="shared" si="34"/>
        <v>4482711.4400000004</v>
      </c>
      <c r="K323" s="18">
        <f>ROUND((J323-SUM('Entitlement to Date'!F21:K21))/6,2)</f>
        <v>347392.83</v>
      </c>
      <c r="L323" s="18">
        <v>0</v>
      </c>
      <c r="M323" s="18">
        <f>ROUND(((J323*-0.03)-SUM('CSI Admin to Date'!F21:K21))/6,2)</f>
        <v>-10421.790000000001</v>
      </c>
      <c r="N323" s="27">
        <v>0</v>
      </c>
      <c r="O323" s="1">
        <f t="shared" si="32"/>
        <v>336971.04000000004</v>
      </c>
    </row>
    <row r="324" spans="1:15" ht="12.5" x14ac:dyDescent="0.25">
      <c r="A324" s="10" t="s">
        <v>94</v>
      </c>
      <c r="B324" s="4" t="s">
        <v>57</v>
      </c>
      <c r="C324" s="4" t="s">
        <v>8</v>
      </c>
      <c r="D324" s="6" t="s">
        <v>46</v>
      </c>
      <c r="E324" s="1" t="s">
        <v>45</v>
      </c>
      <c r="F324" s="19"/>
      <c r="G324" s="11">
        <v>676.8</v>
      </c>
      <c r="H324" s="11"/>
      <c r="I324" s="18">
        <v>10951.13</v>
      </c>
      <c r="J324" s="18">
        <f t="shared" si="34"/>
        <v>7411724.7800000003</v>
      </c>
      <c r="K324" s="18">
        <f>ROUND((J324-SUM('Entitlement to Date'!F22:K22))/6,2)</f>
        <v>607173.81999999995</v>
      </c>
      <c r="L324" s="18">
        <v>0</v>
      </c>
      <c r="M324" s="18">
        <f>ROUND(((J324*-0.03)-SUM('CSI Admin to Date'!F22:K22))/6,2)</f>
        <v>-18215.21</v>
      </c>
      <c r="N324" s="27">
        <v>-95995.31</v>
      </c>
      <c r="O324" s="1">
        <f t="shared" si="32"/>
        <v>492963.3</v>
      </c>
    </row>
    <row r="325" spans="1:15" ht="12.5" x14ac:dyDescent="0.25">
      <c r="A325" s="10" t="s">
        <v>94</v>
      </c>
      <c r="B325" s="4" t="s">
        <v>57</v>
      </c>
      <c r="C325" s="4" t="s">
        <v>8</v>
      </c>
      <c r="D325" s="6" t="s">
        <v>32</v>
      </c>
      <c r="E325" s="1" t="s">
        <v>9</v>
      </c>
      <c r="F325" s="19"/>
      <c r="G325" s="11">
        <v>336.8</v>
      </c>
      <c r="H325" s="11"/>
      <c r="I325" s="18">
        <v>11121.59</v>
      </c>
      <c r="J325" s="18">
        <f t="shared" si="34"/>
        <v>3745751.51</v>
      </c>
      <c r="K325" s="18">
        <f>ROUND((J325-SUM('Entitlement to Date'!F23:K23))/6,2)</f>
        <v>305637.32</v>
      </c>
      <c r="L325" s="18">
        <v>0</v>
      </c>
      <c r="M325" s="18">
        <f>ROUND(((J325*-0.03)-SUM('CSI Admin to Date'!F23:K23))/6,2)</f>
        <v>-9169.1200000000008</v>
      </c>
      <c r="N325" s="27">
        <v>-42445</v>
      </c>
      <c r="O325" s="1">
        <f t="shared" si="32"/>
        <v>254023.2</v>
      </c>
    </row>
    <row r="326" spans="1:15" ht="12.5" x14ac:dyDescent="0.25">
      <c r="A326" s="10" t="s">
        <v>94</v>
      </c>
      <c r="B326" s="4" t="s">
        <v>57</v>
      </c>
      <c r="C326" s="4" t="s">
        <v>8</v>
      </c>
      <c r="D326" s="6" t="s">
        <v>33</v>
      </c>
      <c r="E326" s="1" t="s">
        <v>174</v>
      </c>
      <c r="F326" s="19"/>
      <c r="G326" s="11">
        <v>873.7</v>
      </c>
      <c r="H326" s="11"/>
      <c r="I326" s="18">
        <v>10814.08</v>
      </c>
      <c r="J326" s="18">
        <f t="shared" si="34"/>
        <v>9448261.6999999993</v>
      </c>
      <c r="K326" s="18">
        <f>ROUND((J326-SUM('Entitlement to Date'!F24:K24))/6,2)</f>
        <v>782296.22</v>
      </c>
      <c r="L326" s="18">
        <v>0</v>
      </c>
      <c r="M326" s="18">
        <f>ROUND(((J326*-0.03)-SUM('CSI Admin to Date'!F24:K24))/6,2)</f>
        <v>-23468.89</v>
      </c>
      <c r="N326" s="27">
        <v>-67993.87</v>
      </c>
      <c r="O326" s="1">
        <f t="shared" si="32"/>
        <v>690833.46</v>
      </c>
    </row>
    <row r="327" spans="1:15" ht="12.5" x14ac:dyDescent="0.25">
      <c r="A327" s="10" t="s">
        <v>94</v>
      </c>
      <c r="B327" s="4" t="s">
        <v>57</v>
      </c>
      <c r="C327" s="4" t="s">
        <v>8</v>
      </c>
      <c r="D327" s="6" t="s">
        <v>34</v>
      </c>
      <c r="E327" s="3" t="s">
        <v>116</v>
      </c>
      <c r="F327" s="19"/>
      <c r="G327" s="11">
        <v>342</v>
      </c>
      <c r="H327" s="11"/>
      <c r="I327" s="18">
        <v>10977.01</v>
      </c>
      <c r="J327" s="18">
        <f t="shared" si="34"/>
        <v>3754137.42</v>
      </c>
      <c r="K327" s="18">
        <f>ROUND((J327-SUM('Entitlement to Date'!F25:K25))/6,2)</f>
        <v>343348.08</v>
      </c>
      <c r="L327" s="18">
        <v>0</v>
      </c>
      <c r="M327" s="18">
        <f>ROUND(((J327*-0.03)-SUM('CSI Admin to Date'!F25:K25))/6,2)</f>
        <v>-10300.450000000001</v>
      </c>
      <c r="N327" s="27">
        <v>0</v>
      </c>
      <c r="O327" s="1">
        <f t="shared" si="32"/>
        <v>333047.63</v>
      </c>
    </row>
    <row r="328" spans="1:15" ht="12.5" x14ac:dyDescent="0.25">
      <c r="A328" s="10" t="s">
        <v>94</v>
      </c>
      <c r="B328" s="4" t="s">
        <v>57</v>
      </c>
      <c r="C328" s="4" t="s">
        <v>8</v>
      </c>
      <c r="D328" s="6" t="s">
        <v>35</v>
      </c>
      <c r="E328" s="1" t="s">
        <v>18</v>
      </c>
      <c r="F328" s="19"/>
      <c r="G328" s="11">
        <v>352.8</v>
      </c>
      <c r="H328" s="11"/>
      <c r="I328" s="18">
        <v>11025.83</v>
      </c>
      <c r="J328" s="18">
        <f t="shared" si="34"/>
        <v>3889912.82</v>
      </c>
      <c r="K328" s="18">
        <f>ROUND((J328-SUM('Entitlement to Date'!F26:K26))/6,2)</f>
        <v>308176.59000000003</v>
      </c>
      <c r="L328" s="18">
        <v>0</v>
      </c>
      <c r="M328" s="18">
        <f>ROUND(((J328*-0.03)-SUM('CSI Admin to Date'!F26:K26))/6,2)</f>
        <v>-9245.2900000000009</v>
      </c>
      <c r="N328" s="27">
        <v>-30047.919999999998</v>
      </c>
      <c r="O328" s="1">
        <f t="shared" si="32"/>
        <v>268883.38000000006</v>
      </c>
    </row>
    <row r="329" spans="1:15" ht="12.5" x14ac:dyDescent="0.25">
      <c r="A329" s="10" t="s">
        <v>95</v>
      </c>
      <c r="B329" s="4" t="s">
        <v>60</v>
      </c>
      <c r="C329" s="4" t="s">
        <v>10</v>
      </c>
      <c r="D329" s="6" t="s">
        <v>36</v>
      </c>
      <c r="E329" s="1" t="s">
        <v>127</v>
      </c>
      <c r="F329" s="19"/>
      <c r="G329" s="11">
        <v>252.6</v>
      </c>
      <c r="H329" s="11"/>
      <c r="I329" s="18">
        <v>11759.44</v>
      </c>
      <c r="J329" s="18">
        <f t="shared" si="34"/>
        <v>2970434.54</v>
      </c>
      <c r="K329" s="18">
        <f>ROUND((J329-SUM('Entitlement to Date'!F27:K27))/6,2)</f>
        <v>236753.77</v>
      </c>
      <c r="L329" s="18">
        <v>0</v>
      </c>
      <c r="M329" s="18">
        <f>ROUND(((J329*-0.03)-SUM('CSI Admin to Date'!F27:K27))/6,2)</f>
        <v>-7102.61</v>
      </c>
      <c r="N329" s="27">
        <v>0</v>
      </c>
      <c r="O329" s="1">
        <f t="shared" si="32"/>
        <v>229651.16</v>
      </c>
    </row>
    <row r="330" spans="1:15" ht="12.5" x14ac:dyDescent="0.25">
      <c r="A330" s="10" t="s">
        <v>96</v>
      </c>
      <c r="B330" s="4" t="s">
        <v>51</v>
      </c>
      <c r="C330" s="4" t="s">
        <v>51</v>
      </c>
      <c r="D330" s="6" t="s">
        <v>63</v>
      </c>
      <c r="E330" s="1" t="s">
        <v>175</v>
      </c>
      <c r="F330" s="19"/>
      <c r="G330" s="11">
        <v>743.1</v>
      </c>
      <c r="H330" s="11"/>
      <c r="I330" s="18">
        <v>11029.61</v>
      </c>
      <c r="J330" s="18">
        <f t="shared" si="34"/>
        <v>8196103.1900000004</v>
      </c>
      <c r="K330" s="18">
        <f>ROUND((J330-SUM('Entitlement to Date'!F28:K28))/6,2)</f>
        <v>675084.06</v>
      </c>
      <c r="L330" s="18">
        <v>0</v>
      </c>
      <c r="M330" s="18">
        <f>ROUND(((J330*-0.03)-SUM('CSI Admin to Date'!F28:K28))/6,2)</f>
        <v>-20252.53</v>
      </c>
      <c r="N330" s="27">
        <v>-49266.67</v>
      </c>
      <c r="O330" s="1">
        <f t="shared" si="32"/>
        <v>605564.86</v>
      </c>
    </row>
    <row r="331" spans="1:15" ht="12.5" x14ac:dyDescent="0.25">
      <c r="A331" s="10" t="s">
        <v>96</v>
      </c>
      <c r="B331" s="4" t="s">
        <v>51</v>
      </c>
      <c r="C331" s="4" t="s">
        <v>51</v>
      </c>
      <c r="D331" s="6" t="s">
        <v>140</v>
      </c>
      <c r="E331" s="1" t="s">
        <v>141</v>
      </c>
      <c r="F331" s="19"/>
      <c r="G331" s="11">
        <v>92</v>
      </c>
      <c r="H331" s="11"/>
      <c r="I331" s="18">
        <v>10908.32944686</v>
      </c>
      <c r="J331" s="18">
        <f t="shared" si="34"/>
        <v>1003566.31</v>
      </c>
      <c r="K331" s="18">
        <f>ROUND((J331-SUM('Entitlement to Date'!F29:K29))/6,2)</f>
        <v>75259.3</v>
      </c>
      <c r="L331" s="18">
        <v>0</v>
      </c>
      <c r="M331" s="18">
        <f>ROUND(((J331*-0.03)-SUM('CSI Admin to Date'!F29:K29))/6,2)</f>
        <v>-2257.7800000000002</v>
      </c>
      <c r="N331" s="27">
        <v>0</v>
      </c>
      <c r="O331" s="1">
        <f t="shared" si="32"/>
        <v>73001.52</v>
      </c>
    </row>
    <row r="332" spans="1:15" ht="12.5" x14ac:dyDescent="0.25">
      <c r="A332" s="10" t="s">
        <v>97</v>
      </c>
      <c r="B332" s="4" t="s">
        <v>58</v>
      </c>
      <c r="C332" s="4" t="s">
        <v>11</v>
      </c>
      <c r="D332" s="6" t="s">
        <v>37</v>
      </c>
      <c r="E332" s="1" t="s">
        <v>120</v>
      </c>
      <c r="F332" s="19"/>
      <c r="G332" s="11">
        <v>252.5</v>
      </c>
      <c r="H332" s="11"/>
      <c r="I332" s="18">
        <v>11061.47</v>
      </c>
      <c r="J332" s="18">
        <f t="shared" si="34"/>
        <v>2793021.18</v>
      </c>
      <c r="K332" s="18">
        <f>ROUND((J332-SUM('Entitlement to Date'!F30:K30))/6,2)</f>
        <v>226932.34</v>
      </c>
      <c r="L332" s="18">
        <v>0</v>
      </c>
      <c r="M332" s="18">
        <f>ROUND(((J332*-0.03)-SUM('CSI Admin to Date'!F30:K30))/6,2)</f>
        <v>-6807.97</v>
      </c>
      <c r="N332" s="27">
        <v>0</v>
      </c>
      <c r="O332" s="1">
        <f t="shared" si="32"/>
        <v>220124.37</v>
      </c>
    </row>
    <row r="333" spans="1:15" ht="12.5" x14ac:dyDescent="0.25">
      <c r="A333" s="10" t="s">
        <v>97</v>
      </c>
      <c r="B333" s="4" t="s">
        <v>58</v>
      </c>
      <c r="C333" s="4" t="s">
        <v>11</v>
      </c>
      <c r="D333" s="6" t="s">
        <v>38</v>
      </c>
      <c r="E333" s="3" t="s">
        <v>12</v>
      </c>
      <c r="F333" s="19"/>
      <c r="G333" s="11">
        <v>329.9</v>
      </c>
      <c r="H333" s="11"/>
      <c r="I333" s="18">
        <v>10954.66</v>
      </c>
      <c r="J333" s="18">
        <f t="shared" si="34"/>
        <v>3613942.33</v>
      </c>
      <c r="K333" s="18">
        <f>ROUND((J333-SUM('Entitlement to Date'!F31:K31))/6,2)</f>
        <v>288808.7</v>
      </c>
      <c r="L333" s="18">
        <v>0</v>
      </c>
      <c r="M333" s="18">
        <f>ROUND(((J333*-0.03)-SUM('CSI Admin to Date'!F31:K31))/6,2)</f>
        <v>-8664.26</v>
      </c>
      <c r="N333" s="27">
        <v>0</v>
      </c>
      <c r="O333" s="1">
        <f t="shared" si="32"/>
        <v>280144.44</v>
      </c>
    </row>
    <row r="334" spans="1:15" x14ac:dyDescent="0.35">
      <c r="A334" s="10" t="s">
        <v>98</v>
      </c>
      <c r="B334" s="4" t="s">
        <v>59</v>
      </c>
      <c r="C334" s="4" t="s">
        <v>13</v>
      </c>
      <c r="D334" s="24" t="s">
        <v>79</v>
      </c>
      <c r="E334" t="s">
        <v>83</v>
      </c>
      <c r="F334" s="19"/>
      <c r="G334" s="11">
        <v>218.6</v>
      </c>
      <c r="H334" s="11"/>
      <c r="I334" s="18">
        <v>10791.3</v>
      </c>
      <c r="J334" s="18">
        <f t="shared" si="34"/>
        <v>2358978.1800000002</v>
      </c>
      <c r="K334" s="18">
        <f>ROUND((J334-SUM('Entitlement to Date'!F32:K32))/6,2)</f>
        <v>190819.59</v>
      </c>
      <c r="L334" s="18">
        <v>0</v>
      </c>
      <c r="M334" s="18">
        <f>ROUND(((J334*-0.03)-SUM('CSI Admin to Date'!F32:K32))/6,2)</f>
        <v>-5724.59</v>
      </c>
      <c r="N334" s="27">
        <v>0</v>
      </c>
      <c r="O334" s="1">
        <f t="shared" si="32"/>
        <v>185095</v>
      </c>
    </row>
    <row r="335" spans="1:15" x14ac:dyDescent="0.35">
      <c r="A335" s="10" t="s">
        <v>98</v>
      </c>
      <c r="B335" s="4" t="s">
        <v>59</v>
      </c>
      <c r="C335" s="4" t="s">
        <v>13</v>
      </c>
      <c r="D335" t="s">
        <v>39</v>
      </c>
      <c r="E335" s="19" t="s">
        <v>176</v>
      </c>
      <c r="F335" s="19"/>
      <c r="G335" s="11">
        <v>219.5</v>
      </c>
      <c r="H335" s="11"/>
      <c r="I335" s="18">
        <v>10791.3</v>
      </c>
      <c r="J335" s="18">
        <f t="shared" si="34"/>
        <v>2368690.35</v>
      </c>
      <c r="K335" s="18">
        <f>ROUND((J335-SUM('Entitlement to Date'!F33:K33))/6,2)</f>
        <v>202330.64</v>
      </c>
      <c r="L335" s="18">
        <v>0</v>
      </c>
      <c r="M335" s="18">
        <f>ROUND(((J335*-0.03)-SUM('CSI Admin to Date'!F33:K33))/6,2)</f>
        <v>-6069.92</v>
      </c>
      <c r="N335" s="27">
        <v>0</v>
      </c>
      <c r="O335" s="1">
        <f t="shared" si="32"/>
        <v>196260.72</v>
      </c>
    </row>
    <row r="336" spans="1:15" ht="12.5" x14ac:dyDescent="0.25">
      <c r="A336" s="10" t="s">
        <v>98</v>
      </c>
      <c r="B336" s="4" t="s">
        <v>59</v>
      </c>
      <c r="C336" s="4" t="s">
        <v>13</v>
      </c>
      <c r="D336" s="6" t="s">
        <v>103</v>
      </c>
      <c r="E336" s="1" t="s">
        <v>177</v>
      </c>
      <c r="F336" s="19"/>
      <c r="G336" s="11">
        <v>633.70000000000005</v>
      </c>
      <c r="H336" s="11"/>
      <c r="I336" s="18">
        <v>10791.3</v>
      </c>
      <c r="J336" s="18">
        <f t="shared" si="34"/>
        <v>6838446.8099999996</v>
      </c>
      <c r="K336" s="18">
        <f>ROUND((J336-SUM('Entitlement to Date'!F34:K34))/6,2)</f>
        <v>579834.37</v>
      </c>
      <c r="L336" s="18">
        <v>0</v>
      </c>
      <c r="M336" s="18">
        <f>ROUND(((J336*-0.03)-SUM('CSI Admin to Date'!F34:K34))/6,2)</f>
        <v>-17395.03</v>
      </c>
      <c r="N336" s="27">
        <v>0</v>
      </c>
      <c r="O336" s="1">
        <f t="shared" si="32"/>
        <v>562439.34</v>
      </c>
    </row>
    <row r="337" spans="1:15" ht="12.5" x14ac:dyDescent="0.25">
      <c r="A337" s="10" t="s">
        <v>98</v>
      </c>
      <c r="B337" s="4" t="s">
        <v>59</v>
      </c>
      <c r="C337" s="4" t="s">
        <v>13</v>
      </c>
      <c r="D337" s="6" t="s">
        <v>80</v>
      </c>
      <c r="E337" s="1" t="s">
        <v>178</v>
      </c>
      <c r="F337" s="19"/>
      <c r="G337" s="11">
        <v>787</v>
      </c>
      <c r="H337" s="11"/>
      <c r="I337" s="18">
        <v>10791.3</v>
      </c>
      <c r="J337" s="18">
        <f t="shared" si="34"/>
        <v>8492753.0999999996</v>
      </c>
      <c r="K337" s="18">
        <f>ROUND((J337-SUM('Entitlement to Date'!F35:K35))/6,2)</f>
        <v>707436.68</v>
      </c>
      <c r="L337" s="18">
        <v>0</v>
      </c>
      <c r="M337" s="18">
        <f>ROUND(((J337*-0.03)-SUM('CSI Admin to Date'!F35:K35))/6,2)</f>
        <v>-21223.1</v>
      </c>
      <c r="N337" s="27">
        <v>-16784.150000000001</v>
      </c>
      <c r="O337" s="1">
        <f t="shared" si="32"/>
        <v>669429.43000000005</v>
      </c>
    </row>
    <row r="338" spans="1:15" ht="12.5" x14ac:dyDescent="0.25">
      <c r="A338" s="10" t="s">
        <v>98</v>
      </c>
      <c r="B338" s="4" t="s">
        <v>59</v>
      </c>
      <c r="C338" s="4" t="s">
        <v>13</v>
      </c>
      <c r="D338" s="6" t="s">
        <v>40</v>
      </c>
      <c r="E338" s="1" t="s">
        <v>179</v>
      </c>
      <c r="F338" s="19"/>
      <c r="G338" s="11">
        <v>1094.5</v>
      </c>
      <c r="H338" s="11"/>
      <c r="I338" s="18">
        <v>10791.3</v>
      </c>
      <c r="J338" s="18">
        <f t="shared" si="34"/>
        <v>11811077.85</v>
      </c>
      <c r="K338" s="18">
        <f>ROUND((J338-SUM('Entitlement to Date'!F36:K36))/6,2)</f>
        <v>972173.89</v>
      </c>
      <c r="L338" s="18">
        <v>0</v>
      </c>
      <c r="M338" s="18">
        <f>ROUND(((J338*-0.03)-SUM('CSI Admin to Date'!F36:K36))/6,2)</f>
        <v>-29165.22</v>
      </c>
      <c r="N338" s="27">
        <v>-106371.67</v>
      </c>
      <c r="O338" s="1">
        <f t="shared" si="32"/>
        <v>836637</v>
      </c>
    </row>
    <row r="339" spans="1:15" x14ac:dyDescent="0.35">
      <c r="A339" s="10" t="s">
        <v>98</v>
      </c>
      <c r="B339" s="4" t="s">
        <v>59</v>
      </c>
      <c r="C339" s="4" t="s">
        <v>13</v>
      </c>
      <c r="D339" t="s">
        <v>154</v>
      </c>
      <c r="E339" s="4" t="s">
        <v>155</v>
      </c>
      <c r="G339" s="11">
        <v>0</v>
      </c>
      <c r="H339" s="4">
        <v>408</v>
      </c>
      <c r="I339" s="18">
        <v>10791.3</v>
      </c>
      <c r="J339" s="18">
        <f>ROUND((G339*I339)+(H339*$C$347),2)</f>
        <v>4179552</v>
      </c>
      <c r="K339" s="18">
        <f>ROUND((J339-SUM('Entitlement to Date'!F37:K37))/6,2)</f>
        <v>361954.67</v>
      </c>
      <c r="L339" s="18">
        <v>0</v>
      </c>
      <c r="M339" s="18">
        <f>ROUND(((J339*-0.03)-SUM('CSI Admin to Date'!F37:K37))/6,2)</f>
        <v>-10858.64</v>
      </c>
      <c r="N339" s="27">
        <v>0</v>
      </c>
      <c r="O339" s="1">
        <f t="shared" si="32"/>
        <v>351096.02999999997</v>
      </c>
    </row>
    <row r="340" spans="1:15" ht="12.5" x14ac:dyDescent="0.25">
      <c r="A340" s="10" t="s">
        <v>99</v>
      </c>
      <c r="B340" s="4" t="s">
        <v>55</v>
      </c>
      <c r="C340" s="4" t="s">
        <v>14</v>
      </c>
      <c r="D340" s="6" t="s">
        <v>41</v>
      </c>
      <c r="E340" s="1" t="s">
        <v>15</v>
      </c>
      <c r="F340" s="19"/>
      <c r="G340" s="11">
        <v>880.5</v>
      </c>
      <c r="H340" s="11"/>
      <c r="I340" s="18">
        <v>10791.3</v>
      </c>
      <c r="J340" s="18">
        <f t="shared" ref="J340:J345" si="35">ROUND((G340*I340)+(H340*$C$47),2)</f>
        <v>9501739.6500000004</v>
      </c>
      <c r="K340" s="18">
        <f>ROUND((J340-SUM('Entitlement to Date'!F38:K38))/6,2)</f>
        <v>794933.53</v>
      </c>
      <c r="L340" s="18">
        <v>0</v>
      </c>
      <c r="M340" s="18">
        <f>ROUND(((J340*-0.03)-SUM('CSI Admin to Date'!F38:K38))/6,2)</f>
        <v>-23848.01</v>
      </c>
      <c r="N340" s="27">
        <v>-110905</v>
      </c>
      <c r="O340" s="1">
        <f t="shared" si="32"/>
        <v>660180.52</v>
      </c>
    </row>
    <row r="341" spans="1:15" ht="12.5" x14ac:dyDescent="0.25">
      <c r="A341" s="10" t="s">
        <v>99</v>
      </c>
      <c r="B341" s="4" t="s">
        <v>55</v>
      </c>
      <c r="C341" s="4" t="s">
        <v>14</v>
      </c>
      <c r="D341" s="6" t="s">
        <v>146</v>
      </c>
      <c r="E341" s="1" t="s">
        <v>180</v>
      </c>
      <c r="F341" s="19"/>
      <c r="G341" s="11">
        <v>457</v>
      </c>
      <c r="H341" s="11"/>
      <c r="I341" s="18">
        <v>10791.3</v>
      </c>
      <c r="J341" s="18">
        <f t="shared" si="35"/>
        <v>4931624.0999999996</v>
      </c>
      <c r="K341" s="18">
        <f>ROUND((J341-SUM('Entitlement to Date'!F39:K39))/6,2)</f>
        <v>462215.67999999999</v>
      </c>
      <c r="L341" s="18">
        <v>0</v>
      </c>
      <c r="M341" s="18">
        <f>ROUND(((J341*-0.03)-SUM('CSI Admin to Date'!F39:K39))/6,2)</f>
        <v>-13866.47</v>
      </c>
      <c r="N341" s="27">
        <v>0</v>
      </c>
      <c r="O341" s="1">
        <f t="shared" si="32"/>
        <v>448349.21</v>
      </c>
    </row>
    <row r="342" spans="1:15" ht="12.5" x14ac:dyDescent="0.25">
      <c r="A342" s="10" t="s">
        <v>99</v>
      </c>
      <c r="B342" s="4" t="s">
        <v>55</v>
      </c>
      <c r="C342" s="4" t="s">
        <v>14</v>
      </c>
      <c r="D342" s="6" t="s">
        <v>48</v>
      </c>
      <c r="E342" s="1" t="s">
        <v>122</v>
      </c>
      <c r="F342" s="19"/>
      <c r="G342" s="11">
        <v>36</v>
      </c>
      <c r="H342" s="11"/>
      <c r="I342" s="18">
        <v>10791.3</v>
      </c>
      <c r="J342" s="18">
        <f t="shared" si="35"/>
        <v>388486.8</v>
      </c>
      <c r="K342" s="18">
        <f>ROUND((J342-SUM('Entitlement to Date'!F40:K40))/6,2)</f>
        <v>26677.26</v>
      </c>
      <c r="L342" s="18">
        <v>0</v>
      </c>
      <c r="M342" s="18">
        <f>ROUND(((J342*-0.03)-SUM('CSI Admin to Date'!F40:K40))/6,2)</f>
        <v>-800.32</v>
      </c>
      <c r="N342" s="27">
        <v>0</v>
      </c>
      <c r="O342" s="1">
        <f t="shared" si="32"/>
        <v>25876.94</v>
      </c>
    </row>
    <row r="343" spans="1:15" ht="12.5" x14ac:dyDescent="0.25">
      <c r="A343" s="10" t="s">
        <v>99</v>
      </c>
      <c r="B343" s="4" t="s">
        <v>55</v>
      </c>
      <c r="C343" s="4" t="s">
        <v>14</v>
      </c>
      <c r="D343" s="6" t="s">
        <v>160</v>
      </c>
      <c r="E343" s="1" t="s">
        <v>162</v>
      </c>
      <c r="F343" s="19"/>
      <c r="G343" s="11">
        <v>29</v>
      </c>
      <c r="H343" s="11"/>
      <c r="I343" s="18">
        <v>10791.3</v>
      </c>
      <c r="J343" s="18">
        <f t="shared" si="35"/>
        <v>312947.7</v>
      </c>
      <c r="K343" s="18">
        <f>ROUND((J343-SUM('Entitlement to Date'!F41:K41))/6,2)</f>
        <v>23380.22</v>
      </c>
      <c r="L343" s="18">
        <v>0</v>
      </c>
      <c r="M343" s="18">
        <f>ROUND(((J343*-0.03)-SUM('CSI Admin to Date'!F41:K41))/6,2)</f>
        <v>-701.41</v>
      </c>
      <c r="N343" s="27">
        <v>0</v>
      </c>
      <c r="O343" s="1">
        <f t="shared" si="32"/>
        <v>22678.81</v>
      </c>
    </row>
    <row r="344" spans="1:15" ht="12.5" x14ac:dyDescent="0.25">
      <c r="A344" s="10" t="s">
        <v>42</v>
      </c>
      <c r="B344" s="4" t="s">
        <v>136</v>
      </c>
      <c r="C344" s="4" t="s">
        <v>133</v>
      </c>
      <c r="D344" s="6" t="s">
        <v>134</v>
      </c>
      <c r="E344" s="1" t="s">
        <v>135</v>
      </c>
      <c r="F344" s="19"/>
      <c r="G344" s="11">
        <v>61</v>
      </c>
      <c r="H344" s="11"/>
      <c r="I344" s="18">
        <v>11421.36</v>
      </c>
      <c r="J344" s="18">
        <f t="shared" si="35"/>
        <v>696702.96</v>
      </c>
      <c r="K344" s="18">
        <f>ROUND((J344-SUM('Entitlement to Date'!F42:K42))/6,2)</f>
        <v>53880.25</v>
      </c>
      <c r="L344" s="18">
        <v>0</v>
      </c>
      <c r="M344" s="18">
        <f>ROUND(((J344*-0.03)-SUM('CSI Admin to Date'!F42:K42))/6,2)</f>
        <v>-1616.4</v>
      </c>
      <c r="N344" s="27">
        <v>0</v>
      </c>
      <c r="O344" s="1">
        <f t="shared" si="32"/>
        <v>52263.85</v>
      </c>
    </row>
    <row r="345" spans="1:15" ht="12.5" x14ac:dyDescent="0.25">
      <c r="A345" s="10" t="s">
        <v>100</v>
      </c>
      <c r="B345" s="4" t="s">
        <v>62</v>
      </c>
      <c r="C345" s="4" t="s">
        <v>104</v>
      </c>
      <c r="D345" s="6" t="s">
        <v>44</v>
      </c>
      <c r="E345" s="1" t="s">
        <v>129</v>
      </c>
      <c r="F345" s="19"/>
      <c r="G345" s="11">
        <v>121.2</v>
      </c>
      <c r="H345" s="11"/>
      <c r="I345" s="18">
        <v>11172.48</v>
      </c>
      <c r="J345" s="18">
        <f t="shared" si="35"/>
        <v>1354104.58</v>
      </c>
      <c r="K345" s="18">
        <f>ROUND((J345-SUM('Entitlement to Date'!F43:K43))/6,2)</f>
        <v>107280.14</v>
      </c>
      <c r="L345" s="18">
        <v>0</v>
      </c>
      <c r="M345" s="18">
        <f>ROUND(((J345*-0.03)-SUM('CSI Admin to Date'!F43:K43))/6,2)</f>
        <v>-3218.4</v>
      </c>
      <c r="N345" s="27">
        <v>0</v>
      </c>
      <c r="O345" s="1">
        <f t="shared" si="32"/>
        <v>104061.74</v>
      </c>
    </row>
    <row r="347" spans="1:15" x14ac:dyDescent="0.35">
      <c r="A347" s="20" t="s">
        <v>191</v>
      </c>
      <c r="B347"/>
      <c r="C347" s="21">
        <v>10244</v>
      </c>
      <c r="G347" s="11">
        <f>SUM(G304:G345)</f>
        <v>20797.850000000002</v>
      </c>
      <c r="H347" s="11">
        <f>SUM(H304:H345)</f>
        <v>432</v>
      </c>
      <c r="J347" s="19">
        <f t="shared" ref="J347:O347" si="36">SUM(J304:J345)</f>
        <v>237834042.62999994</v>
      </c>
      <c r="K347" s="19">
        <f t="shared" si="36"/>
        <v>19688099.290000007</v>
      </c>
      <c r="L347" s="19">
        <f t="shared" si="36"/>
        <v>0</v>
      </c>
      <c r="M347" s="19">
        <f t="shared" si="36"/>
        <v>-590642.98</v>
      </c>
      <c r="N347" s="19">
        <f t="shared" si="36"/>
        <v>-1524184.0599999996</v>
      </c>
      <c r="O347" s="19">
        <f t="shared" si="36"/>
        <v>17573272.25</v>
      </c>
    </row>
    <row r="348" spans="1:15" x14ac:dyDescent="0.35">
      <c r="A348" s="20" t="s">
        <v>192</v>
      </c>
      <c r="C348" s="21">
        <v>9588</v>
      </c>
      <c r="G348" s="11"/>
      <c r="H348" s="11">
        <f>+G347+H347</f>
        <v>21229.850000000002</v>
      </c>
      <c r="M348" s="19">
        <f>L347+M347</f>
        <v>-590642.98</v>
      </c>
      <c r="O348" s="19">
        <f>O347-M347</f>
        <v>18163915.23</v>
      </c>
    </row>
    <row r="351" spans="1:15" ht="13" x14ac:dyDescent="0.3">
      <c r="A351" s="12" t="s">
        <v>182</v>
      </c>
      <c r="B351" s="12"/>
      <c r="C351" s="13"/>
      <c r="D351" s="13"/>
      <c r="E351" s="12"/>
      <c r="F351" s="5"/>
      <c r="G351" s="5"/>
      <c r="H351" s="5"/>
      <c r="I351" s="5"/>
      <c r="J351" s="5"/>
      <c r="K351" s="5"/>
      <c r="L351" s="5"/>
      <c r="M351" s="5"/>
      <c r="N351" s="5"/>
      <c r="O351" s="5"/>
    </row>
    <row r="352" spans="1:15" ht="52" x14ac:dyDescent="0.3">
      <c r="A352" s="14" t="s">
        <v>194</v>
      </c>
      <c r="B352" s="14"/>
      <c r="C352" s="13"/>
      <c r="D352" s="13" t="s">
        <v>19</v>
      </c>
      <c r="E352" s="12" t="s">
        <v>20</v>
      </c>
      <c r="F352" s="15"/>
      <c r="G352" s="16" t="s">
        <v>193</v>
      </c>
      <c r="H352" s="16" t="s">
        <v>190</v>
      </c>
      <c r="I352" s="16" t="s">
        <v>0</v>
      </c>
      <c r="J352" s="16" t="s">
        <v>1</v>
      </c>
      <c r="K352" s="16" t="s">
        <v>2</v>
      </c>
      <c r="L352" s="16" t="s">
        <v>3</v>
      </c>
      <c r="M352" s="16" t="s">
        <v>4</v>
      </c>
      <c r="N352" s="16" t="s">
        <v>16</v>
      </c>
      <c r="O352" s="16" t="s">
        <v>5</v>
      </c>
    </row>
    <row r="353" spans="1:15" x14ac:dyDescent="0.35">
      <c r="C353" s="19"/>
      <c r="E353" s="19"/>
      <c r="F353" s="19"/>
      <c r="G353" s="17"/>
      <c r="H353" s="17"/>
      <c r="I353" s="18"/>
      <c r="J353" s="18"/>
      <c r="K353" s="18"/>
      <c r="L353" s="18"/>
      <c r="M353" s="18"/>
      <c r="N353" s="18"/>
      <c r="O353" s="1"/>
    </row>
    <row r="354" spans="1:15" ht="12.5" x14ac:dyDescent="0.25">
      <c r="A354" s="10" t="s">
        <v>85</v>
      </c>
      <c r="B354" s="4" t="s">
        <v>53</v>
      </c>
      <c r="C354" s="4" t="s">
        <v>101</v>
      </c>
      <c r="D354" s="6" t="s">
        <v>22</v>
      </c>
      <c r="E354" s="1" t="s">
        <v>163</v>
      </c>
      <c r="F354" s="19"/>
      <c r="G354" s="11">
        <v>1840.3</v>
      </c>
      <c r="H354" s="11">
        <v>8</v>
      </c>
      <c r="I354" s="18">
        <v>10969.27</v>
      </c>
      <c r="J354" s="18">
        <f>ROUND((G354*I354)+(H354*$C$398),2)</f>
        <v>20263451.579999998</v>
      </c>
      <c r="K354" s="18">
        <f>ROUND((J354-SUM('Entitlement to Date'!F2:L2))/5,2)</f>
        <v>1641272.36</v>
      </c>
      <c r="L354" s="18">
        <v>0</v>
      </c>
      <c r="M354" s="18">
        <f>ROUND(((J354*-0.03)-SUM('CSI Admin to Date'!F2:L2))/5,2)</f>
        <v>-49238.17</v>
      </c>
      <c r="N354" s="27">
        <v>-178984.5</v>
      </c>
      <c r="O354" s="1">
        <f t="shared" ref="O354:O395" si="37">K354+L354+M354+N354</f>
        <v>1413049.6900000002</v>
      </c>
    </row>
    <row r="355" spans="1:15" ht="12.5" x14ac:dyDescent="0.25">
      <c r="A355" s="10" t="s">
        <v>85</v>
      </c>
      <c r="B355" s="4" t="s">
        <v>53</v>
      </c>
      <c r="C355" s="4" t="s">
        <v>101</v>
      </c>
      <c r="D355" s="6" t="s">
        <v>43</v>
      </c>
      <c r="E355" s="1" t="s">
        <v>164</v>
      </c>
      <c r="F355" s="19"/>
      <c r="G355" s="11">
        <v>838</v>
      </c>
      <c r="H355" s="11"/>
      <c r="I355" s="18">
        <v>11344.93</v>
      </c>
      <c r="J355" s="18">
        <f>ROUND((G355*I355)+(H355*$C$47),2)</f>
        <v>9507051.3399999999</v>
      </c>
      <c r="K355" s="18">
        <f>ROUND((J355-SUM('Entitlement to Date'!F3:L3))/5,2)</f>
        <v>802321.98</v>
      </c>
      <c r="L355" s="18">
        <v>0</v>
      </c>
      <c r="M355" s="18">
        <f>ROUND(((J355*-0.03)-SUM('CSI Admin to Date'!F3:L3))/5,2)</f>
        <v>-24069.66</v>
      </c>
      <c r="N355" s="27">
        <v>-221023.09</v>
      </c>
      <c r="O355" s="1">
        <f t="shared" si="37"/>
        <v>557229.23</v>
      </c>
    </row>
    <row r="356" spans="1:15" ht="12.5" x14ac:dyDescent="0.25">
      <c r="A356" s="10" t="s">
        <v>85</v>
      </c>
      <c r="B356" s="4" t="s">
        <v>53</v>
      </c>
      <c r="C356" s="4" t="s">
        <v>101</v>
      </c>
      <c r="D356" s="6" t="s">
        <v>86</v>
      </c>
      <c r="E356" s="1" t="s">
        <v>108</v>
      </c>
      <c r="F356" s="19"/>
      <c r="G356" s="11">
        <v>1988.1</v>
      </c>
      <c r="H356" s="11">
        <v>15</v>
      </c>
      <c r="I356" s="18">
        <v>11718.92</v>
      </c>
      <c r="J356" s="18">
        <f>ROUND((G356*I356)+(H356*$C$348),2)</f>
        <v>23442204.850000001</v>
      </c>
      <c r="K356" s="18">
        <f>ROUND((J356-SUM('Entitlement to Date'!F4:L4))/5,2)</f>
        <v>2043393.79</v>
      </c>
      <c r="L356" s="18">
        <v>0</v>
      </c>
      <c r="M356" s="18">
        <f>ROUND(((J356*-0.03)-SUM('CSI Admin to Date'!F4:L4))/5,2)</f>
        <v>-61301.81</v>
      </c>
      <c r="N356" s="27">
        <v>-206896.46</v>
      </c>
      <c r="O356" s="1">
        <f t="shared" si="37"/>
        <v>1775195.52</v>
      </c>
    </row>
    <row r="357" spans="1:15" ht="12.5" x14ac:dyDescent="0.25">
      <c r="A357" s="10" t="s">
        <v>87</v>
      </c>
      <c r="B357" s="4" t="s">
        <v>53</v>
      </c>
      <c r="C357" s="4" t="s">
        <v>6</v>
      </c>
      <c r="D357" s="6" t="s">
        <v>23</v>
      </c>
      <c r="E357" s="1" t="s">
        <v>181</v>
      </c>
      <c r="F357" s="19"/>
      <c r="G357" s="11">
        <v>603.79999999999995</v>
      </c>
      <c r="H357" s="11"/>
      <c r="I357" s="18">
        <v>12108.78</v>
      </c>
      <c r="J357" s="18">
        <f t="shared" ref="J357:J367" si="38">ROUND((G357*I357)+(H357*$C$47),2)</f>
        <v>7311281.3600000003</v>
      </c>
      <c r="K357" s="18">
        <f>ROUND((J357-SUM('Entitlement to Date'!F5:L5))/5,2)</f>
        <v>479168.74</v>
      </c>
      <c r="L357" s="18">
        <v>0</v>
      </c>
      <c r="M357" s="18">
        <f>ROUND(((J357*-0.03)-SUM('CSI Admin to Date'!F5:L5))/5,2)</f>
        <v>-14375.07</v>
      </c>
      <c r="N357" s="27">
        <v>-159079.58000000002</v>
      </c>
      <c r="O357" s="1">
        <f t="shared" si="37"/>
        <v>305714.08999999997</v>
      </c>
    </row>
    <row r="358" spans="1:15" x14ac:dyDescent="0.35">
      <c r="A358" s="10" t="s">
        <v>88</v>
      </c>
      <c r="B358" s="4" t="s">
        <v>53</v>
      </c>
      <c r="C358" s="4" t="s">
        <v>52</v>
      </c>
      <c r="D358" t="s">
        <v>24</v>
      </c>
      <c r="E358" s="19" t="s">
        <v>113</v>
      </c>
      <c r="F358" s="19"/>
      <c r="G358" s="11">
        <v>646.6</v>
      </c>
      <c r="H358" s="11"/>
      <c r="I358" s="18">
        <v>11385.11</v>
      </c>
      <c r="J358" s="18">
        <f t="shared" si="38"/>
        <v>7361612.1299999999</v>
      </c>
      <c r="K358" s="18">
        <f>ROUND((J358-SUM('Entitlement to Date'!F6:L6))/5,2)</f>
        <v>620476.56000000006</v>
      </c>
      <c r="L358" s="18">
        <v>0</v>
      </c>
      <c r="M358" s="18">
        <f>ROUND(((J358*-0.03)-SUM('CSI Admin to Date'!F6:L6))/5,2)</f>
        <v>-18614.3</v>
      </c>
      <c r="N358" s="27">
        <v>-53052.5</v>
      </c>
      <c r="O358" s="1">
        <f t="shared" si="37"/>
        <v>548809.76</v>
      </c>
    </row>
    <row r="359" spans="1:15" ht="12.5" x14ac:dyDescent="0.25">
      <c r="A359" s="10" t="s">
        <v>88</v>
      </c>
      <c r="B359" s="4" t="s">
        <v>53</v>
      </c>
      <c r="C359" s="4" t="s">
        <v>52</v>
      </c>
      <c r="D359" s="6" t="s">
        <v>142</v>
      </c>
      <c r="E359" s="1" t="s">
        <v>165</v>
      </c>
      <c r="F359" s="19"/>
      <c r="G359" s="11">
        <v>290.3</v>
      </c>
      <c r="H359" s="11"/>
      <c r="I359" s="18">
        <v>10791.3</v>
      </c>
      <c r="J359" s="18">
        <f t="shared" si="38"/>
        <v>3132714.39</v>
      </c>
      <c r="K359" s="18">
        <f>ROUND((J359-SUM('Entitlement to Date'!F7:L7))/5,2)</f>
        <v>260885.35</v>
      </c>
      <c r="L359" s="18">
        <v>0</v>
      </c>
      <c r="M359" s="18">
        <f>ROUND(((J359*-0.03)-SUM('CSI Admin to Date'!F7:L7))/5,2)</f>
        <v>-7826.56</v>
      </c>
      <c r="N359" s="27">
        <v>0</v>
      </c>
      <c r="O359" s="1">
        <f t="shared" si="37"/>
        <v>253058.79</v>
      </c>
    </row>
    <row r="360" spans="1:15" ht="12.5" x14ac:dyDescent="0.25">
      <c r="A360" s="10" t="s">
        <v>89</v>
      </c>
      <c r="B360" s="4" t="s">
        <v>53</v>
      </c>
      <c r="C360" s="4" t="s">
        <v>105</v>
      </c>
      <c r="D360" s="6" t="s">
        <v>42</v>
      </c>
      <c r="E360" s="2" t="s">
        <v>130</v>
      </c>
      <c r="F360" s="19"/>
      <c r="G360" s="11">
        <v>462.2</v>
      </c>
      <c r="H360" s="11"/>
      <c r="I360" s="18">
        <v>11583.89</v>
      </c>
      <c r="J360" s="18">
        <f t="shared" si="38"/>
        <v>5354073.96</v>
      </c>
      <c r="K360" s="18">
        <f>ROUND((J360-SUM('Entitlement to Date'!F8:L8))/5,2)</f>
        <v>434111.72</v>
      </c>
      <c r="L360" s="18">
        <v>0</v>
      </c>
      <c r="M360" s="18">
        <f>ROUND(((J360*-0.03)-SUM('CSI Admin to Date'!F8:L8))/5,2)</f>
        <v>-13023.35</v>
      </c>
      <c r="N360" s="27">
        <v>-30491.4</v>
      </c>
      <c r="O360" s="1">
        <f t="shared" si="37"/>
        <v>390596.97</v>
      </c>
    </row>
    <row r="361" spans="1:15" ht="12.5" x14ac:dyDescent="0.25">
      <c r="A361" s="10" t="s">
        <v>89</v>
      </c>
      <c r="B361" s="4" t="s">
        <v>53</v>
      </c>
      <c r="C361" s="4" t="s">
        <v>105</v>
      </c>
      <c r="D361" s="6" t="s">
        <v>26</v>
      </c>
      <c r="E361" s="1" t="s">
        <v>132</v>
      </c>
      <c r="F361" s="19"/>
      <c r="G361" s="11">
        <v>288</v>
      </c>
      <c r="H361" s="11"/>
      <c r="I361" s="18">
        <v>12186.26</v>
      </c>
      <c r="J361" s="18">
        <f t="shared" si="38"/>
        <v>3509642.88</v>
      </c>
      <c r="K361" s="18">
        <f>ROUND((J361-SUM('Entitlement to Date'!F9:L9))/5,2)</f>
        <v>333120.01</v>
      </c>
      <c r="L361" s="18">
        <v>0</v>
      </c>
      <c r="M361" s="18">
        <f>ROUND(((J361*-0.03)-SUM('CSI Admin to Date'!F9:L9))/5,2)</f>
        <v>-9993.61</v>
      </c>
      <c r="N361" s="27">
        <v>0</v>
      </c>
      <c r="O361" s="1">
        <f t="shared" si="37"/>
        <v>323126.40000000002</v>
      </c>
    </row>
    <row r="362" spans="1:15" ht="12.5" x14ac:dyDescent="0.25">
      <c r="A362" s="10" t="s">
        <v>161</v>
      </c>
      <c r="B362" s="4" t="s">
        <v>56</v>
      </c>
      <c r="C362" s="4" t="s">
        <v>185</v>
      </c>
      <c r="D362" s="6" t="s">
        <v>159</v>
      </c>
      <c r="E362" s="2" t="s">
        <v>166</v>
      </c>
      <c r="F362" s="19"/>
      <c r="G362" s="11">
        <v>167</v>
      </c>
      <c r="H362" s="11"/>
      <c r="I362" s="18">
        <v>11433.49</v>
      </c>
      <c r="J362" s="18">
        <f t="shared" si="38"/>
        <v>1909392.83</v>
      </c>
      <c r="K362" s="18">
        <f>ROUND((J362-SUM('Entitlement to Date'!F10:L10))/5,2)</f>
        <v>156605.32</v>
      </c>
      <c r="L362" s="18">
        <v>0</v>
      </c>
      <c r="M362" s="18">
        <f>ROUND(((J362*-0.03)-SUM('CSI Admin to Date'!F10:L10))/5,2)</f>
        <v>-4698.16</v>
      </c>
      <c r="N362" s="27">
        <v>0</v>
      </c>
      <c r="O362" s="1">
        <f t="shared" si="37"/>
        <v>151907.16</v>
      </c>
    </row>
    <row r="363" spans="1:15" ht="12.5" x14ac:dyDescent="0.25">
      <c r="A363" s="10" t="s">
        <v>90</v>
      </c>
      <c r="B363" s="4" t="s">
        <v>56</v>
      </c>
      <c r="C363" s="4" t="s">
        <v>17</v>
      </c>
      <c r="D363" s="6" t="s">
        <v>158</v>
      </c>
      <c r="E363" s="3" t="s">
        <v>167</v>
      </c>
      <c r="F363" s="19"/>
      <c r="G363" s="11">
        <v>844</v>
      </c>
      <c r="H363" s="11"/>
      <c r="I363" s="18">
        <v>11805.96</v>
      </c>
      <c r="J363" s="18">
        <f t="shared" si="38"/>
        <v>9964230.2400000002</v>
      </c>
      <c r="K363" s="18">
        <f>ROUND((J363-SUM('Entitlement to Date'!F11:L11))/5,2)</f>
        <v>802500.71</v>
      </c>
      <c r="L363" s="18">
        <v>0</v>
      </c>
      <c r="M363" s="18">
        <f>ROUND(((J363*-0.03)-SUM('CSI Admin to Date'!F11:L11))/5,2)</f>
        <v>-24075.02</v>
      </c>
      <c r="N363" s="27">
        <v>-42004.17</v>
      </c>
      <c r="O363" s="1">
        <f t="shared" si="37"/>
        <v>736421.5199999999</v>
      </c>
    </row>
    <row r="364" spans="1:15" ht="12.5" x14ac:dyDescent="0.25">
      <c r="A364" s="10" t="s">
        <v>90</v>
      </c>
      <c r="B364" s="4" t="s">
        <v>56</v>
      </c>
      <c r="C364" s="4" t="s">
        <v>17</v>
      </c>
      <c r="D364" s="6" t="s">
        <v>47</v>
      </c>
      <c r="E364" s="1" t="s">
        <v>168</v>
      </c>
      <c r="F364" s="19"/>
      <c r="G364" s="11">
        <v>566.5</v>
      </c>
      <c r="H364" s="11"/>
      <c r="I364" s="18">
        <v>12007.84</v>
      </c>
      <c r="J364" s="18">
        <f t="shared" si="38"/>
        <v>6802441.3600000003</v>
      </c>
      <c r="K364" s="18">
        <f>ROUND((J364-SUM('Entitlement to Date'!F12:L12))/5,2)</f>
        <v>564144.69999999995</v>
      </c>
      <c r="L364" s="18">
        <v>0</v>
      </c>
      <c r="M364" s="18">
        <f>ROUND(((J364*-0.03)-SUM('CSI Admin to Date'!F12:L12))/5,2)</f>
        <v>-16924.34</v>
      </c>
      <c r="N364" s="27">
        <v>-190660.6</v>
      </c>
      <c r="O364" s="1">
        <f t="shared" si="37"/>
        <v>356559.76</v>
      </c>
    </row>
    <row r="365" spans="1:15" ht="12.5" x14ac:dyDescent="0.25">
      <c r="A365" s="10" t="s">
        <v>90</v>
      </c>
      <c r="B365" s="4" t="s">
        <v>56</v>
      </c>
      <c r="C365" s="4" t="s">
        <v>17</v>
      </c>
      <c r="D365" s="6" t="s">
        <v>27</v>
      </c>
      <c r="E365" s="1" t="s">
        <v>169</v>
      </c>
      <c r="F365" s="19"/>
      <c r="G365" s="11">
        <v>280</v>
      </c>
      <c r="H365" s="11"/>
      <c r="I365" s="18">
        <v>12320.62</v>
      </c>
      <c r="J365" s="18">
        <f t="shared" si="38"/>
        <v>3449773.6</v>
      </c>
      <c r="K365" s="18">
        <f>ROUND((J365-SUM('Entitlement to Date'!F13:L13))/5,2)</f>
        <v>298919.59000000003</v>
      </c>
      <c r="L365" s="18">
        <v>0</v>
      </c>
      <c r="M365" s="18">
        <f>ROUND(((J365*-0.03)-SUM('CSI Admin to Date'!F13:L13))/5,2)</f>
        <v>-8967.59</v>
      </c>
      <c r="N365" s="27">
        <v>0</v>
      </c>
      <c r="O365" s="1">
        <f t="shared" si="37"/>
        <v>289952</v>
      </c>
    </row>
    <row r="366" spans="1:15" ht="12.5" x14ac:dyDescent="0.25">
      <c r="A366" s="10" t="s">
        <v>90</v>
      </c>
      <c r="B366" s="4" t="s">
        <v>56</v>
      </c>
      <c r="C366" s="4" t="s">
        <v>17</v>
      </c>
      <c r="D366" s="6" t="s">
        <v>28</v>
      </c>
      <c r="E366" s="1" t="s">
        <v>170</v>
      </c>
      <c r="F366" s="19"/>
      <c r="G366" s="11">
        <v>121.5</v>
      </c>
      <c r="H366" s="11"/>
      <c r="I366" s="18">
        <v>12696.12</v>
      </c>
      <c r="J366" s="18">
        <f t="shared" si="38"/>
        <v>1542578.58</v>
      </c>
      <c r="K366" s="18">
        <f>ROUND((J366-SUM('Entitlement to Date'!F14:L14))/5,2)</f>
        <v>126079.16</v>
      </c>
      <c r="L366" s="18">
        <v>0</v>
      </c>
      <c r="M366" s="18">
        <f>ROUND(((J366*-0.03)-SUM('CSI Admin to Date'!F14:L14))/5,2)</f>
        <v>-3782.37</v>
      </c>
      <c r="N366" s="27">
        <v>0</v>
      </c>
      <c r="O366" s="1">
        <f t="shared" si="37"/>
        <v>122296.79000000001</v>
      </c>
    </row>
    <row r="367" spans="1:15" ht="12.5" x14ac:dyDescent="0.25">
      <c r="A367" s="10" t="s">
        <v>90</v>
      </c>
      <c r="B367" s="4" t="s">
        <v>56</v>
      </c>
      <c r="C367" s="4" t="s">
        <v>17</v>
      </c>
      <c r="D367" s="6" t="s">
        <v>153</v>
      </c>
      <c r="E367" s="4" t="s">
        <v>171</v>
      </c>
      <c r="F367" s="19"/>
      <c r="G367" s="11">
        <v>32</v>
      </c>
      <c r="H367" s="11"/>
      <c r="I367" s="18">
        <v>11357.55</v>
      </c>
      <c r="J367" s="18">
        <f t="shared" si="38"/>
        <v>363441.6</v>
      </c>
      <c r="K367" s="18">
        <f>ROUND((J367-SUM('Entitlement to Date'!F15:L15))/5,2)</f>
        <v>22119.89</v>
      </c>
      <c r="L367" s="18">
        <v>0</v>
      </c>
      <c r="M367" s="18">
        <f>ROUND(((J367*-0.03)-SUM('CSI Admin to Date'!F15:L15))/5,2)</f>
        <v>-663.6</v>
      </c>
      <c r="N367" s="27">
        <v>0</v>
      </c>
      <c r="O367" s="1">
        <f t="shared" si="37"/>
        <v>21456.29</v>
      </c>
    </row>
    <row r="368" spans="1:15" ht="12.5" x14ac:dyDescent="0.25">
      <c r="A368" s="10" t="s">
        <v>90</v>
      </c>
      <c r="B368" s="4" t="s">
        <v>56</v>
      </c>
      <c r="C368" s="4" t="s">
        <v>17</v>
      </c>
      <c r="D368" s="6" t="s">
        <v>64</v>
      </c>
      <c r="E368" s="1" t="s">
        <v>112</v>
      </c>
      <c r="F368" s="19"/>
      <c r="G368" s="11">
        <v>96.7</v>
      </c>
      <c r="H368" s="11">
        <v>1</v>
      </c>
      <c r="I368" s="18">
        <v>12579.75</v>
      </c>
      <c r="J368" s="18">
        <f>ROUND((G368*I368)+(H368*$C$347),2)</f>
        <v>1226705.83</v>
      </c>
      <c r="K368" s="18">
        <f>ROUND((J368-SUM('Entitlement to Date'!F16:L16))/5,2)</f>
        <v>104231</v>
      </c>
      <c r="L368" s="18">
        <v>0</v>
      </c>
      <c r="M368" s="18">
        <f>ROUND(((J368*-0.03)-SUM('CSI Admin to Date'!F16:L16))/5,2)</f>
        <v>-3126.93</v>
      </c>
      <c r="N368" s="27">
        <v>0</v>
      </c>
      <c r="O368" s="1">
        <f t="shared" si="37"/>
        <v>101104.07</v>
      </c>
    </row>
    <row r="369" spans="1:15" x14ac:dyDescent="0.35">
      <c r="A369" s="10" t="s">
        <v>91</v>
      </c>
      <c r="B369" s="4" t="s">
        <v>61</v>
      </c>
      <c r="C369" s="4" t="s">
        <v>21</v>
      </c>
      <c r="D369" s="24" t="s">
        <v>49</v>
      </c>
      <c r="E369" t="s">
        <v>128</v>
      </c>
      <c r="F369" s="19"/>
      <c r="G369" s="11">
        <v>154</v>
      </c>
      <c r="H369" s="11"/>
      <c r="I369" s="18">
        <v>10819.34</v>
      </c>
      <c r="J369" s="18">
        <f t="shared" ref="J369:J388" si="39">ROUND((G369*I369)+(H369*$C$47),2)</f>
        <v>1666178.36</v>
      </c>
      <c r="K369" s="18">
        <f>ROUND((J369-SUM('Entitlement to Date'!F17:L17))/5,2)</f>
        <v>137223.32</v>
      </c>
      <c r="L369" s="18">
        <v>0</v>
      </c>
      <c r="M369" s="18">
        <f>ROUND(((J369*-0.03)-SUM('CSI Admin to Date'!F17:L17))/5,2)</f>
        <v>-4116.7</v>
      </c>
      <c r="N369" s="27">
        <v>0</v>
      </c>
      <c r="O369" s="1">
        <f t="shared" si="37"/>
        <v>133106.62</v>
      </c>
    </row>
    <row r="370" spans="1:15" ht="12.5" x14ac:dyDescent="0.25">
      <c r="A370" s="10" t="s">
        <v>92</v>
      </c>
      <c r="B370" s="4" t="s">
        <v>54</v>
      </c>
      <c r="C370" s="4" t="s">
        <v>54</v>
      </c>
      <c r="D370" s="6" t="s">
        <v>102</v>
      </c>
      <c r="E370" s="1" t="s">
        <v>172</v>
      </c>
      <c r="F370" s="19"/>
      <c r="G370" s="11">
        <v>942.7</v>
      </c>
      <c r="H370" s="11"/>
      <c r="I370" s="18">
        <v>10946.83</v>
      </c>
      <c r="J370" s="18">
        <f t="shared" si="39"/>
        <v>10319576.640000001</v>
      </c>
      <c r="K370" s="18">
        <f>ROUND((J370-SUM('Entitlement to Date'!F18:L18))/5,2)</f>
        <v>881867.22</v>
      </c>
      <c r="L370" s="18">
        <v>0</v>
      </c>
      <c r="M370" s="18">
        <f>ROUND(((J370*-0.03)-SUM('CSI Admin to Date'!F18:L18))/5,2)</f>
        <v>-26456.01</v>
      </c>
      <c r="N370" s="27">
        <v>0</v>
      </c>
      <c r="O370" s="1">
        <f t="shared" si="37"/>
        <v>855411.21</v>
      </c>
    </row>
    <row r="371" spans="1:15" ht="12.5" x14ac:dyDescent="0.25">
      <c r="A371" s="10" t="s">
        <v>92</v>
      </c>
      <c r="B371" s="4" t="s">
        <v>54</v>
      </c>
      <c r="C371" s="4" t="s">
        <v>54</v>
      </c>
      <c r="D371" s="6" t="s">
        <v>29</v>
      </c>
      <c r="E371" s="1" t="s">
        <v>173</v>
      </c>
      <c r="F371" s="19"/>
      <c r="G371" s="11">
        <v>1165.25</v>
      </c>
      <c r="H371" s="11"/>
      <c r="I371" s="18">
        <v>10921</v>
      </c>
      <c r="J371" s="18">
        <f t="shared" si="39"/>
        <v>12725695.25</v>
      </c>
      <c r="K371" s="18">
        <f>ROUND((J371-SUM('Entitlement to Date'!F19:L19))/5,2)</f>
        <v>1050304.67</v>
      </c>
      <c r="L371" s="18">
        <v>0</v>
      </c>
      <c r="M371" s="18">
        <f>ROUND(((J371*-0.03)-SUM('CSI Admin to Date'!F19:L19))/5,2)</f>
        <v>-31509.14</v>
      </c>
      <c r="N371" s="27">
        <v>-238851.9</v>
      </c>
      <c r="O371" s="1">
        <f t="shared" si="37"/>
        <v>779943.62999999989</v>
      </c>
    </row>
    <row r="372" spans="1:15" ht="12.5" x14ac:dyDescent="0.25">
      <c r="A372" s="10" t="s">
        <v>93</v>
      </c>
      <c r="B372" s="4" t="s">
        <v>7</v>
      </c>
      <c r="C372" s="4" t="s">
        <v>7</v>
      </c>
      <c r="D372" s="6" t="s">
        <v>30</v>
      </c>
      <c r="E372" s="1" t="s">
        <v>121</v>
      </c>
      <c r="F372" s="19"/>
      <c r="G372" s="11">
        <v>302</v>
      </c>
      <c r="H372" s="11"/>
      <c r="I372" s="18">
        <v>11742.75</v>
      </c>
      <c r="J372" s="18">
        <f t="shared" si="39"/>
        <v>3546310.5</v>
      </c>
      <c r="K372" s="18">
        <f>ROUND((J372-SUM('Entitlement to Date'!F20:L20))/5,2)</f>
        <v>271370.42</v>
      </c>
      <c r="L372" s="18">
        <v>0</v>
      </c>
      <c r="M372" s="18">
        <f>ROUND(((J372*-0.03)-SUM('CSI Admin to Date'!F20:L20))/5,2)</f>
        <v>-8141.11</v>
      </c>
      <c r="N372" s="27">
        <v>-41013.49</v>
      </c>
      <c r="O372" s="1">
        <f t="shared" si="37"/>
        <v>222215.82</v>
      </c>
    </row>
    <row r="373" spans="1:15" ht="12.5" x14ac:dyDescent="0.25">
      <c r="A373" s="10" t="s">
        <v>94</v>
      </c>
      <c r="B373" s="4" t="s">
        <v>57</v>
      </c>
      <c r="C373" s="4" t="s">
        <v>8</v>
      </c>
      <c r="D373" s="6" t="s">
        <v>81</v>
      </c>
      <c r="E373" s="1" t="s">
        <v>82</v>
      </c>
      <c r="F373" s="19"/>
      <c r="G373" s="11">
        <v>388</v>
      </c>
      <c r="H373" s="11"/>
      <c r="I373" s="18">
        <v>11553.38</v>
      </c>
      <c r="J373" s="18">
        <f t="shared" si="39"/>
        <v>4482711.4400000004</v>
      </c>
      <c r="K373" s="18">
        <f>ROUND((J373-SUM('Entitlement to Date'!F21:L21))/5,2)</f>
        <v>347392.83</v>
      </c>
      <c r="L373" s="18">
        <v>0</v>
      </c>
      <c r="M373" s="18">
        <f>ROUND(((J373*-0.03)-SUM('CSI Admin to Date'!F21:L21))/5,2)</f>
        <v>-10421.790000000001</v>
      </c>
      <c r="N373" s="27">
        <v>0</v>
      </c>
      <c r="O373" s="1">
        <f t="shared" si="37"/>
        <v>336971.04000000004</v>
      </c>
    </row>
    <row r="374" spans="1:15" ht="12.5" x14ac:dyDescent="0.25">
      <c r="A374" s="10" t="s">
        <v>94</v>
      </c>
      <c r="B374" s="4" t="s">
        <v>57</v>
      </c>
      <c r="C374" s="4" t="s">
        <v>8</v>
      </c>
      <c r="D374" s="6" t="s">
        <v>46</v>
      </c>
      <c r="E374" s="1" t="s">
        <v>45</v>
      </c>
      <c r="F374" s="19"/>
      <c r="G374" s="11">
        <v>676.8</v>
      </c>
      <c r="H374" s="11"/>
      <c r="I374" s="18">
        <v>10951.13</v>
      </c>
      <c r="J374" s="18">
        <f t="shared" si="39"/>
        <v>7411724.7800000003</v>
      </c>
      <c r="K374" s="18">
        <f>ROUND((J374-SUM('Entitlement to Date'!F22:L22))/5,2)</f>
        <v>607173.81999999995</v>
      </c>
      <c r="L374" s="18">
        <v>0</v>
      </c>
      <c r="M374" s="18">
        <f>ROUND(((J374*-0.03)-SUM('CSI Admin to Date'!F22:L22))/5,2)</f>
        <v>-18215.21</v>
      </c>
      <c r="N374" s="27">
        <v>-95995.31</v>
      </c>
      <c r="O374" s="1">
        <f t="shared" si="37"/>
        <v>492963.3</v>
      </c>
    </row>
    <row r="375" spans="1:15" ht="12.5" x14ac:dyDescent="0.25">
      <c r="A375" s="10" t="s">
        <v>94</v>
      </c>
      <c r="B375" s="4" t="s">
        <v>57</v>
      </c>
      <c r="C375" s="4" t="s">
        <v>8</v>
      </c>
      <c r="D375" s="6" t="s">
        <v>32</v>
      </c>
      <c r="E375" s="1" t="s">
        <v>9</v>
      </c>
      <c r="F375" s="19"/>
      <c r="G375" s="11">
        <v>336.8</v>
      </c>
      <c r="H375" s="11"/>
      <c r="I375" s="18">
        <v>11121.59</v>
      </c>
      <c r="J375" s="18">
        <f t="shared" si="39"/>
        <v>3745751.51</v>
      </c>
      <c r="K375" s="18">
        <f>ROUND((J375-SUM('Entitlement to Date'!F23:L23))/5,2)</f>
        <v>305637.32</v>
      </c>
      <c r="L375" s="18">
        <v>0</v>
      </c>
      <c r="M375" s="18">
        <f>ROUND(((J375*-0.03)-SUM('CSI Admin to Date'!F23:L23))/5,2)</f>
        <v>-9169.1200000000008</v>
      </c>
      <c r="N375" s="27">
        <v>-42445</v>
      </c>
      <c r="O375" s="1">
        <f t="shared" si="37"/>
        <v>254023.2</v>
      </c>
    </row>
    <row r="376" spans="1:15" ht="12.5" x14ac:dyDescent="0.25">
      <c r="A376" s="10" t="s">
        <v>94</v>
      </c>
      <c r="B376" s="4" t="s">
        <v>57</v>
      </c>
      <c r="C376" s="4" t="s">
        <v>8</v>
      </c>
      <c r="D376" s="6" t="s">
        <v>33</v>
      </c>
      <c r="E376" s="1" t="s">
        <v>174</v>
      </c>
      <c r="F376" s="19"/>
      <c r="G376" s="11">
        <v>873.7</v>
      </c>
      <c r="H376" s="11"/>
      <c r="I376" s="18">
        <v>10814.08</v>
      </c>
      <c r="J376" s="18">
        <f t="shared" si="39"/>
        <v>9448261.6999999993</v>
      </c>
      <c r="K376" s="18">
        <f>ROUND((J376-SUM('Entitlement to Date'!F24:L24))/5,2)</f>
        <v>782296.22</v>
      </c>
      <c r="L376" s="18">
        <v>0</v>
      </c>
      <c r="M376" s="18">
        <f>ROUND(((J376*-0.03)-SUM('CSI Admin to Date'!F24:L24))/5,2)</f>
        <v>-23468.89</v>
      </c>
      <c r="N376" s="27">
        <v>-67993.87</v>
      </c>
      <c r="O376" s="1">
        <f t="shared" si="37"/>
        <v>690833.46</v>
      </c>
    </row>
    <row r="377" spans="1:15" ht="12.5" x14ac:dyDescent="0.25">
      <c r="A377" s="10" t="s">
        <v>94</v>
      </c>
      <c r="B377" s="4" t="s">
        <v>57</v>
      </c>
      <c r="C377" s="4" t="s">
        <v>8</v>
      </c>
      <c r="D377" s="6" t="s">
        <v>34</v>
      </c>
      <c r="E377" s="3" t="s">
        <v>116</v>
      </c>
      <c r="F377" s="19"/>
      <c r="G377" s="11">
        <v>342</v>
      </c>
      <c r="H377" s="11"/>
      <c r="I377" s="18">
        <v>10977.01</v>
      </c>
      <c r="J377" s="18">
        <f t="shared" si="39"/>
        <v>3754137.42</v>
      </c>
      <c r="K377" s="18">
        <f>ROUND((J377-SUM('Entitlement to Date'!F25:L25))/5,2)</f>
        <v>343348.08</v>
      </c>
      <c r="L377" s="18">
        <v>0</v>
      </c>
      <c r="M377" s="18">
        <f>ROUND(((J377*-0.03)-SUM('CSI Admin to Date'!F25:L25))/5,2)</f>
        <v>-10300.450000000001</v>
      </c>
      <c r="N377" s="27">
        <v>0</v>
      </c>
      <c r="O377" s="1">
        <f t="shared" si="37"/>
        <v>333047.63</v>
      </c>
    </row>
    <row r="378" spans="1:15" ht="12.5" x14ac:dyDescent="0.25">
      <c r="A378" s="10" t="s">
        <v>94</v>
      </c>
      <c r="B378" s="4" t="s">
        <v>57</v>
      </c>
      <c r="C378" s="4" t="s">
        <v>8</v>
      </c>
      <c r="D378" s="6" t="s">
        <v>35</v>
      </c>
      <c r="E378" s="1" t="s">
        <v>18</v>
      </c>
      <c r="F378" s="19"/>
      <c r="G378" s="11">
        <v>352.8</v>
      </c>
      <c r="H378" s="11"/>
      <c r="I378" s="18">
        <v>11025.83</v>
      </c>
      <c r="J378" s="18">
        <f t="shared" si="39"/>
        <v>3889912.82</v>
      </c>
      <c r="K378" s="18">
        <f>ROUND((J378-SUM('Entitlement to Date'!F26:L26))/5,2)</f>
        <v>308176.59000000003</v>
      </c>
      <c r="L378" s="18">
        <v>0</v>
      </c>
      <c r="M378" s="18">
        <f>ROUND(((J378*-0.03)-SUM('CSI Admin to Date'!F26:L26))/5,2)</f>
        <v>-9245.2900000000009</v>
      </c>
      <c r="N378" s="27">
        <v>-30047.919999999998</v>
      </c>
      <c r="O378" s="1">
        <f t="shared" si="37"/>
        <v>268883.38000000006</v>
      </c>
    </row>
    <row r="379" spans="1:15" ht="12.5" x14ac:dyDescent="0.25">
      <c r="A379" s="10" t="s">
        <v>95</v>
      </c>
      <c r="B379" s="4" t="s">
        <v>60</v>
      </c>
      <c r="C379" s="4" t="s">
        <v>10</v>
      </c>
      <c r="D379" s="6" t="s">
        <v>36</v>
      </c>
      <c r="E379" s="1" t="s">
        <v>127</v>
      </c>
      <c r="F379" s="19"/>
      <c r="G379" s="11">
        <v>252.6</v>
      </c>
      <c r="H379" s="11"/>
      <c r="I379" s="18">
        <v>11759.44</v>
      </c>
      <c r="J379" s="18">
        <f t="shared" si="39"/>
        <v>2970434.54</v>
      </c>
      <c r="K379" s="18">
        <f>ROUND((J379-SUM('Entitlement to Date'!F27:L27))/5,2)</f>
        <v>236753.77</v>
      </c>
      <c r="L379" s="18">
        <v>0</v>
      </c>
      <c r="M379" s="18">
        <f>ROUND(((J379*-0.03)-SUM('CSI Admin to Date'!F27:L27))/5,2)</f>
        <v>-7102.61</v>
      </c>
      <c r="N379" s="27">
        <v>0</v>
      </c>
      <c r="O379" s="1">
        <f t="shared" si="37"/>
        <v>229651.16</v>
      </c>
    </row>
    <row r="380" spans="1:15" ht="12.5" x14ac:dyDescent="0.25">
      <c r="A380" s="10" t="s">
        <v>96</v>
      </c>
      <c r="B380" s="4" t="s">
        <v>51</v>
      </c>
      <c r="C380" s="4" t="s">
        <v>51</v>
      </c>
      <c r="D380" s="6" t="s">
        <v>63</v>
      </c>
      <c r="E380" s="1" t="s">
        <v>175</v>
      </c>
      <c r="F380" s="19"/>
      <c r="G380" s="11">
        <v>743.1</v>
      </c>
      <c r="H380" s="11"/>
      <c r="I380" s="18">
        <v>11029.61</v>
      </c>
      <c r="J380" s="18">
        <f t="shared" si="39"/>
        <v>8196103.1900000004</v>
      </c>
      <c r="K380" s="18">
        <f>ROUND((J380-SUM('Entitlement to Date'!F28:L28))/5,2)</f>
        <v>675084.06</v>
      </c>
      <c r="L380" s="18">
        <v>0</v>
      </c>
      <c r="M380" s="18">
        <f>ROUND(((J380*-0.03)-SUM('CSI Admin to Date'!F28:L28))/5,2)</f>
        <v>-20252.53</v>
      </c>
      <c r="N380" s="27">
        <v>-49266.67</v>
      </c>
      <c r="O380" s="1">
        <f t="shared" si="37"/>
        <v>605564.86</v>
      </c>
    </row>
    <row r="381" spans="1:15" ht="12.5" x14ac:dyDescent="0.25">
      <c r="A381" s="10" t="s">
        <v>96</v>
      </c>
      <c r="B381" s="4" t="s">
        <v>51</v>
      </c>
      <c r="C381" s="4" t="s">
        <v>51</v>
      </c>
      <c r="D381" s="6" t="s">
        <v>140</v>
      </c>
      <c r="E381" s="1" t="s">
        <v>141</v>
      </c>
      <c r="F381" s="19"/>
      <c r="G381" s="11">
        <v>92</v>
      </c>
      <c r="H381" s="11"/>
      <c r="I381" s="18">
        <v>10908.32944686</v>
      </c>
      <c r="J381" s="18">
        <f t="shared" si="39"/>
        <v>1003566.31</v>
      </c>
      <c r="K381" s="18">
        <f>ROUND((J381-SUM('Entitlement to Date'!F29:L29))/5,2)</f>
        <v>75259.3</v>
      </c>
      <c r="L381" s="18">
        <v>0</v>
      </c>
      <c r="M381" s="18">
        <f>ROUND(((J381*-0.03)-SUM('CSI Admin to Date'!F29:L29))/5,2)</f>
        <v>-2257.7800000000002</v>
      </c>
      <c r="N381" s="27">
        <v>0</v>
      </c>
      <c r="O381" s="1">
        <f t="shared" si="37"/>
        <v>73001.52</v>
      </c>
    </row>
    <row r="382" spans="1:15" ht="12.5" x14ac:dyDescent="0.25">
      <c r="A382" s="10" t="s">
        <v>97</v>
      </c>
      <c r="B382" s="4" t="s">
        <v>58</v>
      </c>
      <c r="C382" s="4" t="s">
        <v>11</v>
      </c>
      <c r="D382" s="6" t="s">
        <v>37</v>
      </c>
      <c r="E382" s="1" t="s">
        <v>120</v>
      </c>
      <c r="F382" s="19"/>
      <c r="G382" s="11">
        <v>252.5</v>
      </c>
      <c r="H382" s="11"/>
      <c r="I382" s="18">
        <v>11061.47</v>
      </c>
      <c r="J382" s="18">
        <f t="shared" si="39"/>
        <v>2793021.18</v>
      </c>
      <c r="K382" s="18">
        <f>ROUND((J382-SUM('Entitlement to Date'!F30:L30))/5,2)</f>
        <v>226932.34</v>
      </c>
      <c r="L382" s="18">
        <v>0</v>
      </c>
      <c r="M382" s="18">
        <f>ROUND(((J382*-0.03)-SUM('CSI Admin to Date'!F30:L30))/5,2)</f>
        <v>-6807.97</v>
      </c>
      <c r="N382" s="27">
        <v>0</v>
      </c>
      <c r="O382" s="1">
        <f t="shared" si="37"/>
        <v>220124.37</v>
      </c>
    </row>
    <row r="383" spans="1:15" ht="12.5" x14ac:dyDescent="0.25">
      <c r="A383" s="10" t="s">
        <v>97</v>
      </c>
      <c r="B383" s="4" t="s">
        <v>58</v>
      </c>
      <c r="C383" s="4" t="s">
        <v>11</v>
      </c>
      <c r="D383" s="6" t="s">
        <v>38</v>
      </c>
      <c r="E383" s="3" t="s">
        <v>12</v>
      </c>
      <c r="F383" s="19"/>
      <c r="G383" s="11">
        <v>329.9</v>
      </c>
      <c r="H383" s="11"/>
      <c r="I383" s="18">
        <v>10954.66</v>
      </c>
      <c r="J383" s="18">
        <f t="shared" si="39"/>
        <v>3613942.33</v>
      </c>
      <c r="K383" s="18">
        <f>ROUND((J383-SUM('Entitlement to Date'!F31:L31))/5,2)</f>
        <v>288808.7</v>
      </c>
      <c r="L383" s="18">
        <v>0</v>
      </c>
      <c r="M383" s="18">
        <f>ROUND(((J383*-0.03)-SUM('CSI Admin to Date'!F31:L31))/5,2)</f>
        <v>-8664.26</v>
      </c>
      <c r="N383" s="27">
        <v>0</v>
      </c>
      <c r="O383" s="1">
        <f t="shared" si="37"/>
        <v>280144.44</v>
      </c>
    </row>
    <row r="384" spans="1:15" x14ac:dyDescent="0.35">
      <c r="A384" s="10" t="s">
        <v>98</v>
      </c>
      <c r="B384" s="4" t="s">
        <v>59</v>
      </c>
      <c r="C384" s="4" t="s">
        <v>13</v>
      </c>
      <c r="D384" s="24" t="s">
        <v>79</v>
      </c>
      <c r="E384" t="s">
        <v>83</v>
      </c>
      <c r="F384" s="19"/>
      <c r="G384" s="11">
        <v>218.6</v>
      </c>
      <c r="H384" s="11"/>
      <c r="I384" s="18">
        <v>10791.3</v>
      </c>
      <c r="J384" s="18">
        <f t="shared" si="39"/>
        <v>2358978.1800000002</v>
      </c>
      <c r="K384" s="18">
        <f>ROUND((J384-SUM('Entitlement to Date'!F32:L32))/5,2)</f>
        <v>190819.59</v>
      </c>
      <c r="L384" s="18">
        <v>0</v>
      </c>
      <c r="M384" s="18">
        <f>ROUND(((J384*-0.03)-SUM('CSI Admin to Date'!F32:L32))/5,2)</f>
        <v>-5724.59</v>
      </c>
      <c r="N384" s="27">
        <v>0</v>
      </c>
      <c r="O384" s="1">
        <f t="shared" si="37"/>
        <v>185095</v>
      </c>
    </row>
    <row r="385" spans="1:15" x14ac:dyDescent="0.35">
      <c r="A385" s="10" t="s">
        <v>98</v>
      </c>
      <c r="B385" s="4" t="s">
        <v>59</v>
      </c>
      <c r="C385" s="4" t="s">
        <v>13</v>
      </c>
      <c r="D385" t="s">
        <v>39</v>
      </c>
      <c r="E385" s="19" t="s">
        <v>176</v>
      </c>
      <c r="F385" s="19"/>
      <c r="G385" s="11">
        <v>219.5</v>
      </c>
      <c r="H385" s="11"/>
      <c r="I385" s="18">
        <v>10791.3</v>
      </c>
      <c r="J385" s="18">
        <f t="shared" si="39"/>
        <v>2368690.35</v>
      </c>
      <c r="K385" s="18">
        <f>ROUND((J385-SUM('Entitlement to Date'!F33:L33))/5,2)</f>
        <v>202330.63</v>
      </c>
      <c r="L385" s="18">
        <v>0</v>
      </c>
      <c r="M385" s="18">
        <f>ROUND(((J385*-0.03)-SUM('CSI Admin to Date'!F33:L33))/5,2)</f>
        <v>-6069.92</v>
      </c>
      <c r="N385" s="27">
        <v>0</v>
      </c>
      <c r="O385" s="1">
        <f t="shared" si="37"/>
        <v>196260.71</v>
      </c>
    </row>
    <row r="386" spans="1:15" ht="12.5" x14ac:dyDescent="0.25">
      <c r="A386" s="10" t="s">
        <v>98</v>
      </c>
      <c r="B386" s="4" t="s">
        <v>59</v>
      </c>
      <c r="C386" s="4" t="s">
        <v>13</v>
      </c>
      <c r="D386" s="6" t="s">
        <v>103</v>
      </c>
      <c r="E386" s="1" t="s">
        <v>177</v>
      </c>
      <c r="F386" s="19"/>
      <c r="G386" s="11">
        <v>633.70000000000005</v>
      </c>
      <c r="H386" s="11"/>
      <c r="I386" s="18">
        <v>10791.3</v>
      </c>
      <c r="J386" s="18">
        <f t="shared" si="39"/>
        <v>6838446.8099999996</v>
      </c>
      <c r="K386" s="18">
        <f>ROUND((J386-SUM('Entitlement to Date'!F34:L34))/5,2)</f>
        <v>579834.36</v>
      </c>
      <c r="L386" s="18">
        <v>0</v>
      </c>
      <c r="M386" s="18">
        <f>ROUND(((J386*-0.03)-SUM('CSI Admin to Date'!F34:L34))/5,2)</f>
        <v>-17395.03</v>
      </c>
      <c r="N386" s="27">
        <v>0</v>
      </c>
      <c r="O386" s="1">
        <f t="shared" si="37"/>
        <v>562439.32999999996</v>
      </c>
    </row>
    <row r="387" spans="1:15" ht="12.5" x14ac:dyDescent="0.25">
      <c r="A387" s="10" t="s">
        <v>98</v>
      </c>
      <c r="B387" s="4" t="s">
        <v>59</v>
      </c>
      <c r="C387" s="4" t="s">
        <v>13</v>
      </c>
      <c r="D387" s="6" t="s">
        <v>80</v>
      </c>
      <c r="E387" s="1" t="s">
        <v>178</v>
      </c>
      <c r="F387" s="19"/>
      <c r="G387" s="11">
        <v>787</v>
      </c>
      <c r="H387" s="11"/>
      <c r="I387" s="18">
        <v>10791.3</v>
      </c>
      <c r="J387" s="18">
        <f t="shared" si="39"/>
        <v>8492753.0999999996</v>
      </c>
      <c r="K387" s="18">
        <f>ROUND((J387-SUM('Entitlement to Date'!F35:L35))/5,2)</f>
        <v>707436.68</v>
      </c>
      <c r="L387" s="18">
        <v>0</v>
      </c>
      <c r="M387" s="18">
        <f>ROUND(((J387*-0.03)-SUM('CSI Admin to Date'!F35:L35))/5,2)</f>
        <v>-21223.09</v>
      </c>
      <c r="N387" s="27">
        <v>-67004.25</v>
      </c>
      <c r="O387" s="1">
        <f t="shared" si="37"/>
        <v>619209.34000000008</v>
      </c>
    </row>
    <row r="388" spans="1:15" ht="12.5" x14ac:dyDescent="0.25">
      <c r="A388" s="10" t="s">
        <v>98</v>
      </c>
      <c r="B388" s="4" t="s">
        <v>59</v>
      </c>
      <c r="C388" s="4" t="s">
        <v>13</v>
      </c>
      <c r="D388" s="6" t="s">
        <v>40</v>
      </c>
      <c r="E388" s="1" t="s">
        <v>179</v>
      </c>
      <c r="F388" s="19"/>
      <c r="G388" s="11">
        <v>1094.5</v>
      </c>
      <c r="H388" s="11"/>
      <c r="I388" s="18">
        <v>10791.3</v>
      </c>
      <c r="J388" s="18">
        <f t="shared" si="39"/>
        <v>11811077.85</v>
      </c>
      <c r="K388" s="18">
        <f>ROUND((J388-SUM('Entitlement to Date'!F36:L36))/5,2)</f>
        <v>972173.88</v>
      </c>
      <c r="L388" s="18">
        <v>0</v>
      </c>
      <c r="M388" s="18">
        <f>ROUND(((J388*-0.03)-SUM('CSI Admin to Date'!F36:L36))/5,2)</f>
        <v>-29165.22</v>
      </c>
      <c r="N388" s="27">
        <v>-106371.67</v>
      </c>
      <c r="O388" s="1">
        <f t="shared" si="37"/>
        <v>836636.99</v>
      </c>
    </row>
    <row r="389" spans="1:15" x14ac:dyDescent="0.35">
      <c r="A389" s="10" t="s">
        <v>98</v>
      </c>
      <c r="B389" s="4" t="s">
        <v>59</v>
      </c>
      <c r="C389" s="4" t="s">
        <v>13</v>
      </c>
      <c r="D389" t="s">
        <v>154</v>
      </c>
      <c r="E389" s="4" t="s">
        <v>155</v>
      </c>
      <c r="G389" s="11">
        <v>0</v>
      </c>
      <c r="H389" s="4">
        <v>408</v>
      </c>
      <c r="I389" s="18">
        <v>10791.3</v>
      </c>
      <c r="J389" s="18">
        <f>ROUND((G389*I389)+(H389*$C$347),2)</f>
        <v>4179552</v>
      </c>
      <c r="K389" s="18">
        <f>ROUND((J389-SUM('Entitlement to Date'!F37:L37))/5,2)</f>
        <v>361954.67</v>
      </c>
      <c r="L389" s="18">
        <v>0</v>
      </c>
      <c r="M389" s="18">
        <f>ROUND(((J389*-0.03)-SUM('CSI Admin to Date'!F37:L37))/5,2)</f>
        <v>-10858.64</v>
      </c>
      <c r="N389" s="27">
        <v>0</v>
      </c>
      <c r="O389" s="1">
        <f t="shared" si="37"/>
        <v>351096.02999999997</v>
      </c>
    </row>
    <row r="390" spans="1:15" ht="12.5" x14ac:dyDescent="0.25">
      <c r="A390" s="10" t="s">
        <v>99</v>
      </c>
      <c r="B390" s="4" t="s">
        <v>55</v>
      </c>
      <c r="C390" s="4" t="s">
        <v>14</v>
      </c>
      <c r="D390" s="6" t="s">
        <v>41</v>
      </c>
      <c r="E390" s="1" t="s">
        <v>15</v>
      </c>
      <c r="F390" s="19"/>
      <c r="G390" s="11">
        <v>880.5</v>
      </c>
      <c r="H390" s="11"/>
      <c r="I390" s="18">
        <v>10791.3</v>
      </c>
      <c r="J390" s="18">
        <f t="shared" ref="J390:J395" si="40">ROUND((G390*I390)+(H390*$C$47),2)</f>
        <v>9501739.6500000004</v>
      </c>
      <c r="K390" s="18">
        <f>ROUND((J390-SUM('Entitlement to Date'!F38:L38))/5,2)</f>
        <v>794933.52</v>
      </c>
      <c r="L390" s="18">
        <v>0</v>
      </c>
      <c r="M390" s="18">
        <f>ROUND(((J390*-0.03)-SUM('CSI Admin to Date'!F38:L38))/5,2)</f>
        <v>-23848.01</v>
      </c>
      <c r="N390" s="27">
        <v>-110905</v>
      </c>
      <c r="O390" s="1">
        <f t="shared" si="37"/>
        <v>660180.51</v>
      </c>
    </row>
    <row r="391" spans="1:15" ht="12.5" x14ac:dyDescent="0.25">
      <c r="A391" s="10" t="s">
        <v>99</v>
      </c>
      <c r="B391" s="4" t="s">
        <v>55</v>
      </c>
      <c r="C391" s="4" t="s">
        <v>14</v>
      </c>
      <c r="D391" s="6" t="s">
        <v>146</v>
      </c>
      <c r="E391" s="1" t="s">
        <v>180</v>
      </c>
      <c r="F391" s="19"/>
      <c r="G391" s="11">
        <v>457</v>
      </c>
      <c r="H391" s="11"/>
      <c r="I391" s="18">
        <v>10791.3</v>
      </c>
      <c r="J391" s="18">
        <f t="shared" si="40"/>
        <v>4931624.0999999996</v>
      </c>
      <c r="K391" s="18">
        <f>ROUND((J391-SUM('Entitlement to Date'!F39:L39))/5,2)</f>
        <v>462215.67999999999</v>
      </c>
      <c r="L391" s="18">
        <v>0</v>
      </c>
      <c r="M391" s="18">
        <f>ROUND(((J391*-0.03)-SUM('CSI Admin to Date'!F39:L39))/5,2)</f>
        <v>-13866.47</v>
      </c>
      <c r="N391" s="27">
        <v>0</v>
      </c>
      <c r="O391" s="1">
        <f t="shared" si="37"/>
        <v>448349.21</v>
      </c>
    </row>
    <row r="392" spans="1:15" ht="12.5" x14ac:dyDescent="0.25">
      <c r="A392" s="10" t="s">
        <v>99</v>
      </c>
      <c r="B392" s="4" t="s">
        <v>55</v>
      </c>
      <c r="C392" s="4" t="s">
        <v>14</v>
      </c>
      <c r="D392" s="6" t="s">
        <v>48</v>
      </c>
      <c r="E392" s="1" t="s">
        <v>122</v>
      </c>
      <c r="F392" s="19"/>
      <c r="G392" s="11">
        <v>36</v>
      </c>
      <c r="H392" s="11"/>
      <c r="I392" s="18">
        <v>10791.3</v>
      </c>
      <c r="J392" s="18">
        <f t="shared" si="40"/>
        <v>388486.8</v>
      </c>
      <c r="K392" s="18">
        <f>ROUND((J392-SUM('Entitlement to Date'!F40:L40))/5,2)</f>
        <v>26677.26</v>
      </c>
      <c r="L392" s="18">
        <v>0</v>
      </c>
      <c r="M392" s="18">
        <f>ROUND(((J392*-0.03)-SUM('CSI Admin to Date'!F40:L40))/5,2)</f>
        <v>-800.32</v>
      </c>
      <c r="N392" s="27">
        <v>0</v>
      </c>
      <c r="O392" s="1">
        <f t="shared" si="37"/>
        <v>25876.94</v>
      </c>
    </row>
    <row r="393" spans="1:15" ht="12.5" x14ac:dyDescent="0.25">
      <c r="A393" s="10" t="s">
        <v>99</v>
      </c>
      <c r="B393" s="4" t="s">
        <v>55</v>
      </c>
      <c r="C393" s="4" t="s">
        <v>14</v>
      </c>
      <c r="D393" s="6" t="s">
        <v>160</v>
      </c>
      <c r="E393" s="1" t="s">
        <v>162</v>
      </c>
      <c r="F393" s="19"/>
      <c r="G393" s="11">
        <v>29</v>
      </c>
      <c r="H393" s="11"/>
      <c r="I393" s="18">
        <v>10791.3</v>
      </c>
      <c r="J393" s="18">
        <f t="shared" si="40"/>
        <v>312947.7</v>
      </c>
      <c r="K393" s="18">
        <f>ROUND((J393-SUM('Entitlement to Date'!F41:L41))/5,2)</f>
        <v>23380.22</v>
      </c>
      <c r="L393" s="18">
        <v>0</v>
      </c>
      <c r="M393" s="18">
        <f>ROUND(((J393*-0.03)-SUM('CSI Admin to Date'!F41:L41))/5,2)</f>
        <v>-701.41</v>
      </c>
      <c r="N393" s="27">
        <v>0</v>
      </c>
      <c r="O393" s="1">
        <f t="shared" si="37"/>
        <v>22678.81</v>
      </c>
    </row>
    <row r="394" spans="1:15" ht="12.5" x14ac:dyDescent="0.25">
      <c r="A394" s="10" t="s">
        <v>42</v>
      </c>
      <c r="B394" s="4" t="s">
        <v>136</v>
      </c>
      <c r="C394" s="4" t="s">
        <v>133</v>
      </c>
      <c r="D394" s="6" t="s">
        <v>134</v>
      </c>
      <c r="E394" s="1" t="s">
        <v>135</v>
      </c>
      <c r="F394" s="19"/>
      <c r="G394" s="11">
        <v>61</v>
      </c>
      <c r="H394" s="11"/>
      <c r="I394" s="18">
        <v>11421.36</v>
      </c>
      <c r="J394" s="18">
        <f t="shared" si="40"/>
        <v>696702.96</v>
      </c>
      <c r="K394" s="18">
        <f>ROUND((J394-SUM('Entitlement to Date'!F42:L42))/5,2)</f>
        <v>53880.25</v>
      </c>
      <c r="L394" s="18">
        <v>0</v>
      </c>
      <c r="M394" s="18">
        <f>ROUND(((J394*-0.03)-SUM('CSI Admin to Date'!F42:L42))/5,2)</f>
        <v>-1616.41</v>
      </c>
      <c r="N394" s="27">
        <v>0</v>
      </c>
      <c r="O394" s="1">
        <f t="shared" si="37"/>
        <v>52263.839999999997</v>
      </c>
    </row>
    <row r="395" spans="1:15" ht="12.5" x14ac:dyDescent="0.25">
      <c r="A395" s="10" t="s">
        <v>100</v>
      </c>
      <c r="B395" s="4" t="s">
        <v>62</v>
      </c>
      <c r="C395" s="4" t="s">
        <v>104</v>
      </c>
      <c r="D395" s="6" t="s">
        <v>44</v>
      </c>
      <c r="E395" s="1" t="s">
        <v>129</v>
      </c>
      <c r="F395" s="19"/>
      <c r="G395" s="11">
        <v>121.2</v>
      </c>
      <c r="H395" s="11"/>
      <c r="I395" s="18">
        <v>11172.48</v>
      </c>
      <c r="J395" s="18">
        <f t="shared" si="40"/>
        <v>1354104.58</v>
      </c>
      <c r="K395" s="18">
        <f>ROUND((J395-SUM('Entitlement to Date'!F43:L43))/5,2)</f>
        <v>107280.14</v>
      </c>
      <c r="L395" s="18">
        <v>0</v>
      </c>
      <c r="M395" s="18">
        <f>ROUND(((J395*-0.03)-SUM('CSI Admin to Date'!F43:L43))/5,2)</f>
        <v>-3218.4</v>
      </c>
      <c r="N395" s="27">
        <v>0</v>
      </c>
      <c r="O395" s="1">
        <f t="shared" si="37"/>
        <v>104061.74</v>
      </c>
    </row>
    <row r="397" spans="1:15" x14ac:dyDescent="0.35">
      <c r="A397" s="20" t="s">
        <v>191</v>
      </c>
      <c r="B397"/>
      <c r="C397" s="21">
        <v>10244</v>
      </c>
      <c r="G397" s="11">
        <f>SUM(G354:G395)</f>
        <v>20807.150000000001</v>
      </c>
      <c r="H397" s="11">
        <f>SUM(H354:H395)</f>
        <v>432</v>
      </c>
      <c r="J397" s="19">
        <f t="shared" ref="J397:O397" si="41">SUM(J354:J395)</f>
        <v>237943028.57999995</v>
      </c>
      <c r="K397" s="19">
        <f t="shared" si="41"/>
        <v>19709896.420000006</v>
      </c>
      <c r="L397" s="19">
        <f t="shared" si="41"/>
        <v>0</v>
      </c>
      <c r="M397" s="19">
        <f t="shared" si="41"/>
        <v>-591296.91000000015</v>
      </c>
      <c r="N397" s="19">
        <f t="shared" si="41"/>
        <v>-1932087.38</v>
      </c>
      <c r="O397" s="19">
        <f t="shared" si="41"/>
        <v>17186512.129999999</v>
      </c>
    </row>
    <row r="398" spans="1:15" x14ac:dyDescent="0.35">
      <c r="A398" s="20" t="s">
        <v>192</v>
      </c>
      <c r="C398" s="21">
        <v>9588</v>
      </c>
      <c r="G398" s="11"/>
      <c r="H398" s="11">
        <f>+G397+H397</f>
        <v>21239.15</v>
      </c>
      <c r="M398" s="19">
        <f>L397+M397</f>
        <v>-591296.91000000015</v>
      </c>
      <c r="O398" s="19">
        <f>O397-M397</f>
        <v>17777809.039999999</v>
      </c>
    </row>
    <row r="401" spans="1:15" ht="13" x14ac:dyDescent="0.3">
      <c r="A401" s="12" t="s">
        <v>182</v>
      </c>
      <c r="B401" s="12"/>
      <c r="C401" s="13"/>
      <c r="D401" s="13"/>
      <c r="E401" s="12"/>
      <c r="F401" s="5"/>
      <c r="G401" s="5"/>
      <c r="H401" s="5"/>
      <c r="I401" s="5"/>
      <c r="J401" s="5"/>
      <c r="K401" s="5"/>
      <c r="L401" s="5"/>
      <c r="M401" s="5"/>
      <c r="N401" s="5"/>
      <c r="O401" s="5"/>
    </row>
    <row r="402" spans="1:15" ht="52" x14ac:dyDescent="0.3">
      <c r="A402" s="14" t="s">
        <v>195</v>
      </c>
      <c r="B402" s="14"/>
      <c r="C402" s="13"/>
      <c r="D402" s="13" t="s">
        <v>19</v>
      </c>
      <c r="E402" s="12" t="s">
        <v>20</v>
      </c>
      <c r="F402" s="15"/>
      <c r="G402" s="16" t="s">
        <v>193</v>
      </c>
      <c r="H402" s="16" t="s">
        <v>190</v>
      </c>
      <c r="I402" s="16" t="s">
        <v>0</v>
      </c>
      <c r="J402" s="16" t="s">
        <v>1</v>
      </c>
      <c r="K402" s="16" t="s">
        <v>2</v>
      </c>
      <c r="L402" s="16" t="s">
        <v>3</v>
      </c>
      <c r="M402" s="16" t="s">
        <v>4</v>
      </c>
      <c r="N402" s="16" t="s">
        <v>16</v>
      </c>
      <c r="O402" s="16" t="s">
        <v>5</v>
      </c>
    </row>
    <row r="403" spans="1:15" x14ac:dyDescent="0.35">
      <c r="C403" s="19"/>
      <c r="E403" s="19"/>
      <c r="F403" s="19"/>
      <c r="G403" s="17"/>
      <c r="H403" s="17"/>
      <c r="I403" s="18"/>
      <c r="J403" s="18"/>
      <c r="K403" s="18"/>
      <c r="L403" s="18"/>
      <c r="M403" s="18"/>
      <c r="N403" s="18"/>
      <c r="O403" s="1"/>
    </row>
    <row r="404" spans="1:15" ht="12.5" x14ac:dyDescent="0.25">
      <c r="A404" s="10" t="s">
        <v>85</v>
      </c>
      <c r="B404" s="4" t="s">
        <v>53</v>
      </c>
      <c r="C404" s="4" t="s">
        <v>101</v>
      </c>
      <c r="D404" s="6" t="s">
        <v>22</v>
      </c>
      <c r="E404" s="1" t="s">
        <v>163</v>
      </c>
      <c r="F404" s="19"/>
      <c r="G404" s="11">
        <v>1840.3</v>
      </c>
      <c r="H404" s="11">
        <v>8</v>
      </c>
      <c r="I404" s="18">
        <v>10969.27</v>
      </c>
      <c r="J404" s="18">
        <f>ROUND((G404*I404)+(H404*C448),2)</f>
        <v>20263451.579999998</v>
      </c>
      <c r="K404" s="18">
        <f>ROUND((J404-SUM('Entitlement to Date'!F2:M2))/4,2)</f>
        <v>1641272.36</v>
      </c>
      <c r="L404" s="18">
        <v>0</v>
      </c>
      <c r="M404" s="18">
        <f>ROUND(((J404*-0.03)-SUM('CSI Admin to Date'!F2:M2))/4,2)</f>
        <v>-49238.17</v>
      </c>
      <c r="N404" s="27">
        <v>-255084.25</v>
      </c>
      <c r="O404" s="1">
        <f t="shared" ref="O404:O445" si="42">K404+L404+M404+N404</f>
        <v>1336949.9400000002</v>
      </c>
    </row>
    <row r="405" spans="1:15" ht="12.5" x14ac:dyDescent="0.25">
      <c r="A405" s="10" t="s">
        <v>85</v>
      </c>
      <c r="B405" s="4" t="s">
        <v>53</v>
      </c>
      <c r="C405" s="4" t="s">
        <v>101</v>
      </c>
      <c r="D405" s="6" t="s">
        <v>43</v>
      </c>
      <c r="E405" s="1" t="s">
        <v>164</v>
      </c>
      <c r="F405" s="19"/>
      <c r="G405" s="11">
        <v>838</v>
      </c>
      <c r="H405" s="11"/>
      <c r="I405" s="18">
        <v>11344.93</v>
      </c>
      <c r="J405" s="18">
        <f>ROUND((G405*I405)+(H405*$C$47),2)</f>
        <v>9507051.3399999999</v>
      </c>
      <c r="K405" s="18">
        <f>ROUND((J405-SUM('Entitlement to Date'!F3:M3))/4,2)</f>
        <v>802321.98</v>
      </c>
      <c r="L405" s="18">
        <v>0</v>
      </c>
      <c r="M405" s="18">
        <f>ROUND(((J405*-0.03)-SUM('CSI Admin to Date'!F3:M3))/4,2)</f>
        <v>-24069.66</v>
      </c>
      <c r="N405" s="27">
        <v>-160010.10999999999</v>
      </c>
      <c r="O405" s="1">
        <f t="shared" si="42"/>
        <v>618242.21</v>
      </c>
    </row>
    <row r="406" spans="1:15" ht="12.5" x14ac:dyDescent="0.25">
      <c r="A406" s="10" t="s">
        <v>85</v>
      </c>
      <c r="B406" s="4" t="s">
        <v>53</v>
      </c>
      <c r="C406" s="4" t="s">
        <v>101</v>
      </c>
      <c r="D406" s="6" t="s">
        <v>86</v>
      </c>
      <c r="E406" s="1" t="s">
        <v>108</v>
      </c>
      <c r="F406" s="19"/>
      <c r="G406" s="11">
        <v>1988.1</v>
      </c>
      <c r="H406" s="11">
        <v>15</v>
      </c>
      <c r="I406" s="18">
        <v>11718.92</v>
      </c>
      <c r="J406" s="18">
        <f>ROUND((G406*I406)+(H406*$C448),2)</f>
        <v>23442204.850000001</v>
      </c>
      <c r="K406" s="18">
        <f>ROUND((J406-SUM('Entitlement to Date'!F4:M4))/4,2)</f>
        <v>2043393.79</v>
      </c>
      <c r="L406" s="18">
        <v>0</v>
      </c>
      <c r="M406" s="18">
        <f>ROUND(((J406*-0.03)-SUM('CSI Admin to Date'!F4:M4))/4,2)</f>
        <v>-61301.81</v>
      </c>
      <c r="N406" s="27">
        <v>-206822.3</v>
      </c>
      <c r="O406" s="1">
        <f t="shared" si="42"/>
        <v>1775269.68</v>
      </c>
    </row>
    <row r="407" spans="1:15" ht="12.5" x14ac:dyDescent="0.25">
      <c r="A407" s="10" t="s">
        <v>87</v>
      </c>
      <c r="B407" s="4" t="s">
        <v>53</v>
      </c>
      <c r="C407" s="4" t="s">
        <v>6</v>
      </c>
      <c r="D407" s="6" t="s">
        <v>23</v>
      </c>
      <c r="E407" s="1" t="s">
        <v>181</v>
      </c>
      <c r="F407" s="19"/>
      <c r="G407" s="11">
        <v>603.79999999999995</v>
      </c>
      <c r="H407" s="11"/>
      <c r="I407" s="18">
        <v>12108.78</v>
      </c>
      <c r="J407" s="18">
        <f t="shared" ref="J407:J417" si="43">ROUND((G407*I407)+(H407*$C$47),2)</f>
        <v>7311281.3600000003</v>
      </c>
      <c r="K407" s="18">
        <f>ROUND((J407-SUM('Entitlement to Date'!F5:M5))/4,2)</f>
        <v>479168.75</v>
      </c>
      <c r="L407" s="18">
        <v>0</v>
      </c>
      <c r="M407" s="18">
        <f>ROUND(((J407*-0.03)-SUM('CSI Admin to Date'!F5:M5))/4,2)</f>
        <v>-14375.07</v>
      </c>
      <c r="N407" s="27">
        <v>-159079.58000000002</v>
      </c>
      <c r="O407" s="1">
        <f t="shared" si="42"/>
        <v>305714.09999999998</v>
      </c>
    </row>
    <row r="408" spans="1:15" x14ac:dyDescent="0.35">
      <c r="A408" s="10" t="s">
        <v>88</v>
      </c>
      <c r="B408" s="4" t="s">
        <v>53</v>
      </c>
      <c r="C408" s="4" t="s">
        <v>52</v>
      </c>
      <c r="D408" t="s">
        <v>24</v>
      </c>
      <c r="E408" s="19" t="s">
        <v>113</v>
      </c>
      <c r="F408" s="19"/>
      <c r="G408" s="11">
        <v>646.6</v>
      </c>
      <c r="H408" s="11"/>
      <c r="I408" s="18">
        <v>11385.11</v>
      </c>
      <c r="J408" s="18">
        <f t="shared" si="43"/>
        <v>7361612.1299999999</v>
      </c>
      <c r="K408" s="18">
        <f>ROUND((J408-SUM('Entitlement to Date'!F6:M6))/4,2)</f>
        <v>620476.56999999995</v>
      </c>
      <c r="L408" s="18">
        <v>0</v>
      </c>
      <c r="M408" s="18">
        <f>ROUND(((J408*-0.03)-SUM('CSI Admin to Date'!F6:M6))/4,2)</f>
        <v>-18614.3</v>
      </c>
      <c r="N408" s="27">
        <v>-53052.5</v>
      </c>
      <c r="O408" s="1">
        <f t="shared" si="42"/>
        <v>548809.7699999999</v>
      </c>
    </row>
    <row r="409" spans="1:15" ht="12.5" x14ac:dyDescent="0.25">
      <c r="A409" s="10" t="s">
        <v>88</v>
      </c>
      <c r="B409" s="4" t="s">
        <v>53</v>
      </c>
      <c r="C409" s="4" t="s">
        <v>52</v>
      </c>
      <c r="D409" s="6" t="s">
        <v>142</v>
      </c>
      <c r="E409" s="1" t="s">
        <v>165</v>
      </c>
      <c r="F409" s="19"/>
      <c r="G409" s="11">
        <v>290.3</v>
      </c>
      <c r="H409" s="11"/>
      <c r="I409" s="18">
        <v>10791.3</v>
      </c>
      <c r="J409" s="18">
        <f t="shared" si="43"/>
        <v>3132714.39</v>
      </c>
      <c r="K409" s="18">
        <f>ROUND((J409-SUM('Entitlement to Date'!F7:M7))/4,2)</f>
        <v>260885.36</v>
      </c>
      <c r="L409" s="18">
        <v>0</v>
      </c>
      <c r="M409" s="18">
        <f>ROUND(((J409*-0.03)-SUM('CSI Admin to Date'!F7:M7))/4,2)</f>
        <v>-7826.56</v>
      </c>
      <c r="N409" s="27">
        <v>0</v>
      </c>
      <c r="O409" s="1">
        <f t="shared" si="42"/>
        <v>253058.8</v>
      </c>
    </row>
    <row r="410" spans="1:15" ht="12.5" x14ac:dyDescent="0.25">
      <c r="A410" s="10" t="s">
        <v>89</v>
      </c>
      <c r="B410" s="4" t="s">
        <v>53</v>
      </c>
      <c r="C410" s="4" t="s">
        <v>105</v>
      </c>
      <c r="D410" s="6" t="s">
        <v>42</v>
      </c>
      <c r="E410" s="2" t="s">
        <v>130</v>
      </c>
      <c r="F410" s="19"/>
      <c r="G410" s="11">
        <v>462.2</v>
      </c>
      <c r="H410" s="11"/>
      <c r="I410" s="18">
        <v>11583.89</v>
      </c>
      <c r="J410" s="18">
        <f t="shared" si="43"/>
        <v>5354073.96</v>
      </c>
      <c r="K410" s="18">
        <f>ROUND((J410-SUM('Entitlement to Date'!F8:M8))/4,2)</f>
        <v>434111.72</v>
      </c>
      <c r="L410" s="18">
        <v>0</v>
      </c>
      <c r="M410" s="18">
        <f>ROUND(((J410*-0.03)-SUM('CSI Admin to Date'!F8:M8))/4,2)</f>
        <v>-13023.35</v>
      </c>
      <c r="N410" s="27">
        <v>-30445.870000000003</v>
      </c>
      <c r="O410" s="1">
        <f t="shared" si="42"/>
        <v>390642.5</v>
      </c>
    </row>
    <row r="411" spans="1:15" ht="12.5" x14ac:dyDescent="0.25">
      <c r="A411" s="10" t="s">
        <v>89</v>
      </c>
      <c r="B411" s="4" t="s">
        <v>53</v>
      </c>
      <c r="C411" s="4" t="s">
        <v>105</v>
      </c>
      <c r="D411" s="6" t="s">
        <v>26</v>
      </c>
      <c r="E411" s="1" t="s">
        <v>132</v>
      </c>
      <c r="F411" s="19"/>
      <c r="G411" s="11">
        <v>288</v>
      </c>
      <c r="H411" s="11"/>
      <c r="I411" s="18">
        <v>12186.26</v>
      </c>
      <c r="J411" s="18">
        <f t="shared" si="43"/>
        <v>3509642.88</v>
      </c>
      <c r="K411" s="18">
        <f>ROUND((J411-SUM('Entitlement to Date'!F9:M9))/4,2)</f>
        <v>333120.01</v>
      </c>
      <c r="L411" s="18">
        <v>0</v>
      </c>
      <c r="M411" s="18">
        <f>ROUND(((J411*-0.03)-SUM('CSI Admin to Date'!F9:M9))/4,2)</f>
        <v>-9993.6</v>
      </c>
      <c r="N411" s="27">
        <v>0</v>
      </c>
      <c r="O411" s="1">
        <f t="shared" si="42"/>
        <v>323126.41000000003</v>
      </c>
    </row>
    <row r="412" spans="1:15" ht="12.5" x14ac:dyDescent="0.25">
      <c r="A412" s="10" t="s">
        <v>161</v>
      </c>
      <c r="B412" s="4" t="s">
        <v>56</v>
      </c>
      <c r="C412" s="4" t="s">
        <v>185</v>
      </c>
      <c r="D412" s="6" t="s">
        <v>159</v>
      </c>
      <c r="E412" s="2" t="s">
        <v>166</v>
      </c>
      <c r="F412" s="19"/>
      <c r="G412" s="11">
        <v>167</v>
      </c>
      <c r="H412" s="11"/>
      <c r="I412" s="18">
        <v>11433.49</v>
      </c>
      <c r="J412" s="18">
        <f t="shared" si="43"/>
        <v>1909392.83</v>
      </c>
      <c r="K412" s="18">
        <f>ROUND((J412-SUM('Entitlement to Date'!F10:M10))/4,2)</f>
        <v>156605.32</v>
      </c>
      <c r="L412" s="18">
        <v>0</v>
      </c>
      <c r="M412" s="18">
        <f>ROUND(((J412*-0.03)-SUM('CSI Admin to Date'!F10:M10))/4,2)</f>
        <v>-4698.17</v>
      </c>
      <c r="N412" s="27">
        <v>-69429.17</v>
      </c>
      <c r="O412" s="1">
        <f t="shared" si="42"/>
        <v>82477.98</v>
      </c>
    </row>
    <row r="413" spans="1:15" ht="12.5" x14ac:dyDescent="0.25">
      <c r="A413" s="10" t="s">
        <v>90</v>
      </c>
      <c r="B413" s="4" t="s">
        <v>56</v>
      </c>
      <c r="C413" s="4" t="s">
        <v>17</v>
      </c>
      <c r="D413" s="6" t="s">
        <v>158</v>
      </c>
      <c r="E413" s="3" t="s">
        <v>167</v>
      </c>
      <c r="F413" s="19"/>
      <c r="G413" s="11">
        <v>844</v>
      </c>
      <c r="H413" s="11"/>
      <c r="I413" s="18">
        <v>11805.96</v>
      </c>
      <c r="J413" s="18">
        <f t="shared" si="43"/>
        <v>9964230.2400000002</v>
      </c>
      <c r="K413" s="18">
        <f>ROUND((J413-SUM('Entitlement to Date'!F11:M11))/4,2)</f>
        <v>802500.71</v>
      </c>
      <c r="L413" s="18">
        <v>0</v>
      </c>
      <c r="M413" s="18">
        <f>ROUND(((J413*-0.03)-SUM('CSI Admin to Date'!F11:M11))/4,2)</f>
        <v>-24075.02</v>
      </c>
      <c r="N413" s="27">
        <v>-42004.17</v>
      </c>
      <c r="O413" s="1">
        <f t="shared" si="42"/>
        <v>736421.5199999999</v>
      </c>
    </row>
    <row r="414" spans="1:15" ht="12.5" x14ac:dyDescent="0.25">
      <c r="A414" s="10" t="s">
        <v>90</v>
      </c>
      <c r="B414" s="4" t="s">
        <v>56</v>
      </c>
      <c r="C414" s="4" t="s">
        <v>17</v>
      </c>
      <c r="D414" s="6" t="s">
        <v>47</v>
      </c>
      <c r="E414" s="1" t="s">
        <v>168</v>
      </c>
      <c r="F414" s="19"/>
      <c r="G414" s="11">
        <v>566.5</v>
      </c>
      <c r="H414" s="11"/>
      <c r="I414" s="18">
        <v>12007.84</v>
      </c>
      <c r="J414" s="18">
        <f t="shared" si="43"/>
        <v>6802441.3600000003</v>
      </c>
      <c r="K414" s="18">
        <f>ROUND((J414-SUM('Entitlement to Date'!F12:M12))/4,2)</f>
        <v>564144.69999999995</v>
      </c>
      <c r="L414" s="18">
        <v>0</v>
      </c>
      <c r="M414" s="18">
        <f>ROUND(((J414*-0.03)-SUM('CSI Admin to Date'!F12:M12))/4,2)</f>
        <v>-16924.34</v>
      </c>
      <c r="N414" s="27">
        <v>-190660.6</v>
      </c>
      <c r="O414" s="1">
        <f t="shared" si="42"/>
        <v>356559.76</v>
      </c>
    </row>
    <row r="415" spans="1:15" ht="12.5" x14ac:dyDescent="0.25">
      <c r="A415" s="10" t="s">
        <v>90</v>
      </c>
      <c r="B415" s="4" t="s">
        <v>56</v>
      </c>
      <c r="C415" s="4" t="s">
        <v>17</v>
      </c>
      <c r="D415" s="6" t="s">
        <v>27</v>
      </c>
      <c r="E415" s="1" t="s">
        <v>169</v>
      </c>
      <c r="F415" s="19"/>
      <c r="G415" s="11">
        <v>280</v>
      </c>
      <c r="H415" s="11"/>
      <c r="I415" s="18">
        <v>12320.62</v>
      </c>
      <c r="J415" s="18">
        <f t="shared" si="43"/>
        <v>3449773.6</v>
      </c>
      <c r="K415" s="18">
        <f>ROUND((J415-SUM('Entitlement to Date'!F13:M13))/4,2)</f>
        <v>298919.59000000003</v>
      </c>
      <c r="L415" s="18">
        <v>0</v>
      </c>
      <c r="M415" s="18">
        <f>ROUND(((J415*-0.03)-SUM('CSI Admin to Date'!F13:M13))/4,2)</f>
        <v>-8967.59</v>
      </c>
      <c r="N415" s="27">
        <v>0</v>
      </c>
      <c r="O415" s="1">
        <f t="shared" si="42"/>
        <v>289952</v>
      </c>
    </row>
    <row r="416" spans="1:15" ht="12.5" x14ac:dyDescent="0.25">
      <c r="A416" s="10" t="s">
        <v>90</v>
      </c>
      <c r="B416" s="4" t="s">
        <v>56</v>
      </c>
      <c r="C416" s="4" t="s">
        <v>17</v>
      </c>
      <c r="D416" s="6" t="s">
        <v>28</v>
      </c>
      <c r="E416" s="1" t="s">
        <v>170</v>
      </c>
      <c r="F416" s="19"/>
      <c r="G416" s="11">
        <v>121.5</v>
      </c>
      <c r="H416" s="11"/>
      <c r="I416" s="18">
        <v>12696.12</v>
      </c>
      <c r="J416" s="18">
        <f t="shared" si="43"/>
        <v>1542578.58</v>
      </c>
      <c r="K416" s="18">
        <f>ROUND((J416-SUM('Entitlement to Date'!F14:M14))/4,2)</f>
        <v>126079.16</v>
      </c>
      <c r="L416" s="18">
        <v>0</v>
      </c>
      <c r="M416" s="18">
        <f>ROUND(((J416*-0.03)-SUM('CSI Admin to Date'!F14:M14))/4,2)</f>
        <v>-3782.37</v>
      </c>
      <c r="N416" s="27">
        <v>0</v>
      </c>
      <c r="O416" s="1">
        <f t="shared" si="42"/>
        <v>122296.79000000001</v>
      </c>
    </row>
    <row r="417" spans="1:15" ht="12.5" x14ac:dyDescent="0.25">
      <c r="A417" s="10" t="s">
        <v>90</v>
      </c>
      <c r="B417" s="4" t="s">
        <v>56</v>
      </c>
      <c r="C417" s="4" t="s">
        <v>17</v>
      </c>
      <c r="D417" s="6" t="s">
        <v>153</v>
      </c>
      <c r="E417" s="4" t="s">
        <v>171</v>
      </c>
      <c r="F417" s="19"/>
      <c r="G417" s="11">
        <v>32</v>
      </c>
      <c r="H417" s="11"/>
      <c r="I417" s="18">
        <v>11357.55</v>
      </c>
      <c r="J417" s="18">
        <f t="shared" si="43"/>
        <v>363441.6</v>
      </c>
      <c r="K417" s="18">
        <f>ROUND((J417-SUM('Entitlement to Date'!F15:M15))/4,2)</f>
        <v>22119.9</v>
      </c>
      <c r="L417" s="18">
        <v>0</v>
      </c>
      <c r="M417" s="18">
        <f>ROUND(((J417*-0.03)-SUM('CSI Admin to Date'!F15:M15))/4,2)</f>
        <v>-663.59</v>
      </c>
      <c r="N417" s="27">
        <v>0</v>
      </c>
      <c r="O417" s="1">
        <f t="shared" si="42"/>
        <v>21456.31</v>
      </c>
    </row>
    <row r="418" spans="1:15" ht="12.5" x14ac:dyDescent="0.25">
      <c r="A418" s="10" t="s">
        <v>90</v>
      </c>
      <c r="B418" s="4" t="s">
        <v>56</v>
      </c>
      <c r="C418" s="4" t="s">
        <v>17</v>
      </c>
      <c r="D418" s="6" t="s">
        <v>64</v>
      </c>
      <c r="E418" s="1" t="s">
        <v>112</v>
      </c>
      <c r="F418" s="19"/>
      <c r="G418" s="11">
        <v>96.7</v>
      </c>
      <c r="H418" s="11">
        <v>1</v>
      </c>
      <c r="I418" s="18">
        <v>12579.75</v>
      </c>
      <c r="J418" s="18">
        <f>ROUND((G418*I418)+(H418*$C447),2)</f>
        <v>1226705.83</v>
      </c>
      <c r="K418" s="18">
        <f>ROUND((J418-SUM('Entitlement to Date'!F16:M16))/4,2)</f>
        <v>104231</v>
      </c>
      <c r="L418" s="18">
        <v>0</v>
      </c>
      <c r="M418" s="18">
        <f>ROUND(((J418*-0.03)-SUM('CSI Admin to Date'!F16:M16))/4,2)</f>
        <v>-3126.93</v>
      </c>
      <c r="N418" s="27">
        <v>0</v>
      </c>
      <c r="O418" s="1">
        <f t="shared" si="42"/>
        <v>101104.07</v>
      </c>
    </row>
    <row r="419" spans="1:15" x14ac:dyDescent="0.35">
      <c r="A419" s="10" t="s">
        <v>91</v>
      </c>
      <c r="B419" s="4" t="s">
        <v>61</v>
      </c>
      <c r="C419" s="4" t="s">
        <v>21</v>
      </c>
      <c r="D419" s="24" t="s">
        <v>49</v>
      </c>
      <c r="E419" t="s">
        <v>128</v>
      </c>
      <c r="F419" s="19"/>
      <c r="G419" s="11">
        <v>154</v>
      </c>
      <c r="H419" s="11"/>
      <c r="I419" s="18">
        <v>10819.34</v>
      </c>
      <c r="J419" s="18">
        <f t="shared" ref="J419:J438" si="44">ROUND((G419*I419)+(H419*$C$47),2)</f>
        <v>1666178.36</v>
      </c>
      <c r="K419" s="18">
        <f>ROUND((J419-SUM('Entitlement to Date'!F17:M17))/4,2)</f>
        <v>137223.32999999999</v>
      </c>
      <c r="L419" s="18">
        <v>0</v>
      </c>
      <c r="M419" s="18">
        <f>ROUND(((J419*-0.03)-SUM('CSI Admin to Date'!F17:M17))/4,2)</f>
        <v>-4116.7</v>
      </c>
      <c r="N419" s="27">
        <v>0</v>
      </c>
      <c r="O419" s="1">
        <f t="shared" si="42"/>
        <v>133106.62999999998</v>
      </c>
    </row>
    <row r="420" spans="1:15" ht="12.5" x14ac:dyDescent="0.25">
      <c r="A420" s="10" t="s">
        <v>92</v>
      </c>
      <c r="B420" s="4" t="s">
        <v>54</v>
      </c>
      <c r="C420" s="4" t="s">
        <v>54</v>
      </c>
      <c r="D420" s="6" t="s">
        <v>102</v>
      </c>
      <c r="E420" s="1" t="s">
        <v>172</v>
      </c>
      <c r="F420" s="19"/>
      <c r="G420" s="11">
        <v>942.7</v>
      </c>
      <c r="H420" s="11"/>
      <c r="I420" s="18">
        <v>10946.83</v>
      </c>
      <c r="J420" s="18">
        <f t="shared" si="44"/>
        <v>10319576.640000001</v>
      </c>
      <c r="K420" s="18">
        <f>ROUND((J420-SUM('Entitlement to Date'!F18:M18))/4,2)</f>
        <v>881867.22</v>
      </c>
      <c r="L420" s="18">
        <v>0</v>
      </c>
      <c r="M420" s="18">
        <f>ROUND(((J420*-0.03)-SUM('CSI Admin to Date'!F18:M18))/4,2)</f>
        <v>-26456.01</v>
      </c>
      <c r="N420" s="27">
        <v>0</v>
      </c>
      <c r="O420" s="1">
        <f t="shared" si="42"/>
        <v>855411.21</v>
      </c>
    </row>
    <row r="421" spans="1:15" ht="12.5" x14ac:dyDescent="0.25">
      <c r="A421" s="10" t="s">
        <v>92</v>
      </c>
      <c r="B421" s="4" t="s">
        <v>54</v>
      </c>
      <c r="C421" s="4" t="s">
        <v>54</v>
      </c>
      <c r="D421" s="6" t="s">
        <v>29</v>
      </c>
      <c r="E421" s="1" t="s">
        <v>173</v>
      </c>
      <c r="F421" s="19"/>
      <c r="G421" s="11">
        <v>1165.25</v>
      </c>
      <c r="H421" s="11"/>
      <c r="I421" s="18">
        <v>10921</v>
      </c>
      <c r="J421" s="18">
        <f t="shared" si="44"/>
        <v>12725695.25</v>
      </c>
      <c r="K421" s="18">
        <f>ROUND((J421-SUM('Entitlement to Date'!F19:M19))/4,2)</f>
        <v>1050304.67</v>
      </c>
      <c r="L421" s="18">
        <v>0</v>
      </c>
      <c r="M421" s="18">
        <f>ROUND(((J421*-0.03)-SUM('CSI Admin to Date'!F19:M19))/4,2)</f>
        <v>-31509.13</v>
      </c>
      <c r="N421" s="27">
        <v>-238851.9</v>
      </c>
      <c r="O421" s="1">
        <f t="shared" si="42"/>
        <v>779943.6399999999</v>
      </c>
    </row>
    <row r="422" spans="1:15" ht="12.5" x14ac:dyDescent="0.25">
      <c r="A422" s="10" t="s">
        <v>93</v>
      </c>
      <c r="B422" s="4" t="s">
        <v>7</v>
      </c>
      <c r="C422" s="4" t="s">
        <v>7</v>
      </c>
      <c r="D422" s="6" t="s">
        <v>30</v>
      </c>
      <c r="E422" s="1" t="s">
        <v>121</v>
      </c>
      <c r="F422" s="19"/>
      <c r="G422" s="11">
        <v>302</v>
      </c>
      <c r="H422" s="11"/>
      <c r="I422" s="18">
        <v>11742.75</v>
      </c>
      <c r="J422" s="18">
        <f t="shared" si="44"/>
        <v>3546310.5</v>
      </c>
      <c r="K422" s="18">
        <f>ROUND((J422-SUM('Entitlement to Date'!F20:M20))/4,2)</f>
        <v>271370.42</v>
      </c>
      <c r="L422" s="18">
        <v>0</v>
      </c>
      <c r="M422" s="18">
        <f>ROUND(((J422*-0.03)-SUM('CSI Admin to Date'!F20:M20))/4,2)</f>
        <v>-8141.11</v>
      </c>
      <c r="N422" s="27">
        <v>-41013.49</v>
      </c>
      <c r="O422" s="1">
        <f t="shared" si="42"/>
        <v>222215.82</v>
      </c>
    </row>
    <row r="423" spans="1:15" ht="12.5" x14ac:dyDescent="0.25">
      <c r="A423" s="10" t="s">
        <v>94</v>
      </c>
      <c r="B423" s="4" t="s">
        <v>57</v>
      </c>
      <c r="C423" s="4" t="s">
        <v>8</v>
      </c>
      <c r="D423" s="6" t="s">
        <v>81</v>
      </c>
      <c r="E423" s="1" t="s">
        <v>82</v>
      </c>
      <c r="F423" s="19"/>
      <c r="G423" s="11">
        <v>388</v>
      </c>
      <c r="H423" s="11"/>
      <c r="I423" s="18">
        <v>11553.38</v>
      </c>
      <c r="J423" s="18">
        <f t="shared" si="44"/>
        <v>4482711.4400000004</v>
      </c>
      <c r="K423" s="18">
        <f>ROUND((J423-SUM('Entitlement to Date'!F21:M21))/4,2)</f>
        <v>347392.84</v>
      </c>
      <c r="L423" s="18">
        <v>0</v>
      </c>
      <c r="M423" s="18">
        <f>ROUND(((J423*-0.03)-SUM('CSI Admin to Date'!F21:M21))/4,2)</f>
        <v>-10421.790000000001</v>
      </c>
      <c r="N423" s="27">
        <v>-33563.54</v>
      </c>
      <c r="O423" s="1">
        <f t="shared" si="42"/>
        <v>303407.51000000007</v>
      </c>
    </row>
    <row r="424" spans="1:15" ht="12.5" x14ac:dyDescent="0.25">
      <c r="A424" s="10" t="s">
        <v>94</v>
      </c>
      <c r="B424" s="4" t="s">
        <v>57</v>
      </c>
      <c r="C424" s="4" t="s">
        <v>8</v>
      </c>
      <c r="D424" s="6" t="s">
        <v>46</v>
      </c>
      <c r="E424" s="1" t="s">
        <v>45</v>
      </c>
      <c r="F424" s="19"/>
      <c r="G424" s="11">
        <v>676.8</v>
      </c>
      <c r="H424" s="11"/>
      <c r="I424" s="18">
        <v>10951.13</v>
      </c>
      <c r="J424" s="18">
        <f t="shared" si="44"/>
        <v>7411724.7800000003</v>
      </c>
      <c r="K424" s="18">
        <f>ROUND((J424-SUM('Entitlement to Date'!F22:M22))/4,2)</f>
        <v>607173.82999999996</v>
      </c>
      <c r="L424" s="18">
        <v>0</v>
      </c>
      <c r="M424" s="18">
        <f>ROUND(((J424*-0.03)-SUM('CSI Admin to Date'!F22:M22))/4,2)</f>
        <v>-18215.22</v>
      </c>
      <c r="N424" s="27">
        <v>-95995.31</v>
      </c>
      <c r="O424" s="1">
        <f t="shared" si="42"/>
        <v>492963.3</v>
      </c>
    </row>
    <row r="425" spans="1:15" ht="12.5" x14ac:dyDescent="0.25">
      <c r="A425" s="10" t="s">
        <v>94</v>
      </c>
      <c r="B425" s="4" t="s">
        <v>57</v>
      </c>
      <c r="C425" s="4" t="s">
        <v>8</v>
      </c>
      <c r="D425" s="6" t="s">
        <v>32</v>
      </c>
      <c r="E425" s="1" t="s">
        <v>9</v>
      </c>
      <c r="F425" s="19"/>
      <c r="G425" s="11">
        <v>336.8</v>
      </c>
      <c r="H425" s="11"/>
      <c r="I425" s="18">
        <v>11121.59</v>
      </c>
      <c r="J425" s="18">
        <f t="shared" si="44"/>
        <v>3745751.51</v>
      </c>
      <c r="K425" s="18">
        <f>ROUND((J425-SUM('Entitlement to Date'!F23:M23))/4,2)</f>
        <v>305637.32</v>
      </c>
      <c r="L425" s="18">
        <v>0</v>
      </c>
      <c r="M425" s="18">
        <f>ROUND(((J425*-0.03)-SUM('CSI Admin to Date'!F23:M23))/4,2)</f>
        <v>-9169.1200000000008</v>
      </c>
      <c r="N425" s="27">
        <v>-42445</v>
      </c>
      <c r="O425" s="1">
        <f t="shared" si="42"/>
        <v>254023.2</v>
      </c>
    </row>
    <row r="426" spans="1:15" ht="12.5" x14ac:dyDescent="0.25">
      <c r="A426" s="10" t="s">
        <v>94</v>
      </c>
      <c r="B426" s="4" t="s">
        <v>57</v>
      </c>
      <c r="C426" s="4" t="s">
        <v>8</v>
      </c>
      <c r="D426" s="6" t="s">
        <v>33</v>
      </c>
      <c r="E426" s="1" t="s">
        <v>174</v>
      </c>
      <c r="F426" s="19"/>
      <c r="G426" s="11">
        <v>873.7</v>
      </c>
      <c r="H426" s="11"/>
      <c r="I426" s="18">
        <v>10814.08</v>
      </c>
      <c r="J426" s="18">
        <f t="shared" si="44"/>
        <v>9448261.6999999993</v>
      </c>
      <c r="K426" s="18">
        <f>ROUND((J426-SUM('Entitlement to Date'!F24:M24))/4,2)</f>
        <v>782296.23</v>
      </c>
      <c r="L426" s="18">
        <v>0</v>
      </c>
      <c r="M426" s="18">
        <f>ROUND(((J426*-0.03)-SUM('CSI Admin to Date'!F24:M24))/4,2)</f>
        <v>-23468.89</v>
      </c>
      <c r="N426" s="27">
        <v>-67993.87</v>
      </c>
      <c r="O426" s="1">
        <f t="shared" si="42"/>
        <v>690833.47</v>
      </c>
    </row>
    <row r="427" spans="1:15" ht="12.5" x14ac:dyDescent="0.25">
      <c r="A427" s="10" t="s">
        <v>94</v>
      </c>
      <c r="B427" s="4" t="s">
        <v>57</v>
      </c>
      <c r="C427" s="4" t="s">
        <v>8</v>
      </c>
      <c r="D427" s="6" t="s">
        <v>34</v>
      </c>
      <c r="E427" s="3" t="s">
        <v>116</v>
      </c>
      <c r="F427" s="19"/>
      <c r="G427" s="11">
        <v>342</v>
      </c>
      <c r="H427" s="11"/>
      <c r="I427" s="18">
        <v>10977.01</v>
      </c>
      <c r="J427" s="18">
        <f t="shared" si="44"/>
        <v>3754137.42</v>
      </c>
      <c r="K427" s="18">
        <f>ROUND((J427-SUM('Entitlement to Date'!F25:M25))/4,2)</f>
        <v>343348.08</v>
      </c>
      <c r="L427" s="18">
        <v>0</v>
      </c>
      <c r="M427" s="18">
        <f>ROUND(((J427*-0.03)-SUM('CSI Admin to Date'!F25:M25))/4,2)</f>
        <v>-10300.450000000001</v>
      </c>
      <c r="N427" s="27">
        <v>0</v>
      </c>
      <c r="O427" s="1">
        <f t="shared" si="42"/>
        <v>333047.63</v>
      </c>
    </row>
    <row r="428" spans="1:15" ht="12.5" x14ac:dyDescent="0.25">
      <c r="A428" s="10" t="s">
        <v>94</v>
      </c>
      <c r="B428" s="4" t="s">
        <v>57</v>
      </c>
      <c r="C428" s="4" t="s">
        <v>8</v>
      </c>
      <c r="D428" s="6" t="s">
        <v>35</v>
      </c>
      <c r="E428" s="1" t="s">
        <v>18</v>
      </c>
      <c r="F428" s="19"/>
      <c r="G428" s="11">
        <v>352.8</v>
      </c>
      <c r="H428" s="11"/>
      <c r="I428" s="18">
        <v>11025.83</v>
      </c>
      <c r="J428" s="18">
        <f t="shared" si="44"/>
        <v>3889912.82</v>
      </c>
      <c r="K428" s="18">
        <f>ROUND((J428-SUM('Entitlement to Date'!F26:M26))/4,2)</f>
        <v>308176.59999999998</v>
      </c>
      <c r="L428" s="18">
        <v>0</v>
      </c>
      <c r="M428" s="18">
        <f>ROUND(((J428*-0.03)-SUM('CSI Admin to Date'!F26:M26))/4,2)</f>
        <v>-9245.2999999999993</v>
      </c>
      <c r="N428" s="27">
        <v>-30047.919999999998</v>
      </c>
      <c r="O428" s="1">
        <f t="shared" si="42"/>
        <v>268883.38</v>
      </c>
    </row>
    <row r="429" spans="1:15" ht="12.5" x14ac:dyDescent="0.25">
      <c r="A429" s="10" t="s">
        <v>95</v>
      </c>
      <c r="B429" s="4" t="s">
        <v>60</v>
      </c>
      <c r="C429" s="4" t="s">
        <v>10</v>
      </c>
      <c r="D429" s="6" t="s">
        <v>36</v>
      </c>
      <c r="E429" s="1" t="s">
        <v>127</v>
      </c>
      <c r="F429" s="19"/>
      <c r="G429" s="11">
        <v>252.6</v>
      </c>
      <c r="H429" s="11"/>
      <c r="I429" s="18">
        <v>11759.44</v>
      </c>
      <c r="J429" s="18">
        <f t="shared" si="44"/>
        <v>2970434.54</v>
      </c>
      <c r="K429" s="18">
        <f>ROUND((J429-SUM('Entitlement to Date'!F27:M27))/4,2)</f>
        <v>236753.78</v>
      </c>
      <c r="L429" s="18">
        <v>0</v>
      </c>
      <c r="M429" s="18">
        <f>ROUND(((J429*-0.03)-SUM('CSI Admin to Date'!F27:M27))/4,2)</f>
        <v>-7102.61</v>
      </c>
      <c r="N429" s="27">
        <v>0</v>
      </c>
      <c r="O429" s="1">
        <f t="shared" si="42"/>
        <v>229651.17</v>
      </c>
    </row>
    <row r="430" spans="1:15" ht="12.5" x14ac:dyDescent="0.25">
      <c r="A430" s="10" t="s">
        <v>96</v>
      </c>
      <c r="B430" s="4" t="s">
        <v>51</v>
      </c>
      <c r="C430" s="4" t="s">
        <v>51</v>
      </c>
      <c r="D430" s="6" t="s">
        <v>63</v>
      </c>
      <c r="E430" s="1" t="s">
        <v>175</v>
      </c>
      <c r="F430" s="19"/>
      <c r="G430" s="11">
        <v>743.1</v>
      </c>
      <c r="H430" s="11"/>
      <c r="I430" s="18">
        <v>11029.61</v>
      </c>
      <c r="J430" s="18">
        <f t="shared" si="44"/>
        <v>8196103.1900000004</v>
      </c>
      <c r="K430" s="18">
        <f>ROUND((J430-SUM('Entitlement to Date'!F28:M28))/4,2)</f>
        <v>675084.06</v>
      </c>
      <c r="L430" s="18">
        <v>0</v>
      </c>
      <c r="M430" s="18">
        <f>ROUND(((J430*-0.03)-SUM('CSI Admin to Date'!F28:M28))/4,2)</f>
        <v>-20252.52</v>
      </c>
      <c r="N430" s="27">
        <v>-49266.67</v>
      </c>
      <c r="O430" s="1">
        <f t="shared" si="42"/>
        <v>605564.87</v>
      </c>
    </row>
    <row r="431" spans="1:15" ht="12.5" x14ac:dyDescent="0.25">
      <c r="A431" s="10" t="s">
        <v>96</v>
      </c>
      <c r="B431" s="4" t="s">
        <v>51</v>
      </c>
      <c r="C431" s="4" t="s">
        <v>51</v>
      </c>
      <c r="D431" s="6" t="s">
        <v>140</v>
      </c>
      <c r="E431" s="1" t="s">
        <v>141</v>
      </c>
      <c r="F431" s="19"/>
      <c r="G431" s="11">
        <v>92</v>
      </c>
      <c r="H431" s="11"/>
      <c r="I431" s="18">
        <v>10908.32944686</v>
      </c>
      <c r="J431" s="18">
        <f t="shared" si="44"/>
        <v>1003566.31</v>
      </c>
      <c r="K431" s="18">
        <f>ROUND((J431-SUM('Entitlement to Date'!F29:M29))/4,2)</f>
        <v>75259.3</v>
      </c>
      <c r="L431" s="18">
        <v>0</v>
      </c>
      <c r="M431" s="18">
        <f>ROUND(((J431*-0.03)-SUM('CSI Admin to Date'!F29:M29))/4,2)</f>
        <v>-2257.7800000000002</v>
      </c>
      <c r="N431" s="27">
        <v>0</v>
      </c>
      <c r="O431" s="1">
        <f t="shared" si="42"/>
        <v>73001.52</v>
      </c>
    </row>
    <row r="432" spans="1:15" ht="12.5" x14ac:dyDescent="0.25">
      <c r="A432" s="10" t="s">
        <v>97</v>
      </c>
      <c r="B432" s="4" t="s">
        <v>58</v>
      </c>
      <c r="C432" s="4" t="s">
        <v>11</v>
      </c>
      <c r="D432" s="6" t="s">
        <v>37</v>
      </c>
      <c r="E432" s="1" t="s">
        <v>120</v>
      </c>
      <c r="F432" s="19"/>
      <c r="G432" s="11">
        <v>252.5</v>
      </c>
      <c r="H432" s="11"/>
      <c r="I432" s="18">
        <v>11061.47</v>
      </c>
      <c r="J432" s="18">
        <f t="shared" si="44"/>
        <v>2793021.18</v>
      </c>
      <c r="K432" s="18">
        <f>ROUND((J432-SUM('Entitlement to Date'!F30:M30))/4,2)</f>
        <v>226932.34</v>
      </c>
      <c r="L432" s="18">
        <v>0</v>
      </c>
      <c r="M432" s="18">
        <f>ROUND(((J432*-0.03)-SUM('CSI Admin to Date'!F30:M30))/4,2)</f>
        <v>-6807.96</v>
      </c>
      <c r="N432" s="27">
        <v>0</v>
      </c>
      <c r="O432" s="1">
        <f t="shared" si="42"/>
        <v>220124.38</v>
      </c>
    </row>
    <row r="433" spans="1:15" ht="12.5" x14ac:dyDescent="0.25">
      <c r="A433" s="10" t="s">
        <v>97</v>
      </c>
      <c r="B433" s="4" t="s">
        <v>58</v>
      </c>
      <c r="C433" s="4" t="s">
        <v>11</v>
      </c>
      <c r="D433" s="6" t="s">
        <v>38</v>
      </c>
      <c r="E433" s="3" t="s">
        <v>12</v>
      </c>
      <c r="F433" s="19"/>
      <c r="G433" s="11">
        <v>329.9</v>
      </c>
      <c r="H433" s="11"/>
      <c r="I433" s="18">
        <v>10954.66</v>
      </c>
      <c r="J433" s="18">
        <f t="shared" si="44"/>
        <v>3613942.33</v>
      </c>
      <c r="K433" s="18">
        <f>ROUND((J433-SUM('Entitlement to Date'!F31:M31))/4,2)</f>
        <v>288808.7</v>
      </c>
      <c r="L433" s="18">
        <v>0</v>
      </c>
      <c r="M433" s="18">
        <f>ROUND(((J433*-0.03)-SUM('CSI Admin to Date'!F31:M31))/4,2)</f>
        <v>-8664.26</v>
      </c>
      <c r="N433" s="27">
        <v>0</v>
      </c>
      <c r="O433" s="1">
        <f t="shared" si="42"/>
        <v>280144.44</v>
      </c>
    </row>
    <row r="434" spans="1:15" x14ac:dyDescent="0.35">
      <c r="A434" s="10" t="s">
        <v>98</v>
      </c>
      <c r="B434" s="4" t="s">
        <v>59</v>
      </c>
      <c r="C434" s="4" t="s">
        <v>13</v>
      </c>
      <c r="D434" s="24" t="s">
        <v>79</v>
      </c>
      <c r="E434" t="s">
        <v>83</v>
      </c>
      <c r="F434" s="19"/>
      <c r="G434" s="11">
        <v>218.6</v>
      </c>
      <c r="H434" s="11"/>
      <c r="I434" s="18">
        <v>10791.3</v>
      </c>
      <c r="J434" s="18">
        <f t="shared" si="44"/>
        <v>2358978.1800000002</v>
      </c>
      <c r="K434" s="18">
        <f>ROUND((J434-SUM('Entitlement to Date'!F32:M32))/4,2)</f>
        <v>190819.59</v>
      </c>
      <c r="L434" s="18">
        <v>0</v>
      </c>
      <c r="M434" s="18">
        <f>ROUND(((J434*-0.03)-SUM('CSI Admin to Date'!F32:M32))/4,2)</f>
        <v>-5724.59</v>
      </c>
      <c r="N434" s="27">
        <v>0</v>
      </c>
      <c r="O434" s="1">
        <f t="shared" si="42"/>
        <v>185095</v>
      </c>
    </row>
    <row r="435" spans="1:15" x14ac:dyDescent="0.35">
      <c r="A435" s="10" t="s">
        <v>98</v>
      </c>
      <c r="B435" s="4" t="s">
        <v>59</v>
      </c>
      <c r="C435" s="4" t="s">
        <v>13</v>
      </c>
      <c r="D435" t="s">
        <v>39</v>
      </c>
      <c r="E435" s="19" t="s">
        <v>176</v>
      </c>
      <c r="F435" s="19"/>
      <c r="G435" s="11">
        <v>219.5</v>
      </c>
      <c r="H435" s="11"/>
      <c r="I435" s="18">
        <v>10791.3</v>
      </c>
      <c r="J435" s="18">
        <f t="shared" si="44"/>
        <v>2368690.35</v>
      </c>
      <c r="K435" s="18">
        <f>ROUND((J435-SUM('Entitlement to Date'!F33:M33))/4,2)</f>
        <v>202330.64</v>
      </c>
      <c r="L435" s="18">
        <v>0</v>
      </c>
      <c r="M435" s="18">
        <f>ROUND(((J435*-0.03)-SUM('CSI Admin to Date'!F33:M33))/4,2)</f>
        <v>-6069.92</v>
      </c>
      <c r="N435" s="27">
        <v>0</v>
      </c>
      <c r="O435" s="1">
        <f t="shared" si="42"/>
        <v>196260.72</v>
      </c>
    </row>
    <row r="436" spans="1:15" ht="12.5" x14ac:dyDescent="0.25">
      <c r="A436" s="10" t="s">
        <v>98</v>
      </c>
      <c r="B436" s="4" t="s">
        <v>59</v>
      </c>
      <c r="C436" s="4" t="s">
        <v>13</v>
      </c>
      <c r="D436" s="6" t="s">
        <v>103</v>
      </c>
      <c r="E436" s="1" t="s">
        <v>177</v>
      </c>
      <c r="F436" s="19"/>
      <c r="G436" s="11">
        <v>633.70000000000005</v>
      </c>
      <c r="H436" s="11"/>
      <c r="I436" s="18">
        <v>10791.3</v>
      </c>
      <c r="J436" s="18">
        <f t="shared" si="44"/>
        <v>6838446.8099999996</v>
      </c>
      <c r="K436" s="18">
        <f>ROUND((J436-SUM('Entitlement to Date'!F34:M34))/4,2)</f>
        <v>579834.37</v>
      </c>
      <c r="L436" s="18">
        <v>0</v>
      </c>
      <c r="M436" s="18">
        <f>ROUND(((J436*-0.03)-SUM('CSI Admin to Date'!F34:M34))/4,2)</f>
        <v>-17395.04</v>
      </c>
      <c r="N436" s="27">
        <v>0</v>
      </c>
      <c r="O436" s="1">
        <f t="shared" si="42"/>
        <v>562439.32999999996</v>
      </c>
    </row>
    <row r="437" spans="1:15" ht="12.5" x14ac:dyDescent="0.25">
      <c r="A437" s="10" t="s">
        <v>98</v>
      </c>
      <c r="B437" s="4" t="s">
        <v>59</v>
      </c>
      <c r="C437" s="4" t="s">
        <v>13</v>
      </c>
      <c r="D437" s="6" t="s">
        <v>80</v>
      </c>
      <c r="E437" s="1" t="s">
        <v>178</v>
      </c>
      <c r="F437" s="19"/>
      <c r="G437" s="11">
        <v>787</v>
      </c>
      <c r="H437" s="11"/>
      <c r="I437" s="18">
        <v>10791.3</v>
      </c>
      <c r="J437" s="18">
        <f t="shared" si="44"/>
        <v>8492753.0999999996</v>
      </c>
      <c r="K437" s="18">
        <f>ROUND((J437-SUM('Entitlement to Date'!F35:M35))/4,2)</f>
        <v>707436.68</v>
      </c>
      <c r="L437" s="18">
        <v>0</v>
      </c>
      <c r="M437" s="18">
        <f>ROUND(((J437*-0.03)-SUM('CSI Admin to Date'!F35:M35))/4,2)</f>
        <v>-21223.1</v>
      </c>
      <c r="N437" s="27">
        <v>-67004.25</v>
      </c>
      <c r="O437" s="1">
        <f t="shared" si="42"/>
        <v>619209.33000000007</v>
      </c>
    </row>
    <row r="438" spans="1:15" ht="12.5" x14ac:dyDescent="0.25">
      <c r="A438" s="10" t="s">
        <v>98</v>
      </c>
      <c r="B438" s="4" t="s">
        <v>59</v>
      </c>
      <c r="C438" s="4" t="s">
        <v>13</v>
      </c>
      <c r="D438" s="6" t="s">
        <v>40</v>
      </c>
      <c r="E438" s="1" t="s">
        <v>179</v>
      </c>
      <c r="F438" s="19"/>
      <c r="G438" s="11">
        <v>1094.5</v>
      </c>
      <c r="H438" s="11"/>
      <c r="I438" s="18">
        <v>10791.3</v>
      </c>
      <c r="J438" s="18">
        <f t="shared" si="44"/>
        <v>11811077.85</v>
      </c>
      <c r="K438" s="18">
        <f>ROUND((J438-SUM('Entitlement to Date'!F36:M36))/4,2)</f>
        <v>972173.89</v>
      </c>
      <c r="L438" s="18">
        <v>0</v>
      </c>
      <c r="M438" s="18">
        <f>ROUND(((J438*-0.03)-SUM('CSI Admin to Date'!F36:M36))/4,2)</f>
        <v>-29165.22</v>
      </c>
      <c r="N438" s="27">
        <v>-106371.67</v>
      </c>
      <c r="O438" s="1">
        <f t="shared" si="42"/>
        <v>836637</v>
      </c>
    </row>
    <row r="439" spans="1:15" x14ac:dyDescent="0.35">
      <c r="A439" s="10" t="s">
        <v>98</v>
      </c>
      <c r="B439" s="4" t="s">
        <v>59</v>
      </c>
      <c r="C439" s="4" t="s">
        <v>13</v>
      </c>
      <c r="D439" t="s">
        <v>154</v>
      </c>
      <c r="E439" s="4" t="s">
        <v>155</v>
      </c>
      <c r="G439" s="11">
        <v>0</v>
      </c>
      <c r="H439" s="4">
        <v>408</v>
      </c>
      <c r="I439" s="18">
        <v>10791.3</v>
      </c>
      <c r="J439" s="18">
        <f>ROUND((G439*I439)+(H439*$C447),2)</f>
        <v>4179552</v>
      </c>
      <c r="K439" s="18">
        <f>ROUND((J439-SUM('Entitlement to Date'!F37:M37))/4,2)</f>
        <v>361954.67</v>
      </c>
      <c r="L439" s="18">
        <v>0</v>
      </c>
      <c r="M439" s="18">
        <f>ROUND(((J439*-0.03)-SUM('CSI Admin to Date'!F37:M37))/4,2)</f>
        <v>-10858.64</v>
      </c>
      <c r="N439" s="27">
        <v>0</v>
      </c>
      <c r="O439" s="1">
        <f t="shared" si="42"/>
        <v>351096.02999999997</v>
      </c>
    </row>
    <row r="440" spans="1:15" ht="12.5" x14ac:dyDescent="0.25">
      <c r="A440" s="10" t="s">
        <v>99</v>
      </c>
      <c r="B440" s="4" t="s">
        <v>55</v>
      </c>
      <c r="C440" s="4" t="s">
        <v>14</v>
      </c>
      <c r="D440" s="6" t="s">
        <v>41</v>
      </c>
      <c r="E440" s="1" t="s">
        <v>15</v>
      </c>
      <c r="F440" s="19"/>
      <c r="G440" s="11">
        <v>880.5</v>
      </c>
      <c r="H440" s="11"/>
      <c r="I440" s="18">
        <v>10791.3</v>
      </c>
      <c r="J440" s="18">
        <f t="shared" ref="J440:J445" si="45">ROUND((G440*I440)+(H440*$C$47),2)</f>
        <v>9501739.6500000004</v>
      </c>
      <c r="K440" s="18">
        <f>ROUND((J440-SUM('Entitlement to Date'!F38:M38))/4,2)</f>
        <v>794933.53</v>
      </c>
      <c r="L440" s="18">
        <v>0</v>
      </c>
      <c r="M440" s="18">
        <f>ROUND(((J440*-0.03)-SUM('CSI Admin to Date'!F38:M38))/4,2)</f>
        <v>-23848.01</v>
      </c>
      <c r="N440" s="27">
        <v>-110470</v>
      </c>
      <c r="O440" s="1">
        <f t="shared" si="42"/>
        <v>660615.52</v>
      </c>
    </row>
    <row r="441" spans="1:15" ht="12.5" x14ac:dyDescent="0.25">
      <c r="A441" s="10" t="s">
        <v>99</v>
      </c>
      <c r="B441" s="4" t="s">
        <v>55</v>
      </c>
      <c r="C441" s="4" t="s">
        <v>14</v>
      </c>
      <c r="D441" s="6" t="s">
        <v>146</v>
      </c>
      <c r="E441" s="1" t="s">
        <v>180</v>
      </c>
      <c r="F441" s="19"/>
      <c r="G441" s="11">
        <v>457</v>
      </c>
      <c r="H441" s="11"/>
      <c r="I441" s="18">
        <v>10791.3</v>
      </c>
      <c r="J441" s="18">
        <f t="shared" si="45"/>
        <v>4931624.0999999996</v>
      </c>
      <c r="K441" s="18">
        <f>ROUND((J441-SUM('Entitlement to Date'!F39:M39))/4,2)</f>
        <v>462215.67999999999</v>
      </c>
      <c r="L441" s="18">
        <v>0</v>
      </c>
      <c r="M441" s="18">
        <f>ROUND(((J441*-0.03)-SUM('CSI Admin to Date'!F39:M39))/4,2)</f>
        <v>-13866.47</v>
      </c>
      <c r="N441" s="27">
        <v>0</v>
      </c>
      <c r="O441" s="1">
        <f t="shared" si="42"/>
        <v>448349.21</v>
      </c>
    </row>
    <row r="442" spans="1:15" ht="12.5" x14ac:dyDescent="0.25">
      <c r="A442" s="10" t="s">
        <v>99</v>
      </c>
      <c r="B442" s="4" t="s">
        <v>55</v>
      </c>
      <c r="C442" s="4" t="s">
        <v>14</v>
      </c>
      <c r="D442" s="6" t="s">
        <v>48</v>
      </c>
      <c r="E442" s="1" t="s">
        <v>122</v>
      </c>
      <c r="F442" s="19"/>
      <c r="G442" s="11">
        <v>36</v>
      </c>
      <c r="H442" s="11"/>
      <c r="I442" s="18">
        <v>10791.3</v>
      </c>
      <c r="J442" s="18">
        <f t="shared" si="45"/>
        <v>388486.8</v>
      </c>
      <c r="K442" s="18">
        <f>ROUND((J442-SUM('Entitlement to Date'!F40:M40))/4,2)</f>
        <v>26677.26</v>
      </c>
      <c r="L442" s="18">
        <v>0</v>
      </c>
      <c r="M442" s="18">
        <f>ROUND(((J442*-0.03)-SUM('CSI Admin to Date'!F40:M40))/4,2)</f>
        <v>-800.32</v>
      </c>
      <c r="N442" s="27">
        <v>0</v>
      </c>
      <c r="O442" s="1">
        <f t="shared" si="42"/>
        <v>25876.94</v>
      </c>
    </row>
    <row r="443" spans="1:15" ht="12.5" x14ac:dyDescent="0.25">
      <c r="A443" s="10" t="s">
        <v>99</v>
      </c>
      <c r="B443" s="4" t="s">
        <v>55</v>
      </c>
      <c r="C443" s="4" t="s">
        <v>14</v>
      </c>
      <c r="D443" s="6" t="s">
        <v>160</v>
      </c>
      <c r="E443" s="1" t="s">
        <v>162</v>
      </c>
      <c r="F443" s="19"/>
      <c r="G443" s="11">
        <v>29</v>
      </c>
      <c r="H443" s="11"/>
      <c r="I443" s="18">
        <v>10791.3</v>
      </c>
      <c r="J443" s="18">
        <f t="shared" si="45"/>
        <v>312947.7</v>
      </c>
      <c r="K443" s="18">
        <f>ROUND((J443-SUM('Entitlement to Date'!F41:M41))/4,2)</f>
        <v>23380.22</v>
      </c>
      <c r="L443" s="18">
        <v>0</v>
      </c>
      <c r="M443" s="18">
        <f>ROUND(((J443*-0.03)-SUM('CSI Admin to Date'!F41:M41))/4,2)</f>
        <v>-701.41</v>
      </c>
      <c r="N443" s="27">
        <v>0</v>
      </c>
      <c r="O443" s="1">
        <f t="shared" si="42"/>
        <v>22678.81</v>
      </c>
    </row>
    <row r="444" spans="1:15" ht="12.5" x14ac:dyDescent="0.25">
      <c r="A444" s="10" t="s">
        <v>42</v>
      </c>
      <c r="B444" s="4" t="s">
        <v>136</v>
      </c>
      <c r="C444" s="4" t="s">
        <v>133</v>
      </c>
      <c r="D444" s="6" t="s">
        <v>134</v>
      </c>
      <c r="E444" s="1" t="s">
        <v>135</v>
      </c>
      <c r="F444" s="19"/>
      <c r="G444" s="11">
        <v>61</v>
      </c>
      <c r="H444" s="11"/>
      <c r="I444" s="18">
        <v>11421.36</v>
      </c>
      <c r="J444" s="18">
        <f t="shared" si="45"/>
        <v>696702.96</v>
      </c>
      <c r="K444" s="18">
        <f>ROUND((J444-SUM('Entitlement to Date'!F42:M42))/4,2)</f>
        <v>53880.25</v>
      </c>
      <c r="L444" s="18">
        <v>0</v>
      </c>
      <c r="M444" s="18">
        <f>ROUND(((J444*-0.03)-SUM('CSI Admin to Date'!F42:M42))/4,2)</f>
        <v>-1616.4</v>
      </c>
      <c r="N444" s="27">
        <v>0</v>
      </c>
      <c r="O444" s="1">
        <f t="shared" si="42"/>
        <v>52263.85</v>
      </c>
    </row>
    <row r="445" spans="1:15" ht="12.5" x14ac:dyDescent="0.25">
      <c r="A445" s="10" t="s">
        <v>100</v>
      </c>
      <c r="B445" s="4" t="s">
        <v>62</v>
      </c>
      <c r="C445" s="4" t="s">
        <v>104</v>
      </c>
      <c r="D445" s="6" t="s">
        <v>44</v>
      </c>
      <c r="E445" s="1" t="s">
        <v>129</v>
      </c>
      <c r="F445" s="19"/>
      <c r="G445" s="11">
        <v>121.2</v>
      </c>
      <c r="H445" s="11"/>
      <c r="I445" s="18">
        <v>11172.48</v>
      </c>
      <c r="J445" s="18">
        <f t="shared" si="45"/>
        <v>1354104.58</v>
      </c>
      <c r="K445" s="18">
        <f>ROUND((J445-SUM('Entitlement to Date'!F43:M43))/4,2)</f>
        <v>107280.14</v>
      </c>
      <c r="L445" s="18">
        <v>0</v>
      </c>
      <c r="M445" s="18">
        <f>ROUND(((J445*-0.03)-SUM('CSI Admin to Date'!F43:M43))/4,2)</f>
        <v>-3218.4</v>
      </c>
      <c r="N445" s="27">
        <v>0</v>
      </c>
      <c r="O445" s="1">
        <f t="shared" si="42"/>
        <v>104061.74</v>
      </c>
    </row>
    <row r="447" spans="1:15" x14ac:dyDescent="0.35">
      <c r="A447" s="20" t="s">
        <v>191</v>
      </c>
      <c r="B447"/>
      <c r="C447" s="21">
        <v>10244</v>
      </c>
      <c r="G447" s="11">
        <f>SUM(G404:G445)</f>
        <v>20807.150000000001</v>
      </c>
      <c r="H447" s="11">
        <f>SUM(H404:H445)</f>
        <v>432</v>
      </c>
      <c r="J447" s="19">
        <f t="shared" ref="J447:O447" si="46">SUM(J404:J445)</f>
        <v>237943028.57999995</v>
      </c>
      <c r="K447" s="19">
        <f t="shared" si="46"/>
        <v>19709896.560000006</v>
      </c>
      <c r="L447" s="19">
        <f t="shared" si="46"/>
        <v>0</v>
      </c>
      <c r="M447" s="19">
        <f t="shared" si="46"/>
        <v>-591296.9</v>
      </c>
      <c r="N447" s="19">
        <f t="shared" si="46"/>
        <v>-2049612.17</v>
      </c>
      <c r="O447" s="19">
        <f t="shared" si="46"/>
        <v>17068987.490000002</v>
      </c>
    </row>
    <row r="448" spans="1:15" x14ac:dyDescent="0.35">
      <c r="A448" s="20" t="s">
        <v>192</v>
      </c>
      <c r="C448" s="21">
        <v>9588</v>
      </c>
      <c r="G448" s="11"/>
      <c r="H448" s="11">
        <f>+G447+H447</f>
        <v>21239.15</v>
      </c>
      <c r="M448" s="19">
        <f>L447+M447</f>
        <v>-591296.9</v>
      </c>
      <c r="O448" s="19">
        <f>O447-M447</f>
        <v>17660284.390000001</v>
      </c>
    </row>
  </sheetData>
  <sortState xmlns:xlrd2="http://schemas.microsoft.com/office/spreadsheetml/2017/richdata2" ref="A4:O45">
    <sortCondition ref="A4:A45"/>
    <sortCondition ref="D4:D45"/>
  </sortState>
  <phoneticPr fontId="10" type="noConversion"/>
  <pageMargins left="0.25" right="0.25" top="0.75" bottom="0.75" header="0.3" footer="0.3"/>
  <pageSetup scale="5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7"/>
  <sheetViews>
    <sheetView topLeftCell="G1" zoomScale="90" zoomScaleNormal="90" workbookViewId="0">
      <selection activeCell="M2" sqref="M2:M43"/>
    </sheetView>
  </sheetViews>
  <sheetFormatPr defaultRowHeight="14.5" x14ac:dyDescent="0.35"/>
  <cols>
    <col min="1" max="1" width="14.26953125" customWidth="1"/>
    <col min="2" max="2" width="17.54296875" bestFit="1" customWidth="1"/>
    <col min="3" max="3" width="15.54296875" bestFit="1" customWidth="1"/>
    <col min="4" max="4" width="19.81640625" customWidth="1"/>
    <col min="5" max="5" width="50.26953125" customWidth="1"/>
    <col min="6" max="6" width="16.1796875" style="26" bestFit="1" customWidth="1"/>
    <col min="7" max="10" width="14.26953125" bestFit="1" customWidth="1"/>
    <col min="11" max="14" width="15.54296875" bestFit="1" customWidth="1"/>
    <col min="15" max="17" width="14.26953125" bestFit="1" customWidth="1"/>
    <col min="18" max="18" width="15.54296875" bestFit="1" customWidth="1"/>
    <col min="20" max="20" width="18.54296875" bestFit="1" customWidth="1"/>
    <col min="21" max="21" width="17.26953125" bestFit="1" customWidth="1"/>
    <col min="23" max="23" width="13.26953125" bestFit="1" customWidth="1"/>
  </cols>
  <sheetData>
    <row r="1" spans="1:23" s="8" customFormat="1" x14ac:dyDescent="0.35">
      <c r="A1" s="8" t="s">
        <v>151</v>
      </c>
      <c r="B1" s="8" t="s">
        <v>66</v>
      </c>
      <c r="C1" s="8" t="s">
        <v>152</v>
      </c>
      <c r="D1" s="8" t="s">
        <v>19</v>
      </c>
      <c r="E1" s="8" t="s">
        <v>20</v>
      </c>
      <c r="F1" s="25" t="s">
        <v>65</v>
      </c>
      <c r="G1" s="9" t="s">
        <v>67</v>
      </c>
      <c r="H1" s="9" t="s">
        <v>68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9" t="s">
        <v>75</v>
      </c>
      <c r="P1" s="9" t="s">
        <v>76</v>
      </c>
      <c r="Q1" s="9" t="s">
        <v>77</v>
      </c>
      <c r="R1" s="9" t="s">
        <v>78</v>
      </c>
      <c r="T1" s="8" t="s">
        <v>137</v>
      </c>
      <c r="U1" s="8" t="s">
        <v>138</v>
      </c>
    </row>
    <row r="2" spans="1:23" x14ac:dyDescent="0.35">
      <c r="A2" s="10" t="s">
        <v>85</v>
      </c>
      <c r="B2" s="4" t="s">
        <v>53</v>
      </c>
      <c r="C2" s="1" t="s">
        <v>101</v>
      </c>
      <c r="D2" s="6" t="s">
        <v>22</v>
      </c>
      <c r="E2" s="1" t="s">
        <v>106</v>
      </c>
      <c r="F2" s="26">
        <v>1735969.57</v>
      </c>
      <c r="G2" s="26">
        <v>1735969.57</v>
      </c>
      <c r="H2" s="26">
        <v>1735969.57</v>
      </c>
      <c r="I2" s="26">
        <v>1735969.57</v>
      </c>
      <c r="J2" s="26">
        <v>1735969.57</v>
      </c>
      <c r="K2" s="26">
        <v>1735969.57</v>
      </c>
      <c r="L2" s="26">
        <v>1641272.36</v>
      </c>
      <c r="M2" s="26">
        <v>1641272.36</v>
      </c>
      <c r="N2" s="26">
        <v>0</v>
      </c>
      <c r="O2" s="26">
        <v>0</v>
      </c>
      <c r="P2" s="26">
        <v>0</v>
      </c>
      <c r="Q2" s="7"/>
      <c r="R2" s="7">
        <f>SUM(F2:Q2)</f>
        <v>13698362.139999999</v>
      </c>
      <c r="T2" s="22">
        <v>19032231.57</v>
      </c>
      <c r="U2" s="23">
        <f>T2-R2</f>
        <v>5333869.4300000016</v>
      </c>
      <c r="W2" s="23">
        <f>0.03*T2</f>
        <v>570966.94709999999</v>
      </c>
    </row>
    <row r="3" spans="1:23" x14ac:dyDescent="0.35">
      <c r="A3" s="10" t="s">
        <v>85</v>
      </c>
      <c r="B3" s="4" t="s">
        <v>53</v>
      </c>
      <c r="C3" s="1" t="s">
        <v>101</v>
      </c>
      <c r="D3" s="6" t="s">
        <v>43</v>
      </c>
      <c r="E3" s="1" t="s">
        <v>107</v>
      </c>
      <c r="F3" s="26">
        <v>782186.58</v>
      </c>
      <c r="G3" s="26">
        <v>782186.58</v>
      </c>
      <c r="H3" s="26">
        <v>782186.58</v>
      </c>
      <c r="I3" s="26">
        <v>782186.58</v>
      </c>
      <c r="J3" s="26">
        <v>782186.58</v>
      </c>
      <c r="K3" s="26">
        <v>782186.58</v>
      </c>
      <c r="L3" s="26">
        <v>802321.98</v>
      </c>
      <c r="M3" s="26">
        <v>802321.98</v>
      </c>
      <c r="N3" s="26">
        <v>0</v>
      </c>
      <c r="O3" s="26">
        <v>0</v>
      </c>
      <c r="P3" s="26">
        <v>0</v>
      </c>
      <c r="Q3" s="7"/>
      <c r="R3" s="7">
        <f t="shared" ref="R3:R43" si="0">SUM(F3:Q3)</f>
        <v>6297763.4399999995</v>
      </c>
      <c r="T3" s="22">
        <v>8935388.3599999994</v>
      </c>
      <c r="U3" s="23">
        <f t="shared" ref="U3:U45" si="1">T3-R3</f>
        <v>2637624.92</v>
      </c>
    </row>
    <row r="4" spans="1:23" x14ac:dyDescent="0.35">
      <c r="A4" s="10" t="s">
        <v>85</v>
      </c>
      <c r="B4" s="4" t="s">
        <v>53</v>
      </c>
      <c r="C4" s="1" t="s">
        <v>101</v>
      </c>
      <c r="D4" s="6" t="s">
        <v>86</v>
      </c>
      <c r="E4" s="1" t="s">
        <v>108</v>
      </c>
      <c r="F4" s="26">
        <v>1867273.22</v>
      </c>
      <c r="G4" s="26">
        <v>1867273.22</v>
      </c>
      <c r="H4" s="26">
        <v>1867273.22</v>
      </c>
      <c r="I4" s="26">
        <v>1867273.22</v>
      </c>
      <c r="J4" s="26">
        <v>1867273.22</v>
      </c>
      <c r="K4" s="26">
        <v>1867273.22</v>
      </c>
      <c r="L4" s="26">
        <v>2021596.6</v>
      </c>
      <c r="M4" s="26">
        <v>2043393.79</v>
      </c>
      <c r="N4" s="26">
        <v>0</v>
      </c>
      <c r="O4" s="26">
        <v>0</v>
      </c>
      <c r="P4" s="26">
        <v>0</v>
      </c>
      <c r="Q4" s="7"/>
      <c r="R4" s="7">
        <f t="shared" si="0"/>
        <v>15268629.710000001</v>
      </c>
      <c r="T4" s="22">
        <v>22112814.57</v>
      </c>
      <c r="U4" s="23">
        <f t="shared" si="1"/>
        <v>6844184.8599999994</v>
      </c>
    </row>
    <row r="5" spans="1:23" x14ac:dyDescent="0.35">
      <c r="A5" s="10" t="s">
        <v>87</v>
      </c>
      <c r="B5" s="4" t="s">
        <v>53</v>
      </c>
      <c r="C5" s="1" t="s">
        <v>6</v>
      </c>
      <c r="D5" s="6" t="s">
        <v>23</v>
      </c>
      <c r="E5" s="3" t="s">
        <v>114</v>
      </c>
      <c r="F5" s="26">
        <v>739378.15</v>
      </c>
      <c r="G5" s="26">
        <v>739378.15</v>
      </c>
      <c r="H5" s="26">
        <v>739378.15</v>
      </c>
      <c r="I5" s="26">
        <v>739378.15</v>
      </c>
      <c r="J5" s="26">
        <v>739378.15</v>
      </c>
      <c r="K5" s="26">
        <v>739378.15</v>
      </c>
      <c r="L5" s="26">
        <v>479168.74</v>
      </c>
      <c r="M5" s="26">
        <v>479168.74</v>
      </c>
      <c r="N5" s="26">
        <v>0</v>
      </c>
      <c r="O5" s="26">
        <v>0</v>
      </c>
      <c r="P5" s="26">
        <v>0</v>
      </c>
      <c r="Q5" s="7"/>
      <c r="R5" s="7">
        <f t="shared" si="0"/>
        <v>5394606.3800000008</v>
      </c>
      <c r="T5" s="22">
        <v>7222226.1100000003</v>
      </c>
      <c r="U5" s="23">
        <f t="shared" si="1"/>
        <v>1827619.7299999995</v>
      </c>
    </row>
    <row r="6" spans="1:23" x14ac:dyDescent="0.35">
      <c r="A6" s="10" t="s">
        <v>88</v>
      </c>
      <c r="B6" s="4" t="s">
        <v>53</v>
      </c>
      <c r="C6" s="1" t="s">
        <v>52</v>
      </c>
      <c r="D6" s="6" t="s">
        <v>24</v>
      </c>
      <c r="E6" s="2" t="s">
        <v>113</v>
      </c>
      <c r="F6" s="26">
        <v>606458.79</v>
      </c>
      <c r="G6" s="26">
        <v>606458.79</v>
      </c>
      <c r="H6" s="26">
        <v>606458.79</v>
      </c>
      <c r="I6" s="26">
        <v>606458.79</v>
      </c>
      <c r="J6" s="26">
        <v>606458.79</v>
      </c>
      <c r="K6" s="26">
        <v>606458.79</v>
      </c>
      <c r="L6" s="26">
        <v>620476.56999999995</v>
      </c>
      <c r="M6" s="26">
        <v>620476.56000000006</v>
      </c>
      <c r="N6" s="26">
        <v>0</v>
      </c>
      <c r="O6" s="26">
        <v>0</v>
      </c>
      <c r="P6" s="26">
        <v>0</v>
      </c>
      <c r="Q6" s="7"/>
      <c r="R6" s="7">
        <f t="shared" si="0"/>
        <v>4879705.870000001</v>
      </c>
      <c r="T6" s="22">
        <v>6940348.5199999996</v>
      </c>
      <c r="U6" s="23">
        <f t="shared" si="1"/>
        <v>2060642.6499999985</v>
      </c>
    </row>
    <row r="7" spans="1:23" x14ac:dyDescent="0.35">
      <c r="A7" s="10" t="s">
        <v>88</v>
      </c>
      <c r="B7" s="4" t="s">
        <v>53</v>
      </c>
      <c r="C7" s="1" t="s">
        <v>52</v>
      </c>
      <c r="D7" s="24" t="s">
        <v>142</v>
      </c>
      <c r="E7" t="s">
        <v>143</v>
      </c>
      <c r="F7" s="26">
        <v>261233.71</v>
      </c>
      <c r="G7" s="26">
        <v>261233.71</v>
      </c>
      <c r="H7" s="26">
        <v>261233.71</v>
      </c>
      <c r="I7" s="26">
        <v>261233.71</v>
      </c>
      <c r="J7" s="26">
        <v>261233.71</v>
      </c>
      <c r="K7" s="26">
        <v>261233.71</v>
      </c>
      <c r="L7" s="26">
        <v>260885.36</v>
      </c>
      <c r="M7" s="26">
        <v>260885.35</v>
      </c>
      <c r="N7" s="26">
        <v>0</v>
      </c>
      <c r="O7" s="26">
        <v>0</v>
      </c>
      <c r="P7" s="26">
        <v>0</v>
      </c>
      <c r="Q7" s="7"/>
      <c r="R7" s="7">
        <f t="shared" si="0"/>
        <v>2089172.9700000002</v>
      </c>
      <c r="T7" s="22">
        <v>2240632.6800000002</v>
      </c>
      <c r="U7" s="23">
        <f t="shared" si="1"/>
        <v>151459.70999999996</v>
      </c>
    </row>
    <row r="8" spans="1:23" x14ac:dyDescent="0.35">
      <c r="A8" s="10" t="s">
        <v>89</v>
      </c>
      <c r="B8" s="4" t="s">
        <v>53</v>
      </c>
      <c r="C8" s="1" t="s">
        <v>105</v>
      </c>
      <c r="D8" s="6" t="s">
        <v>42</v>
      </c>
      <c r="E8" s="1" t="s">
        <v>130</v>
      </c>
      <c r="F8" s="26">
        <v>458233.94</v>
      </c>
      <c r="G8" s="26">
        <v>458233.94</v>
      </c>
      <c r="H8" s="26">
        <v>458233.94</v>
      </c>
      <c r="I8" s="26">
        <v>458233.94</v>
      </c>
      <c r="J8" s="26">
        <v>458233.94</v>
      </c>
      <c r="K8" s="26">
        <v>458233.94</v>
      </c>
      <c r="L8" s="26">
        <v>434111.72</v>
      </c>
      <c r="M8" s="26">
        <v>434111.72</v>
      </c>
      <c r="N8" s="26">
        <v>0</v>
      </c>
      <c r="O8" s="26">
        <v>0</v>
      </c>
      <c r="P8" s="26">
        <v>0</v>
      </c>
      <c r="Q8" s="7"/>
      <c r="R8" s="7">
        <f t="shared" si="0"/>
        <v>3617627.08</v>
      </c>
      <c r="T8" s="22">
        <v>5004741.12</v>
      </c>
      <c r="U8" s="23">
        <f t="shared" si="1"/>
        <v>1387114.04</v>
      </c>
    </row>
    <row r="9" spans="1:23" x14ac:dyDescent="0.35">
      <c r="A9" s="10" t="s">
        <v>89</v>
      </c>
      <c r="B9" s="4" t="s">
        <v>53</v>
      </c>
      <c r="C9" s="19" t="s">
        <v>105</v>
      </c>
      <c r="D9" t="s">
        <v>25</v>
      </c>
      <c r="E9" s="19" t="s">
        <v>131</v>
      </c>
      <c r="F9" s="26">
        <v>251820.47</v>
      </c>
      <c r="G9" s="26">
        <v>251820.47</v>
      </c>
      <c r="H9" s="26">
        <v>251820.47</v>
      </c>
      <c r="I9" s="26">
        <v>251820.47</v>
      </c>
      <c r="J9" s="26">
        <v>251820.47</v>
      </c>
      <c r="K9" s="26">
        <v>251820.47</v>
      </c>
      <c r="L9" s="26">
        <v>333120.01</v>
      </c>
      <c r="M9" s="26">
        <v>333120.01</v>
      </c>
      <c r="N9" s="26">
        <v>0</v>
      </c>
      <c r="O9" s="26">
        <v>0</v>
      </c>
      <c r="P9" s="26">
        <v>0</v>
      </c>
      <c r="Q9" s="7"/>
      <c r="R9" s="7">
        <f t="shared" si="0"/>
        <v>2177162.84</v>
      </c>
      <c r="T9" s="22">
        <v>2755445.44</v>
      </c>
      <c r="U9" s="23">
        <f t="shared" si="1"/>
        <v>578282.60000000009</v>
      </c>
    </row>
    <row r="10" spans="1:23" x14ac:dyDescent="0.35">
      <c r="A10" s="10" t="s">
        <v>89</v>
      </c>
      <c r="B10" s="4" t="s">
        <v>53</v>
      </c>
      <c r="C10" s="19" t="s">
        <v>105</v>
      </c>
      <c r="D10" t="s">
        <v>26</v>
      </c>
      <c r="E10" s="19" t="s">
        <v>132</v>
      </c>
      <c r="F10" s="26">
        <v>161626.82</v>
      </c>
      <c r="G10" s="26">
        <v>161626.82</v>
      </c>
      <c r="H10" s="26">
        <v>161626.82</v>
      </c>
      <c r="I10" s="26">
        <v>161626.82</v>
      </c>
      <c r="J10" s="26">
        <v>161626.82</v>
      </c>
      <c r="K10" s="26">
        <v>161626.82</v>
      </c>
      <c r="L10" s="26">
        <v>156605.32</v>
      </c>
      <c r="M10" s="26">
        <v>156605.32</v>
      </c>
      <c r="N10" s="26">
        <v>0</v>
      </c>
      <c r="O10" s="26">
        <v>0</v>
      </c>
      <c r="P10" s="26">
        <v>0</v>
      </c>
      <c r="Q10" s="7"/>
      <c r="R10" s="7">
        <f t="shared" si="0"/>
        <v>1282971.5600000003</v>
      </c>
      <c r="T10" s="22">
        <v>2868683.51</v>
      </c>
      <c r="U10" s="23">
        <f t="shared" si="1"/>
        <v>1585711.9499999995</v>
      </c>
    </row>
    <row r="11" spans="1:23" x14ac:dyDescent="0.35">
      <c r="A11" s="10" t="s">
        <v>90</v>
      </c>
      <c r="B11" s="4" t="s">
        <v>56</v>
      </c>
      <c r="C11" s="1" t="s">
        <v>17</v>
      </c>
      <c r="D11" s="6" t="s">
        <v>47</v>
      </c>
      <c r="E11" s="1" t="s">
        <v>109</v>
      </c>
      <c r="F11" s="26">
        <v>858204.33</v>
      </c>
      <c r="G11" s="26">
        <v>858204.33</v>
      </c>
      <c r="H11" s="26">
        <v>858204.33</v>
      </c>
      <c r="I11" s="26">
        <v>858204.33</v>
      </c>
      <c r="J11" s="26">
        <v>858204.33</v>
      </c>
      <c r="K11" s="26">
        <v>858204.33</v>
      </c>
      <c r="L11" s="26">
        <v>802500.71</v>
      </c>
      <c r="M11" s="26">
        <v>802500.71</v>
      </c>
      <c r="N11" s="26">
        <v>0</v>
      </c>
      <c r="O11" s="26">
        <v>0</v>
      </c>
      <c r="P11" s="26">
        <v>0</v>
      </c>
      <c r="Q11" s="7"/>
      <c r="R11" s="7">
        <f t="shared" si="0"/>
        <v>6754227.3999999994</v>
      </c>
      <c r="T11" s="22">
        <v>5869618.2199999997</v>
      </c>
      <c r="U11" s="23">
        <f t="shared" si="1"/>
        <v>-884609.1799999997</v>
      </c>
    </row>
    <row r="12" spans="1:23" x14ac:dyDescent="0.35">
      <c r="A12" s="10" t="s">
        <v>90</v>
      </c>
      <c r="B12" s="4" t="s">
        <v>56</v>
      </c>
      <c r="C12" s="1" t="s">
        <v>17</v>
      </c>
      <c r="D12" s="6" t="s">
        <v>27</v>
      </c>
      <c r="E12" s="1" t="s">
        <v>110</v>
      </c>
      <c r="F12" s="26">
        <v>569595.53</v>
      </c>
      <c r="G12" s="26">
        <v>569595.53</v>
      </c>
      <c r="H12" s="26">
        <v>569595.53</v>
      </c>
      <c r="I12" s="26">
        <v>569595.53</v>
      </c>
      <c r="J12" s="26">
        <v>569595.53</v>
      </c>
      <c r="K12" s="26">
        <v>569595.53</v>
      </c>
      <c r="L12" s="26">
        <v>564144.69999999995</v>
      </c>
      <c r="M12" s="26">
        <v>564144.69999999995</v>
      </c>
      <c r="N12" s="26">
        <v>0</v>
      </c>
      <c r="O12" s="26">
        <v>0</v>
      </c>
      <c r="P12" s="26">
        <v>0</v>
      </c>
      <c r="Q12" s="7"/>
      <c r="R12" s="7">
        <f t="shared" si="0"/>
        <v>4545862.580000001</v>
      </c>
      <c r="T12" s="22">
        <v>3093336.4</v>
      </c>
      <c r="U12" s="23">
        <f t="shared" si="1"/>
        <v>-1452526.1800000011</v>
      </c>
    </row>
    <row r="13" spans="1:23" x14ac:dyDescent="0.35">
      <c r="A13" s="10" t="s">
        <v>90</v>
      </c>
      <c r="B13" s="4" t="s">
        <v>56</v>
      </c>
      <c r="C13" s="1" t="s">
        <v>17</v>
      </c>
      <c r="D13" s="6" t="s">
        <v>28</v>
      </c>
      <c r="E13" s="1" t="s">
        <v>111</v>
      </c>
      <c r="F13" s="26">
        <v>276042.68</v>
      </c>
      <c r="G13" s="26">
        <v>276042.68</v>
      </c>
      <c r="H13" s="26">
        <v>276042.68</v>
      </c>
      <c r="I13" s="26">
        <v>276042.68</v>
      </c>
      <c r="J13" s="26">
        <v>276042.68</v>
      </c>
      <c r="K13" s="26">
        <v>276042.68</v>
      </c>
      <c r="L13" s="26">
        <v>298919.59000000003</v>
      </c>
      <c r="M13" s="26">
        <v>298919.59000000003</v>
      </c>
      <c r="N13" s="26">
        <v>0</v>
      </c>
      <c r="O13" s="26">
        <v>0</v>
      </c>
      <c r="P13" s="26">
        <v>0</v>
      </c>
      <c r="Q13" s="7"/>
      <c r="R13" s="7">
        <f t="shared" si="0"/>
        <v>2254095.2599999998</v>
      </c>
      <c r="T13" s="22">
        <v>1884736.8</v>
      </c>
      <c r="U13" s="23">
        <f t="shared" si="1"/>
        <v>-369358.45999999973</v>
      </c>
    </row>
    <row r="14" spans="1:23" x14ac:dyDescent="0.35">
      <c r="A14" s="10" t="s">
        <v>90</v>
      </c>
      <c r="B14" s="4" t="s">
        <v>56</v>
      </c>
      <c r="C14" s="1" t="s">
        <v>17</v>
      </c>
      <c r="D14" s="6" t="s">
        <v>64</v>
      </c>
      <c r="E14" s="1" t="s">
        <v>112</v>
      </c>
      <c r="F14" s="26">
        <v>131017.27</v>
      </c>
      <c r="G14" s="26">
        <v>131017.27</v>
      </c>
      <c r="H14" s="26">
        <v>131017.27</v>
      </c>
      <c r="I14" s="26">
        <v>131017.27</v>
      </c>
      <c r="J14" s="26">
        <v>131017.27</v>
      </c>
      <c r="K14" s="26">
        <v>131017.27</v>
      </c>
      <c r="L14" s="26">
        <v>126079.16</v>
      </c>
      <c r="M14" s="26">
        <v>126079.16</v>
      </c>
      <c r="N14" s="26">
        <v>0</v>
      </c>
      <c r="O14" s="26">
        <v>0</v>
      </c>
      <c r="P14" s="26">
        <v>0</v>
      </c>
      <c r="Q14" s="7"/>
      <c r="R14" s="7">
        <f t="shared" si="0"/>
        <v>1038261.9400000001</v>
      </c>
      <c r="T14" s="22">
        <v>1116203.97</v>
      </c>
      <c r="U14" s="23">
        <f t="shared" si="1"/>
        <v>77942.029999999912</v>
      </c>
    </row>
    <row r="15" spans="1:23" x14ac:dyDescent="0.35">
      <c r="A15" s="10" t="s">
        <v>90</v>
      </c>
      <c r="B15" s="4" t="s">
        <v>56</v>
      </c>
      <c r="C15" s="1" t="s">
        <v>17</v>
      </c>
      <c r="D15" s="6" t="s">
        <v>153</v>
      </c>
      <c r="E15" s="1" t="s">
        <v>148</v>
      </c>
      <c r="F15" s="26">
        <v>55620.54</v>
      </c>
      <c r="G15" s="26">
        <v>35020.339999999997</v>
      </c>
      <c r="H15" s="26">
        <v>35020.339999999997</v>
      </c>
      <c r="I15" s="26">
        <v>35020.339999999997</v>
      </c>
      <c r="J15" s="26">
        <v>35020.339999999997</v>
      </c>
      <c r="K15" s="26">
        <v>35020.339999999997</v>
      </c>
      <c r="L15" s="26">
        <v>22119.89</v>
      </c>
      <c r="M15" s="26">
        <v>22119.89</v>
      </c>
      <c r="N15" s="26">
        <v>0</v>
      </c>
      <c r="O15" s="26">
        <v>0</v>
      </c>
      <c r="P15" s="26">
        <v>0</v>
      </c>
      <c r="R15" s="7">
        <f t="shared" si="0"/>
        <v>274962.02</v>
      </c>
      <c r="T15" s="22">
        <v>73148.25</v>
      </c>
      <c r="U15" s="23">
        <f>T15-R15</f>
        <v>-201813.77000000002</v>
      </c>
    </row>
    <row r="16" spans="1:23" x14ac:dyDescent="0.35">
      <c r="A16" s="10" t="s">
        <v>91</v>
      </c>
      <c r="B16" s="4" t="s">
        <v>61</v>
      </c>
      <c r="C16" s="1" t="s">
        <v>21</v>
      </c>
      <c r="D16" s="6" t="s">
        <v>49</v>
      </c>
      <c r="E16" s="1" t="s">
        <v>128</v>
      </c>
      <c r="F16" s="26">
        <v>100219.97</v>
      </c>
      <c r="G16" s="26">
        <v>100219.97</v>
      </c>
      <c r="H16" s="26">
        <v>100219.97</v>
      </c>
      <c r="I16" s="26">
        <v>100219.97</v>
      </c>
      <c r="J16" s="26">
        <v>100219.97</v>
      </c>
      <c r="K16" s="26">
        <v>100219.97</v>
      </c>
      <c r="L16" s="26">
        <v>104231</v>
      </c>
      <c r="M16" s="26">
        <v>104231</v>
      </c>
      <c r="N16" s="26">
        <v>0</v>
      </c>
      <c r="O16" s="26">
        <v>0</v>
      </c>
      <c r="P16" s="26">
        <v>0</v>
      </c>
      <c r="Q16" s="7"/>
      <c r="R16" s="7">
        <f t="shared" si="0"/>
        <v>809781.82</v>
      </c>
      <c r="T16" s="22">
        <v>1532011.27</v>
      </c>
      <c r="U16" s="23">
        <f t="shared" si="1"/>
        <v>722229.45000000007</v>
      </c>
    </row>
    <row r="17" spans="1:21" x14ac:dyDescent="0.35">
      <c r="A17" s="10" t="s">
        <v>92</v>
      </c>
      <c r="B17" s="4" t="s">
        <v>54</v>
      </c>
      <c r="C17" s="1" t="s">
        <v>54</v>
      </c>
      <c r="D17" s="6" t="s">
        <v>102</v>
      </c>
      <c r="E17" s="1" t="s">
        <v>118</v>
      </c>
      <c r="F17" s="26">
        <v>140473.07</v>
      </c>
      <c r="G17" s="26">
        <v>140473.07</v>
      </c>
      <c r="H17" s="26">
        <v>140473.07</v>
      </c>
      <c r="I17" s="26">
        <v>140473.07</v>
      </c>
      <c r="J17" s="26">
        <v>140473.07</v>
      </c>
      <c r="K17" s="26">
        <v>140473.07</v>
      </c>
      <c r="L17" s="26">
        <v>137223.32</v>
      </c>
      <c r="M17" s="26">
        <v>137223.32</v>
      </c>
      <c r="N17" s="26">
        <v>0</v>
      </c>
      <c r="O17" s="26">
        <v>0</v>
      </c>
      <c r="P17" s="26">
        <v>0</v>
      </c>
      <c r="Q17" s="7"/>
      <c r="R17" s="7">
        <f t="shared" si="0"/>
        <v>1117285.0600000003</v>
      </c>
      <c r="T17" s="22">
        <v>9390394.6899999995</v>
      </c>
      <c r="U17" s="23">
        <f t="shared" si="1"/>
        <v>8273109.629999999</v>
      </c>
    </row>
    <row r="18" spans="1:21" x14ac:dyDescent="0.35">
      <c r="A18" s="10" t="s">
        <v>92</v>
      </c>
      <c r="B18" s="4" t="s">
        <v>54</v>
      </c>
      <c r="C18" s="1" t="s">
        <v>54</v>
      </c>
      <c r="D18" s="6" t="s">
        <v>29</v>
      </c>
      <c r="E18" s="1" t="s">
        <v>119</v>
      </c>
      <c r="F18" s="26">
        <v>838062.22</v>
      </c>
      <c r="G18" s="26">
        <v>838062.22</v>
      </c>
      <c r="H18" s="26">
        <v>838062.22</v>
      </c>
      <c r="I18" s="26">
        <v>838062.22</v>
      </c>
      <c r="J18" s="26">
        <v>838062.22</v>
      </c>
      <c r="K18" s="26">
        <v>838062.22</v>
      </c>
      <c r="L18" s="26">
        <v>881867.22</v>
      </c>
      <c r="M18" s="26">
        <v>881867.22</v>
      </c>
      <c r="N18" s="26">
        <v>0</v>
      </c>
      <c r="O18" s="26">
        <v>0</v>
      </c>
      <c r="P18" s="26">
        <v>0</v>
      </c>
      <c r="Q18" s="7"/>
      <c r="R18" s="7">
        <f t="shared" si="0"/>
        <v>6792107.7599999988</v>
      </c>
      <c r="T18" s="22">
        <v>13163900.630000001</v>
      </c>
      <c r="U18" s="23">
        <f t="shared" si="1"/>
        <v>6371792.870000002</v>
      </c>
    </row>
    <row r="19" spans="1:21" x14ac:dyDescent="0.35">
      <c r="A19" s="10" t="s">
        <v>93</v>
      </c>
      <c r="B19" s="4" t="s">
        <v>7</v>
      </c>
      <c r="C19" s="1" t="s">
        <v>7</v>
      </c>
      <c r="D19" s="6" t="s">
        <v>30</v>
      </c>
      <c r="E19" s="1" t="s">
        <v>121</v>
      </c>
      <c r="F19" s="26">
        <v>1070644.54</v>
      </c>
      <c r="G19" s="26">
        <v>1070644.54</v>
      </c>
      <c r="H19" s="26">
        <v>1070644.54</v>
      </c>
      <c r="I19" s="26">
        <v>1070644.54</v>
      </c>
      <c r="J19" s="26">
        <v>1070644.54</v>
      </c>
      <c r="K19" s="26">
        <v>1070644.54</v>
      </c>
      <c r="L19" s="26">
        <v>1050304.67</v>
      </c>
      <c r="M19" s="26">
        <v>1050304.67</v>
      </c>
      <c r="N19" s="26">
        <v>0</v>
      </c>
      <c r="O19" s="26">
        <v>0</v>
      </c>
      <c r="P19" s="26">
        <v>0</v>
      </c>
      <c r="Q19" s="7"/>
      <c r="R19" s="7">
        <f t="shared" si="0"/>
        <v>8524476.5800000001</v>
      </c>
      <c r="T19" s="22">
        <v>3374974.9</v>
      </c>
      <c r="U19" s="23">
        <f t="shared" si="1"/>
        <v>-5149501.68</v>
      </c>
    </row>
    <row r="20" spans="1:21" x14ac:dyDescent="0.35">
      <c r="A20" s="10" t="s">
        <v>94</v>
      </c>
      <c r="B20" s="4" t="s">
        <v>57</v>
      </c>
      <c r="C20" s="1" t="s">
        <v>8</v>
      </c>
      <c r="D20" s="6" t="s">
        <v>81</v>
      </c>
      <c r="E20" s="2" t="s">
        <v>82</v>
      </c>
      <c r="F20" s="26">
        <v>319681.33</v>
      </c>
      <c r="G20" s="26">
        <v>319681.33</v>
      </c>
      <c r="H20" s="26">
        <v>319681.33</v>
      </c>
      <c r="I20" s="26">
        <v>319681.33</v>
      </c>
      <c r="J20" s="26">
        <v>319681.33</v>
      </c>
      <c r="K20" s="26">
        <v>319681.33</v>
      </c>
      <c r="L20" s="26">
        <v>271370.42</v>
      </c>
      <c r="M20" s="26">
        <v>271370.42</v>
      </c>
      <c r="N20" s="26">
        <v>0</v>
      </c>
      <c r="O20" s="26">
        <v>0</v>
      </c>
      <c r="P20" s="26">
        <v>0</v>
      </c>
      <c r="Q20" s="7"/>
      <c r="R20" s="7">
        <f t="shared" si="0"/>
        <v>2460828.8200000003</v>
      </c>
      <c r="T20" s="22">
        <v>4403564.97</v>
      </c>
      <c r="U20" s="23">
        <f t="shared" si="1"/>
        <v>1942736.1499999994</v>
      </c>
    </row>
    <row r="21" spans="1:21" x14ac:dyDescent="0.35">
      <c r="A21" s="10" t="s">
        <v>94</v>
      </c>
      <c r="B21" s="4" t="s">
        <v>57</v>
      </c>
      <c r="C21" s="1" t="s">
        <v>8</v>
      </c>
      <c r="D21" s="6" t="s">
        <v>46</v>
      </c>
      <c r="E21" s="1" t="s">
        <v>45</v>
      </c>
      <c r="F21" s="26">
        <v>399725.74</v>
      </c>
      <c r="G21" s="26">
        <v>399725.74</v>
      </c>
      <c r="H21" s="26">
        <v>399725.74</v>
      </c>
      <c r="I21" s="26">
        <v>399725.74</v>
      </c>
      <c r="J21" s="26">
        <v>399725.74</v>
      </c>
      <c r="K21" s="26">
        <v>399725.74</v>
      </c>
      <c r="L21" s="26">
        <v>347392.83</v>
      </c>
      <c r="M21" s="26">
        <v>347392.83</v>
      </c>
      <c r="N21" s="26">
        <v>0</v>
      </c>
      <c r="O21" s="26">
        <v>0</v>
      </c>
      <c r="P21" s="26">
        <v>0</v>
      </c>
      <c r="Q21" s="7"/>
      <c r="R21" s="7">
        <f t="shared" si="0"/>
        <v>3093140.1</v>
      </c>
      <c r="T21" s="22">
        <v>6862952.21</v>
      </c>
      <c r="U21" s="23">
        <f t="shared" si="1"/>
        <v>3769812.11</v>
      </c>
    </row>
    <row r="22" spans="1:21" x14ac:dyDescent="0.35">
      <c r="A22" s="10" t="s">
        <v>94</v>
      </c>
      <c r="B22" s="4" t="s">
        <v>57</v>
      </c>
      <c r="C22" s="1" t="s">
        <v>8</v>
      </c>
      <c r="D22" s="6" t="s">
        <v>32</v>
      </c>
      <c r="E22" s="1" t="s">
        <v>9</v>
      </c>
      <c r="F22" s="26">
        <v>628113.64</v>
      </c>
      <c r="G22" s="26">
        <v>628113.64</v>
      </c>
      <c r="H22" s="26">
        <v>628113.64</v>
      </c>
      <c r="I22" s="26">
        <v>628113.64</v>
      </c>
      <c r="J22" s="26">
        <v>628113.64</v>
      </c>
      <c r="K22" s="26">
        <v>628113.64</v>
      </c>
      <c r="L22" s="26">
        <v>607173.81999999995</v>
      </c>
      <c r="M22" s="26">
        <v>607173.81999999995</v>
      </c>
      <c r="N22" s="26">
        <v>0</v>
      </c>
      <c r="O22" s="26">
        <v>0</v>
      </c>
      <c r="P22" s="26">
        <v>0</v>
      </c>
      <c r="Q22" s="7"/>
      <c r="R22" s="7">
        <f t="shared" si="0"/>
        <v>4983029.4800000004</v>
      </c>
      <c r="T22" s="22">
        <v>3773293.58</v>
      </c>
      <c r="U22" s="23">
        <f t="shared" si="1"/>
        <v>-1209735.9000000004</v>
      </c>
    </row>
    <row r="23" spans="1:21" x14ac:dyDescent="0.35">
      <c r="A23" s="10" t="s">
        <v>94</v>
      </c>
      <c r="B23" s="4" t="s">
        <v>57</v>
      </c>
      <c r="C23" s="1" t="s">
        <v>8</v>
      </c>
      <c r="D23" s="6" t="s">
        <v>33</v>
      </c>
      <c r="E23" s="1" t="s">
        <v>115</v>
      </c>
      <c r="F23" s="26">
        <v>318654.59999999998</v>
      </c>
      <c r="G23" s="26">
        <v>318654.59999999998</v>
      </c>
      <c r="H23" s="26">
        <v>318654.59999999998</v>
      </c>
      <c r="I23" s="26">
        <v>318654.59999999998</v>
      </c>
      <c r="J23" s="26">
        <v>318654.59999999998</v>
      </c>
      <c r="K23" s="26">
        <v>318654.59999999998</v>
      </c>
      <c r="L23" s="26">
        <v>305637.32</v>
      </c>
      <c r="M23" s="26">
        <v>305637.32</v>
      </c>
      <c r="N23" s="26">
        <v>0</v>
      </c>
      <c r="O23" s="26">
        <v>0</v>
      </c>
      <c r="P23" s="26">
        <v>0</v>
      </c>
      <c r="Q23" s="7"/>
      <c r="R23" s="7">
        <f t="shared" si="0"/>
        <v>2523202.2399999998</v>
      </c>
      <c r="T23" s="22">
        <v>8148547.75</v>
      </c>
      <c r="U23" s="23">
        <f t="shared" si="1"/>
        <v>5625345.5099999998</v>
      </c>
    </row>
    <row r="24" spans="1:21" x14ac:dyDescent="0.35">
      <c r="A24" s="10" t="s">
        <v>94</v>
      </c>
      <c r="B24" s="4" t="s">
        <v>57</v>
      </c>
      <c r="C24" s="1" t="s">
        <v>8</v>
      </c>
      <c r="D24" s="6" t="s">
        <v>34</v>
      </c>
      <c r="E24" s="1" t="s">
        <v>116</v>
      </c>
      <c r="F24" s="26">
        <v>792414.06</v>
      </c>
      <c r="G24" s="26">
        <v>792414.06</v>
      </c>
      <c r="H24" s="26">
        <v>792414.06</v>
      </c>
      <c r="I24" s="26">
        <v>792414.06</v>
      </c>
      <c r="J24" s="26">
        <v>792414.06</v>
      </c>
      <c r="K24" s="26">
        <v>792414.06</v>
      </c>
      <c r="L24" s="26">
        <v>782296.22</v>
      </c>
      <c r="M24" s="26">
        <v>782296.22</v>
      </c>
      <c r="N24" s="26">
        <v>0</v>
      </c>
      <c r="O24" s="26">
        <v>0</v>
      </c>
      <c r="P24" s="26">
        <v>0</v>
      </c>
      <c r="Q24" s="7"/>
      <c r="R24" s="7">
        <f t="shared" si="0"/>
        <v>6319076.7999999998</v>
      </c>
      <c r="T24" s="22">
        <v>3229662.02</v>
      </c>
      <c r="U24" s="23">
        <f t="shared" si="1"/>
        <v>-3089414.78</v>
      </c>
    </row>
    <row r="25" spans="1:21" x14ac:dyDescent="0.35">
      <c r="A25" s="10" t="s">
        <v>94</v>
      </c>
      <c r="B25" s="4" t="s">
        <v>57</v>
      </c>
      <c r="C25" s="3" t="s">
        <v>8</v>
      </c>
      <c r="D25" s="6" t="s">
        <v>35</v>
      </c>
      <c r="E25" s="3" t="s">
        <v>18</v>
      </c>
      <c r="F25" s="26">
        <v>282341.49</v>
      </c>
      <c r="G25" s="26">
        <v>282341.49</v>
      </c>
      <c r="H25" s="26">
        <v>282341.49</v>
      </c>
      <c r="I25" s="26">
        <v>282341.49</v>
      </c>
      <c r="J25" s="26">
        <v>282341.49</v>
      </c>
      <c r="K25" s="26">
        <v>282341.49</v>
      </c>
      <c r="L25" s="26">
        <v>343348.08</v>
      </c>
      <c r="M25" s="26">
        <v>343348.08</v>
      </c>
      <c r="N25" s="26">
        <v>0</v>
      </c>
      <c r="O25" s="26">
        <v>0</v>
      </c>
      <c r="P25" s="26">
        <v>0</v>
      </c>
      <c r="Q25" s="7"/>
      <c r="R25" s="7">
        <f t="shared" si="0"/>
        <v>2380745.1</v>
      </c>
      <c r="T25" s="22">
        <v>3675798.78</v>
      </c>
      <c r="U25" s="23">
        <f t="shared" si="1"/>
        <v>1295053.6799999997</v>
      </c>
    </row>
    <row r="26" spans="1:21" x14ac:dyDescent="0.35">
      <c r="A26" s="10" t="s">
        <v>94</v>
      </c>
      <c r="B26" s="4" t="s">
        <v>57</v>
      </c>
      <c r="C26" s="1" t="s">
        <v>8</v>
      </c>
      <c r="D26" s="6" t="s">
        <v>31</v>
      </c>
      <c r="E26" s="1" t="s">
        <v>117</v>
      </c>
      <c r="F26" s="26">
        <v>340142.21</v>
      </c>
      <c r="G26" s="26">
        <v>340142.21</v>
      </c>
      <c r="H26" s="26">
        <v>340142.21</v>
      </c>
      <c r="I26" s="26">
        <v>340142.21</v>
      </c>
      <c r="J26" s="26">
        <v>340142.21</v>
      </c>
      <c r="K26" s="26">
        <v>340142.21</v>
      </c>
      <c r="L26" s="26">
        <v>308176.59000000003</v>
      </c>
      <c r="M26" s="26">
        <v>308176.59000000003</v>
      </c>
      <c r="N26" s="26">
        <v>0</v>
      </c>
      <c r="O26" s="26">
        <v>0</v>
      </c>
      <c r="P26" s="26">
        <v>0</v>
      </c>
      <c r="Q26" s="7"/>
      <c r="R26" s="7">
        <f t="shared" si="0"/>
        <v>2657206.44</v>
      </c>
      <c r="T26" s="22">
        <v>9826247.5999999996</v>
      </c>
      <c r="U26" s="23">
        <f t="shared" si="1"/>
        <v>7169041.1600000001</v>
      </c>
    </row>
    <row r="27" spans="1:21" x14ac:dyDescent="0.35">
      <c r="A27" s="10" t="s">
        <v>95</v>
      </c>
      <c r="B27" s="4" t="s">
        <v>60</v>
      </c>
      <c r="C27" s="1" t="s">
        <v>10</v>
      </c>
      <c r="D27" s="6" t="s">
        <v>36</v>
      </c>
      <c r="E27" s="1" t="s">
        <v>127</v>
      </c>
      <c r="F27" s="26">
        <v>258318.65</v>
      </c>
      <c r="G27" s="26">
        <v>258318.65</v>
      </c>
      <c r="H27" s="26">
        <v>258318.65</v>
      </c>
      <c r="I27" s="26">
        <v>258318.65</v>
      </c>
      <c r="J27" s="26">
        <v>258318.65</v>
      </c>
      <c r="K27" s="26">
        <v>258318.65</v>
      </c>
      <c r="L27" s="26">
        <v>236753.77</v>
      </c>
      <c r="M27" s="26">
        <v>236753.77</v>
      </c>
      <c r="N27" s="26">
        <v>0</v>
      </c>
      <c r="O27" s="26">
        <v>0</v>
      </c>
      <c r="P27" s="26">
        <v>0</v>
      </c>
      <c r="Q27" s="7"/>
      <c r="R27" s="7">
        <f t="shared" si="0"/>
        <v>2023419.44</v>
      </c>
      <c r="T27" s="22">
        <v>3015631.74</v>
      </c>
      <c r="U27" s="23">
        <f t="shared" si="1"/>
        <v>992212.30000000028</v>
      </c>
    </row>
    <row r="28" spans="1:21" x14ac:dyDescent="0.35">
      <c r="A28" s="10" t="s">
        <v>96</v>
      </c>
      <c r="B28" s="4" t="s">
        <v>51</v>
      </c>
      <c r="C28" s="1" t="s">
        <v>51</v>
      </c>
      <c r="D28" s="6" t="s">
        <v>63</v>
      </c>
      <c r="E28" s="1" t="s">
        <v>50</v>
      </c>
      <c r="F28" s="26">
        <v>690933.14</v>
      </c>
      <c r="G28" s="26">
        <v>690933.14</v>
      </c>
      <c r="H28" s="26">
        <v>690933.14</v>
      </c>
      <c r="I28" s="26">
        <v>690933.14</v>
      </c>
      <c r="J28" s="26">
        <v>690933.14</v>
      </c>
      <c r="K28" s="26">
        <v>690933.14</v>
      </c>
      <c r="L28" s="26">
        <v>675084.06</v>
      </c>
      <c r="M28" s="26">
        <v>675084.06</v>
      </c>
      <c r="N28" s="26">
        <v>0</v>
      </c>
      <c r="O28" s="26">
        <v>0</v>
      </c>
      <c r="P28" s="26">
        <v>0</v>
      </c>
      <c r="Q28" s="7"/>
      <c r="R28" s="7">
        <f t="shared" si="0"/>
        <v>5495766.9600000009</v>
      </c>
      <c r="T28" s="22">
        <v>7711877.2599999998</v>
      </c>
      <c r="U28" s="23">
        <f t="shared" si="1"/>
        <v>2216110.2999999989</v>
      </c>
    </row>
    <row r="29" spans="1:21" x14ac:dyDescent="0.35">
      <c r="A29" s="10" t="s">
        <v>96</v>
      </c>
      <c r="B29" s="4" t="s">
        <v>51</v>
      </c>
      <c r="C29" s="1" t="s">
        <v>51</v>
      </c>
      <c r="D29" s="6" t="s">
        <v>140</v>
      </c>
      <c r="E29" s="1" t="s">
        <v>141</v>
      </c>
      <c r="F29" s="26">
        <v>92001.75</v>
      </c>
      <c r="G29" s="26">
        <v>92001.75</v>
      </c>
      <c r="H29" s="26">
        <v>92001.75</v>
      </c>
      <c r="I29" s="26">
        <v>92001.75</v>
      </c>
      <c r="J29" s="26">
        <v>92001.75</v>
      </c>
      <c r="K29" s="26">
        <v>92001.75</v>
      </c>
      <c r="L29" s="26">
        <v>75259.3</v>
      </c>
      <c r="M29" s="26">
        <v>75259.3</v>
      </c>
      <c r="N29" s="26">
        <v>0</v>
      </c>
      <c r="O29" s="26">
        <v>0</v>
      </c>
      <c r="P29" s="26">
        <v>0</v>
      </c>
      <c r="Q29" s="7"/>
      <c r="R29" s="7">
        <f t="shared" si="0"/>
        <v>702529.10000000009</v>
      </c>
      <c r="T29" s="22">
        <v>807875.33</v>
      </c>
      <c r="U29" s="23">
        <f t="shared" si="1"/>
        <v>105346.22999999986</v>
      </c>
    </row>
    <row r="30" spans="1:21" x14ac:dyDescent="0.35">
      <c r="A30" s="10" t="s">
        <v>97</v>
      </c>
      <c r="B30" s="4" t="s">
        <v>58</v>
      </c>
      <c r="C30" s="3" t="s">
        <v>11</v>
      </c>
      <c r="D30" s="6" t="s">
        <v>37</v>
      </c>
      <c r="E30" s="3" t="s">
        <v>120</v>
      </c>
      <c r="F30" s="26">
        <v>238571.19</v>
      </c>
      <c r="G30" s="26">
        <v>238571.19</v>
      </c>
      <c r="H30" s="26">
        <v>238571.19</v>
      </c>
      <c r="I30" s="26">
        <v>238571.19</v>
      </c>
      <c r="J30" s="26">
        <v>238571.19</v>
      </c>
      <c r="K30" s="26">
        <v>238571.19</v>
      </c>
      <c r="L30" s="26">
        <v>226932.34</v>
      </c>
      <c r="M30" s="26">
        <v>226932.34</v>
      </c>
      <c r="N30" s="26">
        <v>0</v>
      </c>
      <c r="O30" s="26">
        <v>0</v>
      </c>
      <c r="P30" s="26">
        <v>0</v>
      </c>
      <c r="Q30" s="7"/>
      <c r="R30" s="7">
        <f t="shared" si="0"/>
        <v>1885291.82</v>
      </c>
      <c r="T30" s="22">
        <v>2574430.1800000002</v>
      </c>
      <c r="U30" s="23">
        <f t="shared" si="1"/>
        <v>689138.3600000001</v>
      </c>
    </row>
    <row r="31" spans="1:21" x14ac:dyDescent="0.35">
      <c r="A31" s="10" t="s">
        <v>97</v>
      </c>
      <c r="B31" s="4" t="s">
        <v>58</v>
      </c>
      <c r="C31" s="1" t="s">
        <v>11</v>
      </c>
      <c r="D31" s="6" t="s">
        <v>38</v>
      </c>
      <c r="E31" s="1" t="s">
        <v>12</v>
      </c>
      <c r="F31" s="26">
        <v>313515.02</v>
      </c>
      <c r="G31" s="26">
        <v>313515.02</v>
      </c>
      <c r="H31" s="26">
        <v>313515.02</v>
      </c>
      <c r="I31" s="26">
        <v>313515.02</v>
      </c>
      <c r="J31" s="26">
        <v>313515.02</v>
      </c>
      <c r="K31" s="26">
        <v>313515.02</v>
      </c>
      <c r="L31" s="26">
        <v>288808.7</v>
      </c>
      <c r="M31" s="26">
        <v>288808.7</v>
      </c>
      <c r="N31" s="26">
        <v>0</v>
      </c>
      <c r="O31" s="26">
        <v>0</v>
      </c>
      <c r="P31" s="26">
        <v>0</v>
      </c>
      <c r="Q31" s="7"/>
      <c r="R31" s="7">
        <f t="shared" si="0"/>
        <v>2458707.5200000005</v>
      </c>
      <c r="T31" s="22">
        <v>3397159.44</v>
      </c>
      <c r="U31" s="23">
        <f t="shared" si="1"/>
        <v>938451.91999999946</v>
      </c>
    </row>
    <row r="32" spans="1:21" x14ac:dyDescent="0.35">
      <c r="A32" s="10" t="s">
        <v>98</v>
      </c>
      <c r="B32" s="4" t="s">
        <v>59</v>
      </c>
      <c r="C32" s="1" t="s">
        <v>13</v>
      </c>
      <c r="D32" s="6" t="s">
        <v>79</v>
      </c>
      <c r="E32" s="1" t="s">
        <v>83</v>
      </c>
      <c r="F32" s="26">
        <v>202343.44</v>
      </c>
      <c r="G32" s="26">
        <v>202343.44</v>
      </c>
      <c r="H32" s="26">
        <v>202343.44</v>
      </c>
      <c r="I32" s="26">
        <v>202343.44</v>
      </c>
      <c r="J32" s="26">
        <v>202343.44</v>
      </c>
      <c r="K32" s="26">
        <v>202343.44</v>
      </c>
      <c r="L32" s="26">
        <v>190819.59</v>
      </c>
      <c r="M32" s="26">
        <v>190819.59</v>
      </c>
      <c r="N32" s="26">
        <v>0</v>
      </c>
      <c r="O32" s="26">
        <v>0</v>
      </c>
      <c r="P32" s="26">
        <v>0</v>
      </c>
      <c r="Q32" s="7"/>
      <c r="R32" s="7">
        <f t="shared" si="0"/>
        <v>1595699.82</v>
      </c>
      <c r="T32" s="22">
        <v>2089238.58</v>
      </c>
      <c r="U32" s="23">
        <f t="shared" si="1"/>
        <v>493538.76</v>
      </c>
    </row>
    <row r="33" spans="1:21" x14ac:dyDescent="0.35">
      <c r="A33" s="10" t="s">
        <v>98</v>
      </c>
      <c r="B33" s="4" t="s">
        <v>59</v>
      </c>
      <c r="C33" s="1" t="s">
        <v>13</v>
      </c>
      <c r="D33" s="6" t="s">
        <v>39</v>
      </c>
      <c r="E33" s="1" t="s">
        <v>123</v>
      </c>
      <c r="F33" s="26">
        <v>192451.09</v>
      </c>
      <c r="G33" s="26">
        <v>192451.09</v>
      </c>
      <c r="H33" s="26">
        <v>192451.09</v>
      </c>
      <c r="I33" s="26">
        <v>192451.09</v>
      </c>
      <c r="J33" s="26">
        <v>192451.09</v>
      </c>
      <c r="K33" s="26">
        <v>192451.09</v>
      </c>
      <c r="L33" s="26">
        <v>202330.64</v>
      </c>
      <c r="M33" s="26">
        <v>202330.63</v>
      </c>
      <c r="N33" s="26">
        <v>0</v>
      </c>
      <c r="O33" s="26">
        <v>0</v>
      </c>
      <c r="P33" s="26">
        <v>0</v>
      </c>
      <c r="Q33" s="7"/>
      <c r="R33" s="7">
        <f t="shared" si="0"/>
        <v>1559367.81</v>
      </c>
      <c r="T33" s="22">
        <v>1854073.08</v>
      </c>
      <c r="U33" s="23">
        <f t="shared" si="1"/>
        <v>294705.27</v>
      </c>
    </row>
    <row r="34" spans="1:21" x14ac:dyDescent="0.35">
      <c r="A34" s="10" t="s">
        <v>98</v>
      </c>
      <c r="B34" s="4" t="s">
        <v>59</v>
      </c>
      <c r="C34" s="1" t="s">
        <v>13</v>
      </c>
      <c r="D34" s="6" t="s">
        <v>103</v>
      </c>
      <c r="E34" s="1" t="s">
        <v>124</v>
      </c>
      <c r="F34" s="26">
        <v>559906.77</v>
      </c>
      <c r="G34" s="26">
        <v>559906.77</v>
      </c>
      <c r="H34" s="26">
        <v>559906.77</v>
      </c>
      <c r="I34" s="26">
        <v>559906.77</v>
      </c>
      <c r="J34" s="26">
        <v>559906.77</v>
      </c>
      <c r="K34" s="26">
        <v>559906.77</v>
      </c>
      <c r="L34" s="26">
        <v>579834.37</v>
      </c>
      <c r="M34" s="26">
        <v>579834.36</v>
      </c>
      <c r="N34" s="26">
        <v>0</v>
      </c>
      <c r="O34" s="26">
        <v>0</v>
      </c>
      <c r="P34" s="26">
        <v>0</v>
      </c>
      <c r="Q34" s="7"/>
      <c r="R34" s="7">
        <f t="shared" si="0"/>
        <v>4519109.3500000006</v>
      </c>
      <c r="T34" s="22">
        <v>6282855.1500000004</v>
      </c>
      <c r="U34" s="23">
        <f t="shared" si="1"/>
        <v>1763745.7999999998</v>
      </c>
    </row>
    <row r="35" spans="1:21" x14ac:dyDescent="0.35">
      <c r="A35" s="10" t="s">
        <v>98</v>
      </c>
      <c r="B35" s="4" t="s">
        <v>59</v>
      </c>
      <c r="C35" s="1" t="s">
        <v>13</v>
      </c>
      <c r="D35" s="6" t="s">
        <v>80</v>
      </c>
      <c r="E35" s="1" t="s">
        <v>125</v>
      </c>
      <c r="F35" s="26">
        <v>708022.17</v>
      </c>
      <c r="G35" s="26">
        <v>708022.17</v>
      </c>
      <c r="H35" s="26">
        <v>708022.17</v>
      </c>
      <c r="I35" s="26">
        <v>708022.17</v>
      </c>
      <c r="J35" s="26">
        <v>708022.17</v>
      </c>
      <c r="K35" s="26">
        <v>708022.17</v>
      </c>
      <c r="L35" s="26">
        <v>707436.68</v>
      </c>
      <c r="M35" s="26">
        <v>707436.68</v>
      </c>
      <c r="N35" s="26">
        <v>0</v>
      </c>
      <c r="O35" s="26">
        <v>0</v>
      </c>
      <c r="P35" s="26">
        <v>0</v>
      </c>
      <c r="Q35" s="7"/>
      <c r="R35" s="7">
        <f t="shared" si="0"/>
        <v>5663006.3799999999</v>
      </c>
      <c r="T35" s="22">
        <v>11789563.210000001</v>
      </c>
      <c r="U35" s="23">
        <f t="shared" si="1"/>
        <v>6126556.830000001</v>
      </c>
    </row>
    <row r="36" spans="1:21" x14ac:dyDescent="0.35">
      <c r="A36" s="10" t="s">
        <v>98</v>
      </c>
      <c r="B36" s="4" t="s">
        <v>59</v>
      </c>
      <c r="C36" s="1" t="s">
        <v>13</v>
      </c>
      <c r="D36" s="6" t="s">
        <v>40</v>
      </c>
      <c r="E36" s="1" t="s">
        <v>126</v>
      </c>
      <c r="F36" s="26">
        <v>996339.09</v>
      </c>
      <c r="G36" s="26">
        <v>996339.09</v>
      </c>
      <c r="H36" s="26">
        <v>996339.09</v>
      </c>
      <c r="I36" s="26">
        <v>996339.09</v>
      </c>
      <c r="J36" s="26">
        <v>996339.09</v>
      </c>
      <c r="K36" s="26">
        <v>996339.09</v>
      </c>
      <c r="L36" s="26">
        <v>972173.89</v>
      </c>
      <c r="M36" s="26">
        <v>972173.88</v>
      </c>
      <c r="N36" s="26">
        <v>0</v>
      </c>
      <c r="O36" s="26">
        <v>0</v>
      </c>
      <c r="P36" s="26">
        <v>0</v>
      </c>
      <c r="Q36" s="7"/>
      <c r="R36" s="7">
        <f t="shared" si="0"/>
        <v>7922382.3099999996</v>
      </c>
      <c r="T36" s="22">
        <v>11640187.699999999</v>
      </c>
      <c r="U36" s="23">
        <f t="shared" si="1"/>
        <v>3717805.3899999997</v>
      </c>
    </row>
    <row r="37" spans="1:21" x14ac:dyDescent="0.35">
      <c r="A37" s="10" t="s">
        <v>98</v>
      </c>
      <c r="B37" s="4" t="s">
        <v>59</v>
      </c>
      <c r="C37" s="1" t="s">
        <v>13</v>
      </c>
      <c r="D37" s="24" t="s">
        <v>144</v>
      </c>
      <c r="E37" s="19" t="s">
        <v>145</v>
      </c>
      <c r="F37" s="26">
        <v>334637.33</v>
      </c>
      <c r="G37" s="26">
        <v>334637.33</v>
      </c>
      <c r="H37" s="26">
        <v>334637.33</v>
      </c>
      <c r="I37" s="26">
        <v>334637.33</v>
      </c>
      <c r="J37" s="26">
        <v>334637.33</v>
      </c>
      <c r="K37" s="26">
        <v>334637.33</v>
      </c>
      <c r="L37" s="26">
        <v>361954.67</v>
      </c>
      <c r="M37" s="26">
        <v>361954.67</v>
      </c>
      <c r="N37" s="26">
        <v>0</v>
      </c>
      <c r="O37" s="26">
        <v>0</v>
      </c>
      <c r="P37" s="26">
        <v>0</v>
      </c>
      <c r="Q37" s="7"/>
      <c r="R37" s="7">
        <f t="shared" si="0"/>
        <v>2731733.3200000003</v>
      </c>
      <c r="T37" s="22">
        <v>0</v>
      </c>
      <c r="U37" s="23">
        <f t="shared" si="1"/>
        <v>-2731733.3200000003</v>
      </c>
    </row>
    <row r="38" spans="1:21" x14ac:dyDescent="0.35">
      <c r="A38" s="10" t="s">
        <v>98</v>
      </c>
      <c r="B38" s="4" t="s">
        <v>59</v>
      </c>
      <c r="C38" s="1" t="s">
        <v>13</v>
      </c>
      <c r="D38" s="6" t="s">
        <v>154</v>
      </c>
      <c r="E38" s="1" t="s">
        <v>155</v>
      </c>
      <c r="F38" s="26">
        <v>788689.75</v>
      </c>
      <c r="G38" s="26">
        <v>788689.75</v>
      </c>
      <c r="H38" s="26">
        <v>788689.75</v>
      </c>
      <c r="I38" s="26">
        <v>788689.75</v>
      </c>
      <c r="J38" s="26">
        <v>788689.75</v>
      </c>
      <c r="K38" s="26">
        <v>788689.75</v>
      </c>
      <c r="L38" s="26">
        <v>794933.53</v>
      </c>
      <c r="M38" s="26">
        <v>794933.52</v>
      </c>
      <c r="N38" s="26">
        <v>0</v>
      </c>
      <c r="O38" s="26">
        <v>0</v>
      </c>
      <c r="P38" s="26">
        <v>0</v>
      </c>
      <c r="Q38" s="7"/>
      <c r="R38" s="7">
        <f>SUM(F38:Q38)</f>
        <v>6322005.5500000007</v>
      </c>
      <c r="T38" s="22">
        <v>3053790.74</v>
      </c>
      <c r="U38" s="23"/>
    </row>
    <row r="39" spans="1:21" x14ac:dyDescent="0.35">
      <c r="A39" s="10" t="s">
        <v>99</v>
      </c>
      <c r="B39" s="4" t="s">
        <v>55</v>
      </c>
      <c r="C39" s="1" t="s">
        <v>14</v>
      </c>
      <c r="D39" s="6" t="s">
        <v>41</v>
      </c>
      <c r="E39" s="1" t="s">
        <v>15</v>
      </c>
      <c r="F39" s="26">
        <v>359721.67</v>
      </c>
      <c r="G39" s="26">
        <v>359721.67</v>
      </c>
      <c r="H39" s="26">
        <v>359721.67</v>
      </c>
      <c r="I39" s="26">
        <v>359721.67</v>
      </c>
      <c r="J39" s="26">
        <v>359721.67</v>
      </c>
      <c r="K39" s="26">
        <v>359721.67</v>
      </c>
      <c r="L39" s="26">
        <v>462215.67999999999</v>
      </c>
      <c r="M39" s="26">
        <v>462215.67999999999</v>
      </c>
      <c r="N39" s="26">
        <v>0</v>
      </c>
      <c r="O39" s="26">
        <v>0</v>
      </c>
      <c r="P39" s="26">
        <v>0</v>
      </c>
      <c r="R39" s="7">
        <f t="shared" si="0"/>
        <v>3082761.3800000004</v>
      </c>
      <c r="T39" s="22">
        <v>8988772.3599999994</v>
      </c>
      <c r="U39" s="23">
        <f t="shared" si="1"/>
        <v>5906010.9799999986</v>
      </c>
    </row>
    <row r="40" spans="1:21" x14ac:dyDescent="0.35">
      <c r="A40" s="10" t="s">
        <v>99</v>
      </c>
      <c r="B40" s="4" t="s">
        <v>55</v>
      </c>
      <c r="C40" s="1" t="s">
        <v>14</v>
      </c>
      <c r="D40" s="6" t="s">
        <v>48</v>
      </c>
      <c r="E40" s="1" t="s">
        <v>122</v>
      </c>
      <c r="F40" s="26">
        <v>47663.12</v>
      </c>
      <c r="G40" s="26">
        <v>47663.12</v>
      </c>
      <c r="H40" s="26">
        <v>33274.25</v>
      </c>
      <c r="I40" s="26">
        <v>33274.25</v>
      </c>
      <c r="J40" s="26">
        <v>33274.25</v>
      </c>
      <c r="K40" s="26">
        <v>33274.25</v>
      </c>
      <c r="L40" s="26">
        <v>26677.26</v>
      </c>
      <c r="M40" s="26">
        <v>26677.26</v>
      </c>
      <c r="N40" s="26">
        <v>0</v>
      </c>
      <c r="O40" s="26">
        <v>0</v>
      </c>
      <c r="P40" s="26">
        <v>0</v>
      </c>
      <c r="R40" s="7">
        <f t="shared" si="0"/>
        <v>281777.76</v>
      </c>
      <c r="T40" s="22">
        <v>406745.48</v>
      </c>
      <c r="U40" s="23">
        <f t="shared" si="1"/>
        <v>124967.71999999997</v>
      </c>
    </row>
    <row r="41" spans="1:21" x14ac:dyDescent="0.35">
      <c r="A41" s="10" t="s">
        <v>99</v>
      </c>
      <c r="B41" s="4" t="s">
        <v>55</v>
      </c>
      <c r="C41" s="1" t="s">
        <v>14</v>
      </c>
      <c r="D41" s="24" t="s">
        <v>146</v>
      </c>
      <c r="E41" t="s">
        <v>147</v>
      </c>
      <c r="F41" s="26">
        <v>28777.73</v>
      </c>
      <c r="G41" s="26">
        <v>28777.73</v>
      </c>
      <c r="H41" s="26">
        <v>28777.73</v>
      </c>
      <c r="I41" s="26">
        <v>28777.73</v>
      </c>
      <c r="J41" s="26">
        <v>28777.73</v>
      </c>
      <c r="K41" s="26">
        <v>28777.73</v>
      </c>
      <c r="L41" s="26">
        <v>23380.22</v>
      </c>
      <c r="M41" s="26">
        <v>23380.22</v>
      </c>
      <c r="N41" s="26">
        <v>0</v>
      </c>
      <c r="O41" s="26">
        <v>0</v>
      </c>
      <c r="P41" s="26">
        <v>0</v>
      </c>
      <c r="R41" s="7">
        <f t="shared" si="0"/>
        <v>219426.82</v>
      </c>
      <c r="T41" s="22">
        <v>2876487.9</v>
      </c>
      <c r="U41" s="23">
        <f t="shared" si="1"/>
        <v>2657061.08</v>
      </c>
    </row>
    <row r="42" spans="1:21" x14ac:dyDescent="0.35">
      <c r="A42" s="10" t="s">
        <v>42</v>
      </c>
      <c r="B42" s="4" t="s">
        <v>136</v>
      </c>
      <c r="C42" s="4" t="s">
        <v>133</v>
      </c>
      <c r="D42" s="6" t="s">
        <v>134</v>
      </c>
      <c r="E42" s="4" t="s">
        <v>135</v>
      </c>
      <c r="F42" s="26">
        <v>62236.91</v>
      </c>
      <c r="G42" s="26">
        <v>62236.91</v>
      </c>
      <c r="H42" s="26">
        <v>62236.91</v>
      </c>
      <c r="I42" s="26">
        <v>62236.91</v>
      </c>
      <c r="J42" s="26">
        <v>62236.91</v>
      </c>
      <c r="K42" s="26">
        <v>62236.91</v>
      </c>
      <c r="L42" s="26">
        <v>53880.25</v>
      </c>
      <c r="M42" s="26">
        <v>53880.25</v>
      </c>
      <c r="N42" s="26">
        <v>0</v>
      </c>
      <c r="O42" s="26">
        <v>0</v>
      </c>
      <c r="P42" s="26">
        <v>0</v>
      </c>
      <c r="Q42" s="7"/>
      <c r="R42" s="7">
        <f t="shared" si="0"/>
        <v>481181.96000000008</v>
      </c>
      <c r="T42" s="22">
        <v>585018.5</v>
      </c>
      <c r="U42" s="23">
        <f t="shared" si="1"/>
        <v>103836.53999999992</v>
      </c>
    </row>
    <row r="43" spans="1:21" x14ac:dyDescent="0.35">
      <c r="A43" s="10" t="s">
        <v>100</v>
      </c>
      <c r="B43" s="4" t="s">
        <v>62</v>
      </c>
      <c r="C43" s="1" t="s">
        <v>104</v>
      </c>
      <c r="D43" s="6" t="s">
        <v>44</v>
      </c>
      <c r="E43" s="1" t="s">
        <v>129</v>
      </c>
      <c r="F43" s="26">
        <v>118403.96</v>
      </c>
      <c r="G43" s="26">
        <v>118403.96</v>
      </c>
      <c r="H43" s="26">
        <v>118403.96</v>
      </c>
      <c r="I43" s="26">
        <v>118403.96</v>
      </c>
      <c r="J43" s="26">
        <v>118403.96</v>
      </c>
      <c r="K43" s="26">
        <v>118403.96</v>
      </c>
      <c r="L43" s="26">
        <v>107280.14</v>
      </c>
      <c r="M43" s="26">
        <v>107280.14</v>
      </c>
      <c r="N43" s="26">
        <v>0</v>
      </c>
      <c r="O43" s="26">
        <v>0</v>
      </c>
      <c r="P43" s="26">
        <v>0</v>
      </c>
      <c r="R43" s="7">
        <f t="shared" si="0"/>
        <v>924984.04</v>
      </c>
      <c r="T43" s="22">
        <v>1335595.52</v>
      </c>
      <c r="U43" s="23">
        <f t="shared" si="1"/>
        <v>410611.48</v>
      </c>
    </row>
    <row r="44" spans="1:21" x14ac:dyDescent="0.35">
      <c r="A44" s="10"/>
      <c r="B44" s="4"/>
      <c r="C44" s="1"/>
      <c r="D44" s="6"/>
      <c r="E44" s="1"/>
      <c r="R44" s="7"/>
      <c r="T44" s="22"/>
      <c r="U44" s="23"/>
    </row>
    <row r="45" spans="1:21" x14ac:dyDescent="0.35">
      <c r="A45" t="s">
        <v>84</v>
      </c>
      <c r="F45" s="26">
        <f>SUM(F2:F43)</f>
        <v>19977667.250000007</v>
      </c>
      <c r="G45" s="7">
        <f t="shared" ref="G45:R45" si="2">SUM(G2:G43)</f>
        <v>19957067.050000008</v>
      </c>
      <c r="H45" s="7">
        <f t="shared" si="2"/>
        <v>19942678.180000007</v>
      </c>
      <c r="I45" s="7">
        <f t="shared" si="2"/>
        <v>19942678.180000007</v>
      </c>
      <c r="J45" s="7">
        <f t="shared" si="2"/>
        <v>19942678.180000007</v>
      </c>
      <c r="K45" s="7">
        <f t="shared" si="2"/>
        <v>19942678.180000007</v>
      </c>
      <c r="L45" s="7">
        <f t="shared" si="2"/>
        <v>19688099.290000007</v>
      </c>
      <c r="M45" s="7">
        <f t="shared" si="2"/>
        <v>19709896.420000006</v>
      </c>
      <c r="N45" s="7">
        <f t="shared" si="2"/>
        <v>0</v>
      </c>
      <c r="O45" s="7">
        <f>SUM(O2:O44)</f>
        <v>0</v>
      </c>
      <c r="P45" s="7">
        <f t="shared" si="2"/>
        <v>0</v>
      </c>
      <c r="Q45" s="7">
        <f t="shared" si="2"/>
        <v>0</v>
      </c>
      <c r="R45" s="7">
        <f t="shared" si="2"/>
        <v>159103442.72999993</v>
      </c>
      <c r="T45" s="23">
        <f>SUM(T2:T43)</f>
        <v>224940206.09000006</v>
      </c>
      <c r="U45" s="23">
        <f t="shared" si="1"/>
        <v>65836763.360000134</v>
      </c>
    </row>
    <row r="46" spans="1:21" x14ac:dyDescent="0.35">
      <c r="J46" s="7">
        <f>SUM(F45:J45)</f>
        <v>99762768.840000033</v>
      </c>
      <c r="K46" s="7">
        <f>SUM(F45:K45)</f>
        <v>119705447.02000004</v>
      </c>
      <c r="L46" s="7">
        <f>SUM(F45:L45)</f>
        <v>139393546.31000006</v>
      </c>
      <c r="M46" s="7">
        <f>SUM(F45:M45)</f>
        <v>159103442.73000008</v>
      </c>
      <c r="N46" s="7">
        <f>SUM(F45:N45)</f>
        <v>159103442.73000008</v>
      </c>
      <c r="O46" s="7">
        <f>SUM(F45:O45)</f>
        <v>159103442.73000008</v>
      </c>
      <c r="P46" s="7">
        <f>SUM(F45:P45)</f>
        <v>159103442.73000008</v>
      </c>
    </row>
    <row r="47" spans="1:21" x14ac:dyDescent="0.35">
      <c r="R47" s="7"/>
    </row>
  </sheetData>
  <phoneticPr fontId="1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9"/>
  <sheetViews>
    <sheetView zoomScale="90" zoomScaleNormal="90" workbookViewId="0">
      <pane xSplit="5" ySplit="1" topLeftCell="K38" activePane="bottomRight" state="frozen"/>
      <selection pane="topRight" activeCell="F1" sqref="F1"/>
      <selection pane="bottomLeft" activeCell="A2" sqref="A2"/>
      <selection pane="bottomRight" activeCell="M2" sqref="M2:M43"/>
    </sheetView>
  </sheetViews>
  <sheetFormatPr defaultRowHeight="14.5" x14ac:dyDescent="0.35"/>
  <cols>
    <col min="1" max="1" width="17.54296875" bestFit="1" customWidth="1"/>
    <col min="2" max="2" width="14.26953125" bestFit="1" customWidth="1"/>
    <col min="3" max="3" width="26.54296875" customWidth="1"/>
    <col min="4" max="4" width="18.81640625" customWidth="1"/>
    <col min="5" max="5" width="50.26953125" customWidth="1"/>
    <col min="6" max="18" width="13.7265625" customWidth="1"/>
    <col min="20" max="21" width="15" bestFit="1" customWidth="1"/>
  </cols>
  <sheetData>
    <row r="1" spans="1:21" s="8" customFormat="1" x14ac:dyDescent="0.35">
      <c r="A1" s="8" t="s">
        <v>151</v>
      </c>
      <c r="B1" s="8" t="s">
        <v>66</v>
      </c>
      <c r="C1" s="8" t="s">
        <v>152</v>
      </c>
      <c r="D1" s="8" t="s">
        <v>19</v>
      </c>
      <c r="E1" s="8" t="s">
        <v>20</v>
      </c>
      <c r="F1" s="9" t="s">
        <v>65</v>
      </c>
      <c r="G1" s="9" t="s">
        <v>67</v>
      </c>
      <c r="H1" s="9" t="s">
        <v>68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9" t="s">
        <v>75</v>
      </c>
      <c r="P1" s="9" t="s">
        <v>76</v>
      </c>
      <c r="Q1" s="9" t="s">
        <v>77</v>
      </c>
      <c r="R1" s="9" t="s">
        <v>78</v>
      </c>
      <c r="T1" s="8" t="s">
        <v>139</v>
      </c>
      <c r="U1" s="8" t="s">
        <v>138</v>
      </c>
    </row>
    <row r="2" spans="1:21" x14ac:dyDescent="0.35">
      <c r="A2" s="10" t="s">
        <v>85</v>
      </c>
      <c r="B2" s="4" t="s">
        <v>53</v>
      </c>
      <c r="C2" s="1" t="s">
        <v>101</v>
      </c>
      <c r="D2" s="6" t="s">
        <v>22</v>
      </c>
      <c r="E2" s="1" t="s">
        <v>106</v>
      </c>
      <c r="F2" s="7">
        <v>-52079.09</v>
      </c>
      <c r="G2" s="7">
        <v>-52079.09</v>
      </c>
      <c r="H2" s="7">
        <v>-52079.09</v>
      </c>
      <c r="I2" s="7">
        <v>-52079.09</v>
      </c>
      <c r="J2" s="7">
        <v>-52079.09</v>
      </c>
      <c r="K2" s="7">
        <v>-52079.09</v>
      </c>
      <c r="L2" s="7">
        <v>-49238.17</v>
      </c>
      <c r="M2" s="7">
        <v>-49238.17</v>
      </c>
      <c r="N2" s="7">
        <v>0</v>
      </c>
      <c r="O2" s="7">
        <v>0</v>
      </c>
      <c r="P2" s="7">
        <v>0</v>
      </c>
      <c r="Q2" s="7"/>
      <c r="R2" s="7">
        <f>SUM(F2:Q2)</f>
        <v>-410950.87999999995</v>
      </c>
      <c r="T2" s="23">
        <f>ROUND(0.03*'Entitlement to Date'!T2,2)</f>
        <v>570966.94999999995</v>
      </c>
      <c r="U2" s="23">
        <f>T2+R2</f>
        <v>160016.07</v>
      </c>
    </row>
    <row r="3" spans="1:21" x14ac:dyDescent="0.35">
      <c r="A3" s="10" t="s">
        <v>85</v>
      </c>
      <c r="B3" s="4" t="s">
        <v>53</v>
      </c>
      <c r="C3" s="1" t="s">
        <v>101</v>
      </c>
      <c r="D3" s="6" t="s">
        <v>43</v>
      </c>
      <c r="E3" s="1" t="s">
        <v>107</v>
      </c>
      <c r="F3" s="7">
        <v>-23465.599999999999</v>
      </c>
      <c r="G3" s="7">
        <v>-23465.599999999999</v>
      </c>
      <c r="H3" s="7">
        <v>-23465.599999999999</v>
      </c>
      <c r="I3" s="7">
        <v>-23465.599999999999</v>
      </c>
      <c r="J3" s="7">
        <v>-23465.599999999999</v>
      </c>
      <c r="K3" s="7">
        <v>-23465.599999999999</v>
      </c>
      <c r="L3" s="7">
        <v>-24069.66</v>
      </c>
      <c r="M3" s="7">
        <v>-24069.66</v>
      </c>
      <c r="N3" s="7">
        <v>0</v>
      </c>
      <c r="O3" s="7">
        <v>0</v>
      </c>
      <c r="P3" s="7">
        <v>0</v>
      </c>
      <c r="Q3" s="7"/>
      <c r="R3" s="7">
        <f t="shared" ref="R3:R43" si="0">SUM(F3:Q3)</f>
        <v>-188932.92</v>
      </c>
      <c r="T3" s="23">
        <f>ROUND(0.03*'Entitlement to Date'!T3,2)</f>
        <v>268061.65000000002</v>
      </c>
      <c r="U3" s="23">
        <f t="shared" ref="U3:U44" si="1">T3+R3</f>
        <v>79128.73000000001</v>
      </c>
    </row>
    <row r="4" spans="1:21" x14ac:dyDescent="0.35">
      <c r="A4" s="10" t="s">
        <v>85</v>
      </c>
      <c r="B4" s="4" t="s">
        <v>53</v>
      </c>
      <c r="C4" s="1" t="s">
        <v>101</v>
      </c>
      <c r="D4" s="6" t="s">
        <v>86</v>
      </c>
      <c r="E4" s="1" t="s">
        <v>108</v>
      </c>
      <c r="F4" s="7">
        <v>-56018.2</v>
      </c>
      <c r="G4" s="7">
        <v>-56018.2</v>
      </c>
      <c r="H4" s="7">
        <v>-56018.2</v>
      </c>
      <c r="I4" s="7">
        <v>-56018.2</v>
      </c>
      <c r="J4" s="7">
        <v>-56018.2</v>
      </c>
      <c r="K4" s="7">
        <v>-56018.2</v>
      </c>
      <c r="L4" s="7">
        <v>-60647.89</v>
      </c>
      <c r="M4" s="7">
        <v>-61301.81</v>
      </c>
      <c r="N4" s="7">
        <v>0</v>
      </c>
      <c r="O4" s="7">
        <v>0</v>
      </c>
      <c r="P4" s="7">
        <v>0</v>
      </c>
      <c r="Q4" s="7"/>
      <c r="R4" s="7">
        <f t="shared" si="0"/>
        <v>-458058.9</v>
      </c>
      <c r="T4" s="23">
        <f>ROUND(0.03*'Entitlement to Date'!T4,2)</f>
        <v>663384.43999999994</v>
      </c>
      <c r="U4" s="23">
        <f t="shared" si="1"/>
        <v>205325.53999999992</v>
      </c>
    </row>
    <row r="5" spans="1:21" x14ac:dyDescent="0.35">
      <c r="A5" s="10" t="s">
        <v>87</v>
      </c>
      <c r="B5" s="4" t="s">
        <v>53</v>
      </c>
      <c r="C5" s="1" t="s">
        <v>6</v>
      </c>
      <c r="D5" s="6" t="s">
        <v>23</v>
      </c>
      <c r="E5" s="3" t="s">
        <v>114</v>
      </c>
      <c r="F5" s="7">
        <v>-22181.34</v>
      </c>
      <c r="G5" s="7">
        <v>-22181.34</v>
      </c>
      <c r="H5" s="7">
        <v>-22181.34</v>
      </c>
      <c r="I5" s="7">
        <v>-22181.34</v>
      </c>
      <c r="J5" s="7">
        <v>-22181.34</v>
      </c>
      <c r="K5" s="7">
        <v>-22181.34</v>
      </c>
      <c r="L5" s="7">
        <v>-14375.07</v>
      </c>
      <c r="M5" s="7">
        <v>-14375.07</v>
      </c>
      <c r="N5" s="7">
        <v>0</v>
      </c>
      <c r="O5" s="7">
        <v>0</v>
      </c>
      <c r="P5" s="7">
        <v>0</v>
      </c>
      <c r="Q5" s="7"/>
      <c r="R5" s="7">
        <f t="shared" si="0"/>
        <v>-161838.18000000002</v>
      </c>
      <c r="T5" s="23">
        <f>ROUND(0.03*'Entitlement to Date'!T5,2)</f>
        <v>216666.78</v>
      </c>
      <c r="U5" s="23">
        <f t="shared" si="1"/>
        <v>54828.599999999977</v>
      </c>
    </row>
    <row r="6" spans="1:21" x14ac:dyDescent="0.35">
      <c r="A6" s="10" t="s">
        <v>88</v>
      </c>
      <c r="B6" s="4" t="s">
        <v>53</v>
      </c>
      <c r="C6" s="1" t="s">
        <v>52</v>
      </c>
      <c r="D6" s="6" t="s">
        <v>24</v>
      </c>
      <c r="E6" s="2" t="s">
        <v>113</v>
      </c>
      <c r="F6" s="7">
        <v>-18193.759999999998</v>
      </c>
      <c r="G6" s="7">
        <v>-18193.759999999998</v>
      </c>
      <c r="H6" s="7">
        <v>-18193.759999999998</v>
      </c>
      <c r="I6" s="7">
        <v>-18193.759999999998</v>
      </c>
      <c r="J6" s="7">
        <v>-18193.759999999998</v>
      </c>
      <c r="K6" s="7">
        <v>-18193.759999999998</v>
      </c>
      <c r="L6" s="7">
        <v>-18614.3</v>
      </c>
      <c r="M6" s="7">
        <v>-18614.3</v>
      </c>
      <c r="N6" s="7">
        <v>0</v>
      </c>
      <c r="O6" s="7">
        <v>0</v>
      </c>
      <c r="P6" s="7">
        <v>0</v>
      </c>
      <c r="Q6" s="7"/>
      <c r="R6" s="7">
        <f t="shared" si="0"/>
        <v>-146391.15999999997</v>
      </c>
      <c r="T6" s="23">
        <f>ROUND(0.03*'Entitlement to Date'!T6,2)</f>
        <v>208210.46</v>
      </c>
      <c r="U6" s="23">
        <f t="shared" si="1"/>
        <v>61819.300000000017</v>
      </c>
    </row>
    <row r="7" spans="1:21" x14ac:dyDescent="0.35">
      <c r="A7" s="10" t="s">
        <v>88</v>
      </c>
      <c r="B7" s="4" t="s">
        <v>53</v>
      </c>
      <c r="C7" s="1" t="s">
        <v>52</v>
      </c>
      <c r="D7" s="24" t="s">
        <v>142</v>
      </c>
      <c r="E7" t="s">
        <v>143</v>
      </c>
      <c r="F7" s="7">
        <v>-7837.01</v>
      </c>
      <c r="G7" s="7">
        <v>-7837.01</v>
      </c>
      <c r="H7" s="7">
        <v>-7837.01</v>
      </c>
      <c r="I7" s="7">
        <v>-7837.01</v>
      </c>
      <c r="J7" s="7">
        <v>-7837.01</v>
      </c>
      <c r="K7" s="7">
        <v>-7837.01</v>
      </c>
      <c r="L7" s="7">
        <v>-7826.56</v>
      </c>
      <c r="M7" s="7">
        <v>-7826.56</v>
      </c>
      <c r="N7" s="7">
        <v>0</v>
      </c>
      <c r="O7" s="7">
        <v>0</v>
      </c>
      <c r="P7" s="7">
        <v>0</v>
      </c>
      <c r="Q7" s="7"/>
      <c r="R7" s="7">
        <f t="shared" si="0"/>
        <v>-62675.18</v>
      </c>
      <c r="T7" s="23">
        <f>ROUND(0.03*'Entitlement to Date'!T7,2)</f>
        <v>67218.98</v>
      </c>
      <c r="U7" s="23">
        <f t="shared" si="1"/>
        <v>4543.7999999999956</v>
      </c>
    </row>
    <row r="8" spans="1:21" x14ac:dyDescent="0.35">
      <c r="A8" s="10" t="s">
        <v>89</v>
      </c>
      <c r="B8" s="4" t="s">
        <v>53</v>
      </c>
      <c r="C8" s="1" t="s">
        <v>105</v>
      </c>
      <c r="D8" s="6" t="s">
        <v>42</v>
      </c>
      <c r="E8" s="1" t="s">
        <v>130</v>
      </c>
      <c r="F8" s="7">
        <v>-13747.02</v>
      </c>
      <c r="G8" s="7">
        <v>-13747.02</v>
      </c>
      <c r="H8" s="7">
        <v>-13747.02</v>
      </c>
      <c r="I8" s="7">
        <v>-13747.02</v>
      </c>
      <c r="J8" s="7">
        <v>-13747.02</v>
      </c>
      <c r="K8" s="7">
        <v>-13747.02</v>
      </c>
      <c r="L8" s="7">
        <v>-13023.35</v>
      </c>
      <c r="M8" s="7">
        <v>-13023.35</v>
      </c>
      <c r="N8" s="7">
        <v>0</v>
      </c>
      <c r="O8" s="7">
        <v>0</v>
      </c>
      <c r="P8" s="7">
        <v>0</v>
      </c>
      <c r="Q8" s="7"/>
      <c r="R8" s="7">
        <f t="shared" si="0"/>
        <v>-108528.82000000002</v>
      </c>
      <c r="T8" s="23">
        <f>ROUND(0.03*'Entitlement to Date'!T8,2)</f>
        <v>150142.23000000001</v>
      </c>
      <c r="U8" s="23">
        <f t="shared" si="1"/>
        <v>41613.409999999989</v>
      </c>
    </row>
    <row r="9" spans="1:21" x14ac:dyDescent="0.35">
      <c r="A9" s="10" t="s">
        <v>89</v>
      </c>
      <c r="B9" s="4" t="s">
        <v>53</v>
      </c>
      <c r="C9" s="19" t="s">
        <v>105</v>
      </c>
      <c r="D9" t="s">
        <v>25</v>
      </c>
      <c r="E9" s="19" t="s">
        <v>131</v>
      </c>
      <c r="F9" s="7">
        <v>-7554.61</v>
      </c>
      <c r="G9" s="7">
        <v>-7554.61</v>
      </c>
      <c r="H9" s="7">
        <v>-7554.61</v>
      </c>
      <c r="I9" s="7">
        <v>-7554.61</v>
      </c>
      <c r="J9" s="7">
        <v>-7554.61</v>
      </c>
      <c r="K9" s="7">
        <v>-7554.61</v>
      </c>
      <c r="L9" s="7">
        <v>-9993.6</v>
      </c>
      <c r="M9" s="7">
        <v>-9993.61</v>
      </c>
      <c r="N9" s="7">
        <v>0</v>
      </c>
      <c r="O9" s="7">
        <v>0</v>
      </c>
      <c r="P9" s="7">
        <v>0</v>
      </c>
      <c r="Q9" s="7"/>
      <c r="R9" s="7">
        <f t="shared" si="0"/>
        <v>-65314.869999999995</v>
      </c>
      <c r="T9" s="23">
        <f>ROUND(0.03*'Entitlement to Date'!T9,2)</f>
        <v>82663.360000000001</v>
      </c>
      <c r="U9" s="23">
        <f t="shared" si="1"/>
        <v>17348.490000000005</v>
      </c>
    </row>
    <row r="10" spans="1:21" x14ac:dyDescent="0.35">
      <c r="A10" s="10" t="s">
        <v>89</v>
      </c>
      <c r="B10" s="4" t="s">
        <v>53</v>
      </c>
      <c r="C10" s="19" t="s">
        <v>105</v>
      </c>
      <c r="D10" t="s">
        <v>26</v>
      </c>
      <c r="E10" s="19" t="s">
        <v>132</v>
      </c>
      <c r="F10" s="7">
        <v>-4848.8</v>
      </c>
      <c r="G10" s="7">
        <v>-4848.8</v>
      </c>
      <c r="H10" s="7">
        <v>-4848.8</v>
      </c>
      <c r="I10" s="7">
        <v>-4848.8</v>
      </c>
      <c r="J10" s="7">
        <v>-4848.8</v>
      </c>
      <c r="K10" s="7">
        <v>-4848.8</v>
      </c>
      <c r="L10" s="7">
        <v>-4698.16</v>
      </c>
      <c r="M10" s="7">
        <v>-4698.16</v>
      </c>
      <c r="N10" s="7">
        <v>0</v>
      </c>
      <c r="O10" s="7">
        <v>0</v>
      </c>
      <c r="P10" s="7">
        <v>0</v>
      </c>
      <c r="Q10" s="7"/>
      <c r="R10" s="7">
        <f t="shared" si="0"/>
        <v>-38489.119999999995</v>
      </c>
      <c r="T10" s="23">
        <f>ROUND(0.03*'Entitlement to Date'!T10,2)</f>
        <v>86060.51</v>
      </c>
      <c r="U10" s="23">
        <f t="shared" si="1"/>
        <v>47571.39</v>
      </c>
    </row>
    <row r="11" spans="1:21" x14ac:dyDescent="0.35">
      <c r="A11" s="10" t="s">
        <v>90</v>
      </c>
      <c r="B11" s="4" t="s">
        <v>56</v>
      </c>
      <c r="C11" s="1" t="s">
        <v>17</v>
      </c>
      <c r="D11" s="6" t="s">
        <v>47</v>
      </c>
      <c r="E11" s="1" t="s">
        <v>109</v>
      </c>
      <c r="F11" s="7">
        <v>-25746.13</v>
      </c>
      <c r="G11" s="7">
        <v>-25746.13</v>
      </c>
      <c r="H11" s="7">
        <v>-25746.13</v>
      </c>
      <c r="I11" s="7">
        <v>-25746.13</v>
      </c>
      <c r="J11" s="7">
        <v>-25746.13</v>
      </c>
      <c r="K11" s="7">
        <v>-25746.13</v>
      </c>
      <c r="L11" s="7">
        <v>-24075.02</v>
      </c>
      <c r="M11" s="7">
        <v>-24075.02</v>
      </c>
      <c r="N11" s="7">
        <v>0</v>
      </c>
      <c r="O11" s="7">
        <v>0</v>
      </c>
      <c r="P11" s="7">
        <v>0</v>
      </c>
      <c r="Q11" s="7"/>
      <c r="R11" s="7">
        <f t="shared" si="0"/>
        <v>-202626.81999999998</v>
      </c>
      <c r="T11" s="23">
        <f>ROUND(0.03*'Entitlement to Date'!T11,2)</f>
        <v>176088.55</v>
      </c>
      <c r="U11" s="23">
        <f t="shared" si="1"/>
        <v>-26538.26999999999</v>
      </c>
    </row>
    <row r="12" spans="1:21" x14ac:dyDescent="0.35">
      <c r="A12" s="10" t="s">
        <v>90</v>
      </c>
      <c r="B12" s="4" t="s">
        <v>56</v>
      </c>
      <c r="C12" s="1" t="s">
        <v>17</v>
      </c>
      <c r="D12" s="6" t="s">
        <v>27</v>
      </c>
      <c r="E12" s="1" t="s">
        <v>110</v>
      </c>
      <c r="F12" s="7">
        <v>-17087.87</v>
      </c>
      <c r="G12" s="7">
        <v>-17087.87</v>
      </c>
      <c r="H12" s="7">
        <v>-17087.87</v>
      </c>
      <c r="I12" s="7">
        <v>-17087.87</v>
      </c>
      <c r="J12" s="7">
        <v>-17087.87</v>
      </c>
      <c r="K12" s="7">
        <v>-17087.87</v>
      </c>
      <c r="L12" s="7">
        <v>-16924.34</v>
      </c>
      <c r="M12" s="7">
        <v>-16924.34</v>
      </c>
      <c r="N12" s="7">
        <v>0</v>
      </c>
      <c r="O12" s="7">
        <v>0</v>
      </c>
      <c r="P12" s="7">
        <v>0</v>
      </c>
      <c r="Q12" s="7"/>
      <c r="R12" s="7">
        <f t="shared" si="0"/>
        <v>-136375.9</v>
      </c>
      <c r="T12" s="23">
        <f>ROUND(0.03*'Entitlement to Date'!T12,2)</f>
        <v>92800.09</v>
      </c>
      <c r="U12" s="23">
        <f t="shared" si="1"/>
        <v>-43575.81</v>
      </c>
    </row>
    <row r="13" spans="1:21" x14ac:dyDescent="0.35">
      <c r="A13" s="10" t="s">
        <v>90</v>
      </c>
      <c r="B13" s="4" t="s">
        <v>56</v>
      </c>
      <c r="C13" s="1" t="s">
        <v>17</v>
      </c>
      <c r="D13" s="6" t="s">
        <v>28</v>
      </c>
      <c r="E13" s="1" t="s">
        <v>111</v>
      </c>
      <c r="F13" s="7">
        <v>-8281.2800000000007</v>
      </c>
      <c r="G13" s="7">
        <v>-8281.2800000000007</v>
      </c>
      <c r="H13" s="7">
        <v>-8281.2800000000007</v>
      </c>
      <c r="I13" s="7">
        <v>-8281.2800000000007</v>
      </c>
      <c r="J13" s="7">
        <v>-8281.2800000000007</v>
      </c>
      <c r="K13" s="7">
        <v>-8281.2800000000007</v>
      </c>
      <c r="L13" s="7">
        <v>-8967.59</v>
      </c>
      <c r="M13" s="7">
        <v>-8967.59</v>
      </c>
      <c r="N13" s="7">
        <v>0</v>
      </c>
      <c r="O13" s="7">
        <v>0</v>
      </c>
      <c r="P13" s="7">
        <v>0</v>
      </c>
      <c r="Q13" s="7"/>
      <c r="R13" s="7">
        <f t="shared" si="0"/>
        <v>-67622.86</v>
      </c>
      <c r="T13" s="23">
        <f>ROUND(0.03*'Entitlement to Date'!T13,2)</f>
        <v>56542.1</v>
      </c>
      <c r="U13" s="23">
        <f t="shared" si="1"/>
        <v>-11080.760000000002</v>
      </c>
    </row>
    <row r="14" spans="1:21" x14ac:dyDescent="0.35">
      <c r="A14" s="10" t="s">
        <v>90</v>
      </c>
      <c r="B14" s="4" t="s">
        <v>56</v>
      </c>
      <c r="C14" s="1" t="s">
        <v>17</v>
      </c>
      <c r="D14" s="6" t="s">
        <v>64</v>
      </c>
      <c r="E14" s="1" t="s">
        <v>112</v>
      </c>
      <c r="F14" s="7">
        <v>-3930.52</v>
      </c>
      <c r="G14" s="7">
        <v>-3930.52</v>
      </c>
      <c r="H14" s="7">
        <v>-3930.52</v>
      </c>
      <c r="I14" s="7">
        <v>-3930.52</v>
      </c>
      <c r="J14" s="7">
        <v>-3930.52</v>
      </c>
      <c r="K14" s="7">
        <v>-3930.52</v>
      </c>
      <c r="L14" s="7">
        <v>-3782.37</v>
      </c>
      <c r="M14" s="7">
        <v>-3782.37</v>
      </c>
      <c r="N14" s="7">
        <v>0</v>
      </c>
      <c r="O14" s="7">
        <v>0</v>
      </c>
      <c r="P14" s="7">
        <v>0</v>
      </c>
      <c r="Q14" s="7"/>
      <c r="R14" s="7">
        <f t="shared" si="0"/>
        <v>-31147.859999999997</v>
      </c>
      <c r="T14" s="23">
        <f>ROUND(0.03*'Entitlement to Date'!T14,2)</f>
        <v>33486.120000000003</v>
      </c>
      <c r="U14" s="23">
        <f t="shared" si="1"/>
        <v>2338.2600000000057</v>
      </c>
    </row>
    <row r="15" spans="1:21" x14ac:dyDescent="0.35">
      <c r="A15" s="10" t="s">
        <v>90</v>
      </c>
      <c r="B15" s="4" t="s">
        <v>56</v>
      </c>
      <c r="C15" s="1" t="s">
        <v>17</v>
      </c>
      <c r="D15" s="6" t="s">
        <v>153</v>
      </c>
      <c r="E15" s="1" t="s">
        <v>148</v>
      </c>
      <c r="F15" s="7">
        <v>-1668.62</v>
      </c>
      <c r="G15" s="7">
        <v>-1050.6099999999999</v>
      </c>
      <c r="H15" s="7">
        <v>-1050.6099999999999</v>
      </c>
      <c r="I15" s="7">
        <v>-1050.6099999999999</v>
      </c>
      <c r="J15" s="7">
        <v>-1050.6099999999999</v>
      </c>
      <c r="K15" s="7">
        <v>-1050.6099999999999</v>
      </c>
      <c r="L15" s="7">
        <v>-663.6</v>
      </c>
      <c r="M15" s="7">
        <v>-663.6</v>
      </c>
      <c r="N15" s="7">
        <v>0</v>
      </c>
      <c r="O15" s="7">
        <v>0</v>
      </c>
      <c r="P15" s="7">
        <v>0</v>
      </c>
      <c r="Q15" s="7"/>
      <c r="R15" s="7">
        <f t="shared" si="0"/>
        <v>-8248.869999999999</v>
      </c>
      <c r="T15" s="23">
        <f>ROUND(0.03*'Entitlement to Date'!T15,2)</f>
        <v>2194.4499999999998</v>
      </c>
      <c r="U15" s="23">
        <f>T15+R15</f>
        <v>-6054.4199999999992</v>
      </c>
    </row>
    <row r="16" spans="1:21" x14ac:dyDescent="0.35">
      <c r="A16" s="10" t="s">
        <v>91</v>
      </c>
      <c r="B16" s="4" t="s">
        <v>61</v>
      </c>
      <c r="C16" s="1" t="s">
        <v>21</v>
      </c>
      <c r="D16" s="6" t="s">
        <v>49</v>
      </c>
      <c r="E16" s="1" t="s">
        <v>128</v>
      </c>
      <c r="F16" s="7">
        <v>-3006.6</v>
      </c>
      <c r="G16" s="7">
        <v>-3006.6</v>
      </c>
      <c r="H16" s="7">
        <v>-3006.6</v>
      </c>
      <c r="I16" s="7">
        <v>-3006.6</v>
      </c>
      <c r="J16" s="7">
        <v>-3006.6</v>
      </c>
      <c r="K16" s="7">
        <v>-3006.6</v>
      </c>
      <c r="L16" s="7">
        <v>-3126.93</v>
      </c>
      <c r="M16" s="7">
        <v>-3126.93</v>
      </c>
      <c r="N16" s="7">
        <v>0</v>
      </c>
      <c r="O16" s="7">
        <v>0</v>
      </c>
      <c r="P16" s="7">
        <v>0</v>
      </c>
      <c r="Q16" s="7"/>
      <c r="R16" s="7">
        <f t="shared" si="0"/>
        <v>-24293.46</v>
      </c>
      <c r="T16" s="23">
        <f>ROUND(0.03*'Entitlement to Date'!T16,2)</f>
        <v>45960.34</v>
      </c>
      <c r="U16" s="23">
        <f t="shared" si="1"/>
        <v>21666.879999999997</v>
      </c>
    </row>
    <row r="17" spans="1:21" x14ac:dyDescent="0.35">
      <c r="A17" s="10" t="s">
        <v>92</v>
      </c>
      <c r="B17" s="4" t="s">
        <v>54</v>
      </c>
      <c r="C17" s="1" t="s">
        <v>54</v>
      </c>
      <c r="D17" s="6" t="s">
        <v>102</v>
      </c>
      <c r="E17" s="1" t="s">
        <v>118</v>
      </c>
      <c r="F17" s="7">
        <v>-4214.1899999999996</v>
      </c>
      <c r="G17" s="7">
        <v>-4214.1899999999996</v>
      </c>
      <c r="H17" s="7">
        <v>-4214.1899999999996</v>
      </c>
      <c r="I17" s="7">
        <v>-4214.1899999999996</v>
      </c>
      <c r="J17" s="7">
        <v>-4214.1899999999996</v>
      </c>
      <c r="K17" s="7">
        <v>-4214.1899999999996</v>
      </c>
      <c r="L17" s="7">
        <v>-4116.7</v>
      </c>
      <c r="M17" s="7">
        <v>-4116.7</v>
      </c>
      <c r="N17" s="7">
        <v>0</v>
      </c>
      <c r="O17" s="7">
        <v>0</v>
      </c>
      <c r="P17" s="7">
        <v>0</v>
      </c>
      <c r="Q17" s="7"/>
      <c r="R17" s="7">
        <f t="shared" si="0"/>
        <v>-33518.539999999994</v>
      </c>
      <c r="T17" s="23">
        <f>ROUND(0.03*'Entitlement to Date'!T17,2)</f>
        <v>281711.84000000003</v>
      </c>
      <c r="U17" s="23">
        <f t="shared" si="1"/>
        <v>248193.30000000005</v>
      </c>
    </row>
    <row r="18" spans="1:21" x14ac:dyDescent="0.35">
      <c r="A18" s="10" t="s">
        <v>92</v>
      </c>
      <c r="B18" s="4" t="s">
        <v>54</v>
      </c>
      <c r="C18" s="1" t="s">
        <v>54</v>
      </c>
      <c r="D18" s="6" t="s">
        <v>29</v>
      </c>
      <c r="E18" s="1" t="s">
        <v>119</v>
      </c>
      <c r="F18" s="7">
        <v>-25141.87</v>
      </c>
      <c r="G18" s="7">
        <v>-25141.87</v>
      </c>
      <c r="H18" s="7">
        <v>-25141.87</v>
      </c>
      <c r="I18" s="7">
        <v>-25141.87</v>
      </c>
      <c r="J18" s="7">
        <v>-25141.87</v>
      </c>
      <c r="K18" s="7">
        <v>-25141.87</v>
      </c>
      <c r="L18" s="7">
        <v>-26456.01</v>
      </c>
      <c r="M18" s="7">
        <v>-26456.01</v>
      </c>
      <c r="N18" s="7">
        <v>0</v>
      </c>
      <c r="O18" s="7">
        <v>0</v>
      </c>
      <c r="P18" s="7">
        <v>0</v>
      </c>
      <c r="Q18" s="7"/>
      <c r="R18" s="7">
        <f t="shared" si="0"/>
        <v>-203763.24000000002</v>
      </c>
      <c r="T18" s="23">
        <f>ROUND(0.03*'Entitlement to Date'!T18,2)</f>
        <v>394917.02</v>
      </c>
      <c r="U18" s="23">
        <f t="shared" si="1"/>
        <v>191153.78</v>
      </c>
    </row>
    <row r="19" spans="1:21" x14ac:dyDescent="0.35">
      <c r="A19" s="10" t="s">
        <v>93</v>
      </c>
      <c r="B19" s="4" t="s">
        <v>7</v>
      </c>
      <c r="C19" s="1" t="s">
        <v>7</v>
      </c>
      <c r="D19" s="6" t="s">
        <v>30</v>
      </c>
      <c r="E19" s="1" t="s">
        <v>121</v>
      </c>
      <c r="F19" s="7">
        <v>-32119.34</v>
      </c>
      <c r="G19" s="7">
        <v>-32119.34</v>
      </c>
      <c r="H19" s="7">
        <v>-32119.34</v>
      </c>
      <c r="I19" s="7">
        <v>-32119.34</v>
      </c>
      <c r="J19" s="7">
        <v>-32119.34</v>
      </c>
      <c r="K19" s="7">
        <v>-32119.34</v>
      </c>
      <c r="L19" s="7">
        <v>-31509.14</v>
      </c>
      <c r="M19" s="7">
        <v>-31509.14</v>
      </c>
      <c r="N19" s="7">
        <v>0</v>
      </c>
      <c r="O19" s="7">
        <v>0</v>
      </c>
      <c r="P19" s="7">
        <v>0</v>
      </c>
      <c r="Q19" s="7"/>
      <c r="R19" s="7">
        <f t="shared" si="0"/>
        <v>-255734.32</v>
      </c>
      <c r="T19" s="23">
        <f>ROUND(0.03*'Entitlement to Date'!T19,2)</f>
        <v>101249.25</v>
      </c>
      <c r="U19" s="23">
        <f t="shared" si="1"/>
        <v>-154485.07</v>
      </c>
    </row>
    <row r="20" spans="1:21" x14ac:dyDescent="0.35">
      <c r="A20" s="10" t="s">
        <v>94</v>
      </c>
      <c r="B20" s="4" t="s">
        <v>57</v>
      </c>
      <c r="C20" s="1" t="s">
        <v>8</v>
      </c>
      <c r="D20" s="6" t="s">
        <v>81</v>
      </c>
      <c r="E20" s="2" t="s">
        <v>82</v>
      </c>
      <c r="F20" s="7">
        <v>-9590.44</v>
      </c>
      <c r="G20" s="7">
        <v>-9590.44</v>
      </c>
      <c r="H20" s="7">
        <v>-9590.44</v>
      </c>
      <c r="I20" s="7">
        <v>-9590.44</v>
      </c>
      <c r="J20" s="7">
        <v>-9590.44</v>
      </c>
      <c r="K20" s="7">
        <v>-9590.44</v>
      </c>
      <c r="L20" s="7">
        <v>-8141.11</v>
      </c>
      <c r="M20" s="7">
        <v>-8141.11</v>
      </c>
      <c r="N20" s="7">
        <v>0</v>
      </c>
      <c r="O20" s="7">
        <v>0</v>
      </c>
      <c r="P20" s="7">
        <v>0</v>
      </c>
      <c r="Q20" s="7"/>
      <c r="R20" s="7">
        <f t="shared" si="0"/>
        <v>-73824.86</v>
      </c>
      <c r="T20" s="23">
        <f>ROUND(0.03*'Entitlement to Date'!T20,2)</f>
        <v>132106.95000000001</v>
      </c>
      <c r="U20" s="23">
        <f t="shared" si="1"/>
        <v>58282.090000000011</v>
      </c>
    </row>
    <row r="21" spans="1:21" x14ac:dyDescent="0.35">
      <c r="A21" s="10" t="s">
        <v>94</v>
      </c>
      <c r="B21" s="4" t="s">
        <v>57</v>
      </c>
      <c r="C21" s="1" t="s">
        <v>8</v>
      </c>
      <c r="D21" s="6" t="s">
        <v>46</v>
      </c>
      <c r="E21" s="1" t="s">
        <v>45</v>
      </c>
      <c r="F21" s="7">
        <v>-11991.77</v>
      </c>
      <c r="G21" s="7">
        <v>-11991.77</v>
      </c>
      <c r="H21" s="7">
        <v>-11991.77</v>
      </c>
      <c r="I21" s="7">
        <v>-11991.77</v>
      </c>
      <c r="J21" s="7">
        <v>-11991.77</v>
      </c>
      <c r="K21" s="7">
        <v>-11991.77</v>
      </c>
      <c r="L21" s="7">
        <v>-10421.790000000001</v>
      </c>
      <c r="M21" s="7">
        <v>-10421.790000000001</v>
      </c>
      <c r="N21" s="7">
        <v>0</v>
      </c>
      <c r="O21" s="7">
        <v>0</v>
      </c>
      <c r="P21" s="7">
        <v>0</v>
      </c>
      <c r="Q21" s="7"/>
      <c r="R21" s="7">
        <f t="shared" si="0"/>
        <v>-92794.200000000012</v>
      </c>
      <c r="T21" s="23">
        <f>ROUND(0.03*'Entitlement to Date'!T21,2)</f>
        <v>205888.57</v>
      </c>
      <c r="U21" s="23">
        <f t="shared" si="1"/>
        <v>113094.37</v>
      </c>
    </row>
    <row r="22" spans="1:21" x14ac:dyDescent="0.35">
      <c r="A22" s="10" t="s">
        <v>94</v>
      </c>
      <c r="B22" s="4" t="s">
        <v>57</v>
      </c>
      <c r="C22" s="1" t="s">
        <v>8</v>
      </c>
      <c r="D22" s="6" t="s">
        <v>32</v>
      </c>
      <c r="E22" s="1" t="s">
        <v>9</v>
      </c>
      <c r="F22" s="7">
        <v>-18843.41</v>
      </c>
      <c r="G22" s="7">
        <v>-18843.41</v>
      </c>
      <c r="H22" s="7">
        <v>-18843.41</v>
      </c>
      <c r="I22" s="7">
        <v>-18843.41</v>
      </c>
      <c r="J22" s="7">
        <v>-18843.41</v>
      </c>
      <c r="K22" s="7">
        <v>-18843.41</v>
      </c>
      <c r="L22" s="7">
        <v>-18215.21</v>
      </c>
      <c r="M22" s="7">
        <v>-18215.21</v>
      </c>
      <c r="N22" s="7">
        <v>0</v>
      </c>
      <c r="O22" s="7">
        <v>0</v>
      </c>
      <c r="P22" s="7">
        <v>0</v>
      </c>
      <c r="Q22" s="7"/>
      <c r="R22" s="7">
        <f t="shared" si="0"/>
        <v>-149490.88</v>
      </c>
      <c r="T22" s="23">
        <f>ROUND(0.03*'Entitlement to Date'!T22,2)</f>
        <v>113198.81</v>
      </c>
      <c r="U22" s="23">
        <f t="shared" si="1"/>
        <v>-36292.070000000007</v>
      </c>
    </row>
    <row r="23" spans="1:21" x14ac:dyDescent="0.35">
      <c r="A23" s="10" t="s">
        <v>94</v>
      </c>
      <c r="B23" s="4" t="s">
        <v>57</v>
      </c>
      <c r="C23" s="1" t="s">
        <v>8</v>
      </c>
      <c r="D23" s="6" t="s">
        <v>33</v>
      </c>
      <c r="E23" s="1" t="s">
        <v>115</v>
      </c>
      <c r="F23" s="7">
        <v>-9559.64</v>
      </c>
      <c r="G23" s="7">
        <v>-9559.64</v>
      </c>
      <c r="H23" s="7">
        <v>-9559.64</v>
      </c>
      <c r="I23" s="7">
        <v>-9559.64</v>
      </c>
      <c r="J23" s="7">
        <v>-9559.64</v>
      </c>
      <c r="K23" s="7">
        <v>-9559.64</v>
      </c>
      <c r="L23" s="7">
        <v>-9169.1200000000008</v>
      </c>
      <c r="M23" s="7">
        <v>-9169.1200000000008</v>
      </c>
      <c r="N23" s="7">
        <v>0</v>
      </c>
      <c r="O23" s="7">
        <v>0</v>
      </c>
      <c r="P23" s="7">
        <v>0</v>
      </c>
      <c r="Q23" s="7"/>
      <c r="R23" s="7">
        <f t="shared" si="0"/>
        <v>-75696.079999999987</v>
      </c>
      <c r="T23" s="23">
        <f>ROUND(0.03*'Entitlement to Date'!T23,2)</f>
        <v>244456.43</v>
      </c>
      <c r="U23" s="23">
        <f t="shared" si="1"/>
        <v>168760.35</v>
      </c>
    </row>
    <row r="24" spans="1:21" x14ac:dyDescent="0.35">
      <c r="A24" s="10" t="s">
        <v>94</v>
      </c>
      <c r="B24" s="4" t="s">
        <v>57</v>
      </c>
      <c r="C24" s="1" t="s">
        <v>8</v>
      </c>
      <c r="D24" s="6" t="s">
        <v>34</v>
      </c>
      <c r="E24" s="1" t="s">
        <v>116</v>
      </c>
      <c r="F24" s="7">
        <v>-23772.42</v>
      </c>
      <c r="G24" s="7">
        <v>-23772.42</v>
      </c>
      <c r="H24" s="7">
        <v>-23772.42</v>
      </c>
      <c r="I24" s="7">
        <v>-23772.42</v>
      </c>
      <c r="J24" s="7">
        <v>-23772.42</v>
      </c>
      <c r="K24" s="7">
        <v>-23772.42</v>
      </c>
      <c r="L24" s="7">
        <v>-23468.89</v>
      </c>
      <c r="M24" s="7">
        <v>-23468.89</v>
      </c>
      <c r="N24" s="7">
        <v>0</v>
      </c>
      <c r="O24" s="7">
        <v>0</v>
      </c>
      <c r="P24" s="7">
        <v>0</v>
      </c>
      <c r="Q24" s="7"/>
      <c r="R24" s="7">
        <f t="shared" si="0"/>
        <v>-189572.3</v>
      </c>
      <c r="T24" s="23">
        <f>ROUND(0.03*'Entitlement to Date'!T24,2)</f>
        <v>96889.86</v>
      </c>
      <c r="U24" s="23">
        <f t="shared" si="1"/>
        <v>-92682.439999999988</v>
      </c>
    </row>
    <row r="25" spans="1:21" x14ac:dyDescent="0.35">
      <c r="A25" s="10" t="s">
        <v>94</v>
      </c>
      <c r="B25" s="4" t="s">
        <v>57</v>
      </c>
      <c r="C25" s="3" t="s">
        <v>8</v>
      </c>
      <c r="D25" s="6" t="s">
        <v>35</v>
      </c>
      <c r="E25" s="3" t="s">
        <v>18</v>
      </c>
      <c r="F25" s="7">
        <v>-8470.24</v>
      </c>
      <c r="G25" s="7">
        <v>-8470.24</v>
      </c>
      <c r="H25" s="7">
        <v>-8470.24</v>
      </c>
      <c r="I25" s="7">
        <v>-8470.24</v>
      </c>
      <c r="J25" s="7">
        <v>-8470.24</v>
      </c>
      <c r="K25" s="7">
        <v>-8470.24</v>
      </c>
      <c r="L25" s="7">
        <v>-10300.450000000001</v>
      </c>
      <c r="M25" s="7">
        <v>-10300.450000000001</v>
      </c>
      <c r="N25" s="7">
        <v>0</v>
      </c>
      <c r="O25" s="7">
        <v>0</v>
      </c>
      <c r="P25" s="7">
        <v>0</v>
      </c>
      <c r="Q25" s="7"/>
      <c r="R25" s="7">
        <f t="shared" si="0"/>
        <v>-71422.34</v>
      </c>
      <c r="T25" s="23">
        <f>ROUND(0.03*'Entitlement to Date'!T25,2)</f>
        <v>110273.96</v>
      </c>
      <c r="U25" s="23">
        <f t="shared" si="1"/>
        <v>38851.62000000001</v>
      </c>
    </row>
    <row r="26" spans="1:21" x14ac:dyDescent="0.35">
      <c r="A26" s="10" t="s">
        <v>94</v>
      </c>
      <c r="B26" s="4" t="s">
        <v>57</v>
      </c>
      <c r="C26" s="1" t="s">
        <v>8</v>
      </c>
      <c r="D26" s="6" t="s">
        <v>31</v>
      </c>
      <c r="E26" s="1" t="s">
        <v>117</v>
      </c>
      <c r="F26" s="7">
        <v>-10204.27</v>
      </c>
      <c r="G26" s="7">
        <v>-10204.27</v>
      </c>
      <c r="H26" s="7">
        <v>-10204.27</v>
      </c>
      <c r="I26" s="7">
        <v>-10204.27</v>
      </c>
      <c r="J26" s="7">
        <v>-10204.27</v>
      </c>
      <c r="K26" s="7">
        <v>-10204.27</v>
      </c>
      <c r="L26" s="7">
        <v>-9245.2900000000009</v>
      </c>
      <c r="M26" s="7">
        <v>-9245.2900000000009</v>
      </c>
      <c r="N26" s="7">
        <v>0</v>
      </c>
      <c r="O26" s="7">
        <v>0</v>
      </c>
      <c r="P26" s="7">
        <v>0</v>
      </c>
      <c r="Q26" s="7"/>
      <c r="R26" s="7">
        <f t="shared" si="0"/>
        <v>-79716.200000000012</v>
      </c>
      <c r="T26" s="23">
        <f>ROUND(0.03*'Entitlement to Date'!T26,2)</f>
        <v>294787.43</v>
      </c>
      <c r="U26" s="23">
        <f t="shared" si="1"/>
        <v>215071.22999999998</v>
      </c>
    </row>
    <row r="27" spans="1:21" x14ac:dyDescent="0.35">
      <c r="A27" s="10" t="s">
        <v>95</v>
      </c>
      <c r="B27" s="4" t="s">
        <v>60</v>
      </c>
      <c r="C27" s="1" t="s">
        <v>10</v>
      </c>
      <c r="D27" s="6" t="s">
        <v>36</v>
      </c>
      <c r="E27" s="1" t="s">
        <v>127</v>
      </c>
      <c r="F27" s="7">
        <v>-7749.56</v>
      </c>
      <c r="G27" s="7">
        <v>-7749.56</v>
      </c>
      <c r="H27" s="7">
        <v>-7749.56</v>
      </c>
      <c r="I27" s="7">
        <v>-7749.56</v>
      </c>
      <c r="J27" s="7">
        <v>-7749.56</v>
      </c>
      <c r="K27" s="7">
        <v>-7749.56</v>
      </c>
      <c r="L27" s="7">
        <v>-7102.61</v>
      </c>
      <c r="M27" s="7">
        <v>-7102.61</v>
      </c>
      <c r="N27" s="7">
        <v>0</v>
      </c>
      <c r="O27" s="7">
        <v>0</v>
      </c>
      <c r="P27" s="7">
        <v>0</v>
      </c>
      <c r="Q27" s="7"/>
      <c r="R27" s="7">
        <f t="shared" si="0"/>
        <v>-60702.58</v>
      </c>
      <c r="T27" s="23">
        <f>ROUND(0.03*'Entitlement to Date'!T27,2)</f>
        <v>90468.95</v>
      </c>
      <c r="U27" s="23">
        <f t="shared" si="1"/>
        <v>29766.369999999995</v>
      </c>
    </row>
    <row r="28" spans="1:21" x14ac:dyDescent="0.35">
      <c r="A28" s="10" t="s">
        <v>96</v>
      </c>
      <c r="B28" s="4" t="s">
        <v>51</v>
      </c>
      <c r="C28" s="1" t="s">
        <v>51</v>
      </c>
      <c r="D28" s="6" t="s">
        <v>63</v>
      </c>
      <c r="E28" s="1" t="s">
        <v>50</v>
      </c>
      <c r="F28" s="7">
        <v>-20727.990000000002</v>
      </c>
      <c r="G28" s="7">
        <v>-20727.990000000002</v>
      </c>
      <c r="H28" s="7">
        <v>-20727.990000000002</v>
      </c>
      <c r="I28" s="7">
        <v>-20727.990000000002</v>
      </c>
      <c r="J28" s="7">
        <v>-20727.990000000002</v>
      </c>
      <c r="K28" s="7">
        <v>-20727.990000000002</v>
      </c>
      <c r="L28" s="7">
        <v>-20252.53</v>
      </c>
      <c r="M28" s="7">
        <v>-20252.53</v>
      </c>
      <c r="N28" s="7">
        <v>0</v>
      </c>
      <c r="O28" s="7">
        <v>0</v>
      </c>
      <c r="P28" s="7">
        <v>0</v>
      </c>
      <c r="Q28" s="7"/>
      <c r="R28" s="7">
        <f t="shared" si="0"/>
        <v>-164873.00000000003</v>
      </c>
      <c r="T28" s="23">
        <f>ROUND(0.03*'Entitlement to Date'!T28,2)</f>
        <v>231356.32</v>
      </c>
      <c r="U28" s="23">
        <f t="shared" si="1"/>
        <v>66483.319999999978</v>
      </c>
    </row>
    <row r="29" spans="1:21" x14ac:dyDescent="0.35">
      <c r="A29" s="10" t="s">
        <v>96</v>
      </c>
      <c r="B29" s="4" t="s">
        <v>51</v>
      </c>
      <c r="C29" s="1" t="s">
        <v>51</v>
      </c>
      <c r="D29" s="6" t="s">
        <v>140</v>
      </c>
      <c r="E29" s="1" t="s">
        <v>141</v>
      </c>
      <c r="F29" s="7">
        <v>-2760.05</v>
      </c>
      <c r="G29" s="7">
        <v>-2760.05</v>
      </c>
      <c r="H29" s="7">
        <v>-2760.05</v>
      </c>
      <c r="I29" s="7">
        <v>-2760.05</v>
      </c>
      <c r="J29" s="7">
        <v>-2760.05</v>
      </c>
      <c r="K29" s="7">
        <v>-2760.05</v>
      </c>
      <c r="L29" s="7">
        <v>-2257.7800000000002</v>
      </c>
      <c r="M29" s="7">
        <v>-2257.7800000000002</v>
      </c>
      <c r="N29" s="7">
        <v>0</v>
      </c>
      <c r="O29" s="7">
        <v>0</v>
      </c>
      <c r="P29" s="7">
        <v>0</v>
      </c>
      <c r="Q29" s="7"/>
      <c r="R29" s="7">
        <f t="shared" si="0"/>
        <v>-21075.859999999997</v>
      </c>
      <c r="T29" s="23">
        <f>ROUND(0.03*'Entitlement to Date'!T29,2)</f>
        <v>24236.26</v>
      </c>
      <c r="U29" s="23">
        <f t="shared" si="1"/>
        <v>3160.4000000000015</v>
      </c>
    </row>
    <row r="30" spans="1:21" x14ac:dyDescent="0.35">
      <c r="A30" s="10" t="s">
        <v>97</v>
      </c>
      <c r="B30" s="4" t="s">
        <v>58</v>
      </c>
      <c r="C30" s="3" t="s">
        <v>11</v>
      </c>
      <c r="D30" s="6" t="s">
        <v>37</v>
      </c>
      <c r="E30" s="3" t="s">
        <v>120</v>
      </c>
      <c r="F30" s="7">
        <v>-7157.14</v>
      </c>
      <c r="G30" s="7">
        <v>-7157.14</v>
      </c>
      <c r="H30" s="7">
        <v>-7157.14</v>
      </c>
      <c r="I30" s="7">
        <v>-7157.14</v>
      </c>
      <c r="J30" s="7">
        <v>-7157.14</v>
      </c>
      <c r="K30" s="7">
        <v>-7157.14</v>
      </c>
      <c r="L30" s="7">
        <v>-6807.97</v>
      </c>
      <c r="M30" s="7">
        <v>-6807.97</v>
      </c>
      <c r="N30" s="7">
        <v>0</v>
      </c>
      <c r="O30" s="7">
        <v>0</v>
      </c>
      <c r="P30" s="7">
        <v>0</v>
      </c>
      <c r="Q30" s="7"/>
      <c r="R30" s="7">
        <f t="shared" si="0"/>
        <v>-56558.780000000006</v>
      </c>
      <c r="T30" s="23">
        <f>ROUND(0.03*'Entitlement to Date'!T30,2)</f>
        <v>77232.91</v>
      </c>
      <c r="U30" s="23">
        <f t="shared" si="1"/>
        <v>20674.129999999997</v>
      </c>
    </row>
    <row r="31" spans="1:21" x14ac:dyDescent="0.35">
      <c r="A31" s="10" t="s">
        <v>97</v>
      </c>
      <c r="B31" s="4" t="s">
        <v>58</v>
      </c>
      <c r="C31" s="1" t="s">
        <v>11</v>
      </c>
      <c r="D31" s="6" t="s">
        <v>38</v>
      </c>
      <c r="E31" s="1" t="s">
        <v>12</v>
      </c>
      <c r="F31" s="7">
        <v>-9405.4500000000007</v>
      </c>
      <c r="G31" s="7">
        <v>-9405.4500000000007</v>
      </c>
      <c r="H31" s="7">
        <v>-9405.4500000000007</v>
      </c>
      <c r="I31" s="7">
        <v>-9405.4500000000007</v>
      </c>
      <c r="J31" s="7">
        <v>-9405.4500000000007</v>
      </c>
      <c r="K31" s="7">
        <v>-9405.4500000000007</v>
      </c>
      <c r="L31" s="7">
        <v>-8664.26</v>
      </c>
      <c r="M31" s="7">
        <v>-8664.26</v>
      </c>
      <c r="N31" s="7">
        <v>0</v>
      </c>
      <c r="O31" s="7">
        <v>0</v>
      </c>
      <c r="P31" s="7">
        <v>0</v>
      </c>
      <c r="Q31" s="7"/>
      <c r="R31" s="7">
        <f t="shared" si="0"/>
        <v>-73761.22</v>
      </c>
      <c r="T31" s="23">
        <f>ROUND(0.03*'Entitlement to Date'!T31,2)</f>
        <v>101914.78</v>
      </c>
      <c r="U31" s="23">
        <f t="shared" si="1"/>
        <v>28153.559999999998</v>
      </c>
    </row>
    <row r="32" spans="1:21" x14ac:dyDescent="0.35">
      <c r="A32" s="10" t="s">
        <v>98</v>
      </c>
      <c r="B32" s="4" t="s">
        <v>59</v>
      </c>
      <c r="C32" s="1" t="s">
        <v>13</v>
      </c>
      <c r="D32" s="6" t="s">
        <v>79</v>
      </c>
      <c r="E32" s="1" t="s">
        <v>83</v>
      </c>
      <c r="F32" s="7">
        <v>-6070.3</v>
      </c>
      <c r="G32" s="7">
        <v>-6070.3</v>
      </c>
      <c r="H32" s="7">
        <v>-6070.3</v>
      </c>
      <c r="I32" s="7">
        <v>-6070.3</v>
      </c>
      <c r="J32" s="7">
        <v>-6070.3</v>
      </c>
      <c r="K32" s="7">
        <v>-6070.3</v>
      </c>
      <c r="L32" s="7">
        <v>-5724.59</v>
      </c>
      <c r="M32" s="7">
        <v>-5724.59</v>
      </c>
      <c r="N32" s="7">
        <v>0</v>
      </c>
      <c r="O32" s="7">
        <v>0</v>
      </c>
      <c r="P32" s="7">
        <v>0</v>
      </c>
      <c r="Q32" s="7"/>
      <c r="R32" s="7">
        <f t="shared" si="0"/>
        <v>-47870.979999999996</v>
      </c>
      <c r="T32" s="23">
        <f>ROUND(0.03*'Entitlement to Date'!T32,2)</f>
        <v>62677.16</v>
      </c>
      <c r="U32" s="23">
        <f t="shared" si="1"/>
        <v>14806.180000000008</v>
      </c>
    </row>
    <row r="33" spans="1:21" x14ac:dyDescent="0.35">
      <c r="A33" s="10" t="s">
        <v>98</v>
      </c>
      <c r="B33" s="4" t="s">
        <v>59</v>
      </c>
      <c r="C33" s="1" t="s">
        <v>13</v>
      </c>
      <c r="D33" s="6" t="s">
        <v>39</v>
      </c>
      <c r="E33" s="1" t="s">
        <v>123</v>
      </c>
      <c r="F33" s="7">
        <v>-5773.53</v>
      </c>
      <c r="G33" s="7">
        <v>-5773.53</v>
      </c>
      <c r="H33" s="7">
        <v>-5773.53</v>
      </c>
      <c r="I33" s="7">
        <v>-5773.53</v>
      </c>
      <c r="J33" s="7">
        <v>-5773.53</v>
      </c>
      <c r="K33" s="7">
        <v>-5773.53</v>
      </c>
      <c r="L33" s="7">
        <v>-6069.92</v>
      </c>
      <c r="M33" s="7">
        <v>-6069.92</v>
      </c>
      <c r="N33" s="7">
        <v>0</v>
      </c>
      <c r="O33" s="7">
        <v>0</v>
      </c>
      <c r="P33" s="7">
        <v>0</v>
      </c>
      <c r="Q33" s="7"/>
      <c r="R33" s="7">
        <f t="shared" si="0"/>
        <v>-46781.02</v>
      </c>
      <c r="T33" s="23">
        <f>ROUND(0.03*'Entitlement to Date'!T33,2)</f>
        <v>55622.19</v>
      </c>
      <c r="U33" s="23">
        <f t="shared" si="1"/>
        <v>8841.1700000000055</v>
      </c>
    </row>
    <row r="34" spans="1:21" x14ac:dyDescent="0.35">
      <c r="A34" s="10" t="s">
        <v>98</v>
      </c>
      <c r="B34" s="4" t="s">
        <v>59</v>
      </c>
      <c r="C34" s="1" t="s">
        <v>13</v>
      </c>
      <c r="D34" s="6" t="s">
        <v>103</v>
      </c>
      <c r="E34" s="1" t="s">
        <v>124</v>
      </c>
      <c r="F34" s="7">
        <v>-16797.2</v>
      </c>
      <c r="G34" s="7">
        <v>-16797.2</v>
      </c>
      <c r="H34" s="7">
        <v>-16797.2</v>
      </c>
      <c r="I34" s="7">
        <v>-16797.2</v>
      </c>
      <c r="J34" s="7">
        <v>-16797.2</v>
      </c>
      <c r="K34" s="7">
        <v>-16797.2</v>
      </c>
      <c r="L34" s="7">
        <v>-17395.03</v>
      </c>
      <c r="M34" s="7">
        <v>-17395.03</v>
      </c>
      <c r="N34" s="7">
        <v>0</v>
      </c>
      <c r="O34" s="7">
        <v>0</v>
      </c>
      <c r="P34" s="7">
        <v>0</v>
      </c>
      <c r="Q34" s="7"/>
      <c r="R34" s="7">
        <f t="shared" si="0"/>
        <v>-135573.26</v>
      </c>
      <c r="T34" s="23">
        <f>ROUND(0.03*'Entitlement to Date'!T34,2)</f>
        <v>188485.65</v>
      </c>
      <c r="U34" s="23">
        <f t="shared" si="1"/>
        <v>52912.389999999985</v>
      </c>
    </row>
    <row r="35" spans="1:21" x14ac:dyDescent="0.35">
      <c r="A35" s="10" t="s">
        <v>98</v>
      </c>
      <c r="B35" s="4" t="s">
        <v>59</v>
      </c>
      <c r="C35" s="1" t="s">
        <v>13</v>
      </c>
      <c r="D35" s="6" t="s">
        <v>80</v>
      </c>
      <c r="E35" s="1" t="s">
        <v>125</v>
      </c>
      <c r="F35" s="7">
        <v>-21240.67</v>
      </c>
      <c r="G35" s="7">
        <v>-21240.67</v>
      </c>
      <c r="H35" s="7">
        <v>-21240.67</v>
      </c>
      <c r="I35" s="7">
        <v>-21240.67</v>
      </c>
      <c r="J35" s="7">
        <v>-21240.67</v>
      </c>
      <c r="K35" s="7">
        <v>-21240.67</v>
      </c>
      <c r="L35" s="7">
        <v>-21223.1</v>
      </c>
      <c r="M35" s="7">
        <v>-21223.09</v>
      </c>
      <c r="N35" s="7">
        <v>0</v>
      </c>
      <c r="O35" s="7">
        <v>0</v>
      </c>
      <c r="P35" s="7">
        <v>0</v>
      </c>
      <c r="Q35" s="7"/>
      <c r="R35" s="7">
        <f t="shared" si="0"/>
        <v>-169890.21</v>
      </c>
      <c r="T35" s="23">
        <f>ROUND(0.03*'Entitlement to Date'!T35,2)</f>
        <v>353686.9</v>
      </c>
      <c r="U35" s="23">
        <f t="shared" si="1"/>
        <v>183796.69000000003</v>
      </c>
    </row>
    <row r="36" spans="1:21" x14ac:dyDescent="0.35">
      <c r="A36" s="10" t="s">
        <v>98</v>
      </c>
      <c r="B36" s="4" t="s">
        <v>59</v>
      </c>
      <c r="C36" s="1" t="s">
        <v>13</v>
      </c>
      <c r="D36" s="6" t="s">
        <v>40</v>
      </c>
      <c r="E36" s="1" t="s">
        <v>126</v>
      </c>
      <c r="F36" s="7">
        <v>-29890.17</v>
      </c>
      <c r="G36" s="7">
        <v>-29890.17</v>
      </c>
      <c r="H36" s="7">
        <v>-29890.17</v>
      </c>
      <c r="I36" s="7">
        <v>-29890.17</v>
      </c>
      <c r="J36" s="7">
        <v>-29890.17</v>
      </c>
      <c r="K36" s="7">
        <v>-29890.17</v>
      </c>
      <c r="L36" s="7">
        <v>-29165.22</v>
      </c>
      <c r="M36" s="7">
        <v>-29165.22</v>
      </c>
      <c r="N36" s="7">
        <v>0</v>
      </c>
      <c r="O36" s="7">
        <v>0</v>
      </c>
      <c r="P36" s="7">
        <v>0</v>
      </c>
      <c r="Q36" s="7"/>
      <c r="R36" s="7">
        <f t="shared" si="0"/>
        <v>-237671.45999999996</v>
      </c>
      <c r="T36" s="23">
        <f>ROUND(0.03*'Entitlement to Date'!T36,2)</f>
        <v>349205.63</v>
      </c>
      <c r="U36" s="23">
        <f t="shared" si="1"/>
        <v>111534.17000000004</v>
      </c>
    </row>
    <row r="37" spans="1:21" x14ac:dyDescent="0.35">
      <c r="A37" s="10" t="s">
        <v>98</v>
      </c>
      <c r="B37" s="4" t="s">
        <v>59</v>
      </c>
      <c r="C37" s="1" t="s">
        <v>13</v>
      </c>
      <c r="D37" s="24" t="s">
        <v>144</v>
      </c>
      <c r="E37" s="19" t="s">
        <v>145</v>
      </c>
      <c r="F37" s="7">
        <v>-10039.120000000001</v>
      </c>
      <c r="G37" s="7">
        <v>-10039.120000000001</v>
      </c>
      <c r="H37" s="7">
        <v>-10039.120000000001</v>
      </c>
      <c r="I37" s="7">
        <v>-10039.120000000001</v>
      </c>
      <c r="J37" s="7">
        <v>-10039.120000000001</v>
      </c>
      <c r="K37" s="7">
        <v>-10039.120000000001</v>
      </c>
      <c r="L37" s="7">
        <v>-10858.64</v>
      </c>
      <c r="M37" s="7">
        <v>-10858.64</v>
      </c>
      <c r="N37" s="7">
        <v>0</v>
      </c>
      <c r="O37" s="7">
        <v>0</v>
      </c>
      <c r="P37" s="7">
        <v>0</v>
      </c>
      <c r="Q37" s="7"/>
      <c r="R37" s="7">
        <f t="shared" si="0"/>
        <v>-81952.000000000015</v>
      </c>
      <c r="T37" s="23">
        <f>ROUND(0.03*'Entitlement to Date'!T37,2)</f>
        <v>0</v>
      </c>
      <c r="U37" s="23">
        <f t="shared" si="1"/>
        <v>-81952.000000000015</v>
      </c>
    </row>
    <row r="38" spans="1:21" x14ac:dyDescent="0.35">
      <c r="A38" s="10" t="s">
        <v>94</v>
      </c>
      <c r="B38" s="4" t="s">
        <v>59</v>
      </c>
      <c r="C38" s="1" t="s">
        <v>13</v>
      </c>
      <c r="D38" s="6" t="s">
        <v>154</v>
      </c>
      <c r="E38" s="1" t="s">
        <v>155</v>
      </c>
      <c r="F38" s="7">
        <v>-23660.69</v>
      </c>
      <c r="G38" s="7">
        <v>-23660.69</v>
      </c>
      <c r="H38" s="7">
        <v>-23660.69</v>
      </c>
      <c r="I38" s="7">
        <v>-23660.69</v>
      </c>
      <c r="J38" s="7">
        <v>-23660.69</v>
      </c>
      <c r="K38" s="7">
        <v>-23660.69</v>
      </c>
      <c r="L38" s="7">
        <v>-23848.01</v>
      </c>
      <c r="M38" s="7">
        <v>-23848.01</v>
      </c>
      <c r="N38" s="7">
        <v>0</v>
      </c>
      <c r="O38" s="7">
        <v>0</v>
      </c>
      <c r="P38" s="7">
        <v>0</v>
      </c>
      <c r="Q38" s="7"/>
      <c r="R38" s="7">
        <f t="shared" si="0"/>
        <v>-189660.16</v>
      </c>
      <c r="T38" s="23">
        <f>ROUND(0.03*'Entitlement to Date'!T39,2)</f>
        <v>269663.17</v>
      </c>
      <c r="U38" s="23">
        <f t="shared" si="1"/>
        <v>80003.00999999998</v>
      </c>
    </row>
    <row r="39" spans="1:21" x14ac:dyDescent="0.35">
      <c r="A39" s="10" t="s">
        <v>99</v>
      </c>
      <c r="B39" s="4" t="s">
        <v>55</v>
      </c>
      <c r="C39" s="1" t="s">
        <v>14</v>
      </c>
      <c r="D39" s="6" t="s">
        <v>41</v>
      </c>
      <c r="E39" s="1" t="s">
        <v>15</v>
      </c>
      <c r="F39" s="7">
        <v>-10791.65</v>
      </c>
      <c r="G39" s="7">
        <v>-10791.65</v>
      </c>
      <c r="H39" s="7">
        <v>-10791.65</v>
      </c>
      <c r="I39" s="7">
        <v>-10791.65</v>
      </c>
      <c r="J39" s="7">
        <v>-10791.65</v>
      </c>
      <c r="K39" s="7">
        <v>-10791.65</v>
      </c>
      <c r="L39" s="7">
        <v>-13866.47</v>
      </c>
      <c r="M39" s="7">
        <v>-13866.47</v>
      </c>
      <c r="N39" s="7">
        <v>0</v>
      </c>
      <c r="O39" s="7">
        <v>0</v>
      </c>
      <c r="P39" s="7">
        <v>0</v>
      </c>
      <c r="Q39" s="7"/>
      <c r="R39" s="7">
        <f t="shared" si="0"/>
        <v>-92482.84</v>
      </c>
      <c r="T39" s="23">
        <f>ROUND(0.03*'Entitlement to Date'!T40,2)</f>
        <v>12202.36</v>
      </c>
      <c r="U39" s="23">
        <f t="shared" si="1"/>
        <v>-80280.479999999996</v>
      </c>
    </row>
    <row r="40" spans="1:21" x14ac:dyDescent="0.35">
      <c r="A40" s="10" t="s">
        <v>99</v>
      </c>
      <c r="B40" s="4" t="s">
        <v>55</v>
      </c>
      <c r="C40" s="1" t="s">
        <v>14</v>
      </c>
      <c r="D40" s="6" t="s">
        <v>48</v>
      </c>
      <c r="E40" s="1" t="s">
        <v>122</v>
      </c>
      <c r="F40" s="7">
        <v>-1429.89</v>
      </c>
      <c r="G40" s="7">
        <v>-1429.89</v>
      </c>
      <c r="H40" s="7">
        <v>-998.23</v>
      </c>
      <c r="I40" s="7">
        <v>-998.23</v>
      </c>
      <c r="J40" s="7">
        <v>-998.23</v>
      </c>
      <c r="K40" s="7">
        <v>-998.23</v>
      </c>
      <c r="L40" s="7">
        <v>-800.32</v>
      </c>
      <c r="M40" s="7">
        <v>-800.32</v>
      </c>
      <c r="N40" s="7">
        <v>0</v>
      </c>
      <c r="O40" s="7">
        <v>0</v>
      </c>
      <c r="P40" s="7">
        <v>0</v>
      </c>
      <c r="Q40" s="7"/>
      <c r="R40" s="7">
        <f t="shared" si="0"/>
        <v>-8453.3399999999983</v>
      </c>
      <c r="T40" s="23">
        <f>ROUND(0.03*'Entitlement to Date'!T41,2)</f>
        <v>86294.64</v>
      </c>
      <c r="U40" s="23">
        <f t="shared" si="1"/>
        <v>77841.3</v>
      </c>
    </row>
    <row r="41" spans="1:21" x14ac:dyDescent="0.35">
      <c r="A41" s="10" t="s">
        <v>99</v>
      </c>
      <c r="B41" s="4" t="s">
        <v>55</v>
      </c>
      <c r="C41" s="1" t="s">
        <v>14</v>
      </c>
      <c r="D41" s="24" t="s">
        <v>146</v>
      </c>
      <c r="E41" t="s">
        <v>147</v>
      </c>
      <c r="F41" s="7">
        <v>-863.33</v>
      </c>
      <c r="G41" s="7">
        <v>-863.33</v>
      </c>
      <c r="H41" s="7">
        <v>-863.33</v>
      </c>
      <c r="I41" s="7">
        <v>-863.33</v>
      </c>
      <c r="J41" s="7">
        <v>-863.33</v>
      </c>
      <c r="K41" s="7">
        <v>-863.33</v>
      </c>
      <c r="L41" s="7">
        <v>-701.41</v>
      </c>
      <c r="M41" s="7">
        <v>-701.41</v>
      </c>
      <c r="N41" s="7">
        <v>0</v>
      </c>
      <c r="O41" s="7">
        <v>0</v>
      </c>
      <c r="P41" s="7">
        <v>0</v>
      </c>
      <c r="Q41" s="7"/>
      <c r="R41" s="7">
        <f t="shared" si="0"/>
        <v>-6582.8</v>
      </c>
      <c r="T41" s="23">
        <f>ROUND(0.03*'Entitlement to Date'!T42,2)</f>
        <v>17550.560000000001</v>
      </c>
      <c r="U41" s="23">
        <f t="shared" si="1"/>
        <v>10967.760000000002</v>
      </c>
    </row>
    <row r="42" spans="1:21" x14ac:dyDescent="0.35">
      <c r="A42" s="10" t="s">
        <v>42</v>
      </c>
      <c r="B42" s="4" t="s">
        <v>136</v>
      </c>
      <c r="C42" s="4" t="s">
        <v>133</v>
      </c>
      <c r="D42" s="6" t="s">
        <v>134</v>
      </c>
      <c r="E42" s="4" t="s">
        <v>135</v>
      </c>
      <c r="F42" s="7">
        <v>-1867.11</v>
      </c>
      <c r="G42" s="7">
        <v>-1867.11</v>
      </c>
      <c r="H42" s="7">
        <v>-1867.11</v>
      </c>
      <c r="I42" s="7">
        <v>-1867.11</v>
      </c>
      <c r="J42" s="7">
        <v>-1867.11</v>
      </c>
      <c r="K42" s="7">
        <v>-1867.11</v>
      </c>
      <c r="L42" s="7">
        <v>-1616.4</v>
      </c>
      <c r="M42" s="7">
        <v>-1616.41</v>
      </c>
      <c r="N42" s="7">
        <v>0</v>
      </c>
      <c r="O42" s="7">
        <v>0</v>
      </c>
      <c r="P42" s="7">
        <v>0</v>
      </c>
      <c r="Q42" s="7"/>
      <c r="R42" s="7">
        <f t="shared" si="0"/>
        <v>-14435.47</v>
      </c>
      <c r="T42" s="23">
        <f>ROUND(0.03*'Entitlement to Date'!T43,2)</f>
        <v>40067.870000000003</v>
      </c>
      <c r="U42" s="23">
        <f t="shared" si="1"/>
        <v>25632.400000000001</v>
      </c>
    </row>
    <row r="43" spans="1:21" x14ac:dyDescent="0.35">
      <c r="A43" s="10" t="s">
        <v>100</v>
      </c>
      <c r="B43" s="4" t="s">
        <v>62</v>
      </c>
      <c r="C43" s="1" t="s">
        <v>104</v>
      </c>
      <c r="D43" s="6" t="s">
        <v>44</v>
      </c>
      <c r="E43" s="1" t="s">
        <v>129</v>
      </c>
      <c r="F43" s="7">
        <v>-3552.12</v>
      </c>
      <c r="G43" s="7">
        <v>-3552.12</v>
      </c>
      <c r="H43" s="7">
        <v>-3552.12</v>
      </c>
      <c r="I43" s="7">
        <v>-3552.12</v>
      </c>
      <c r="J43" s="7">
        <v>-3552.12</v>
      </c>
      <c r="K43" s="7">
        <v>-3552.12</v>
      </c>
      <c r="L43" s="7">
        <v>-3218.4</v>
      </c>
      <c r="M43" s="7">
        <v>-3218.4</v>
      </c>
      <c r="N43" s="7">
        <v>0</v>
      </c>
      <c r="O43" s="7">
        <v>0</v>
      </c>
      <c r="P43" s="7">
        <v>0</v>
      </c>
      <c r="Q43" s="7"/>
      <c r="R43" s="7">
        <f t="shared" si="0"/>
        <v>-27749.52</v>
      </c>
      <c r="T43" s="23"/>
      <c r="U43" s="23"/>
    </row>
    <row r="44" spans="1:21" x14ac:dyDescent="0.35">
      <c r="A44" t="s">
        <v>84</v>
      </c>
      <c r="F44" s="7">
        <f>SUM(F2:F43)</f>
        <v>-599330.00999999989</v>
      </c>
      <c r="G44" s="7">
        <f t="shared" ref="G44:R44" si="2">SUM(G2:G43)</f>
        <v>-598711.99999999988</v>
      </c>
      <c r="H44" s="7">
        <f t="shared" si="2"/>
        <v>-598280.33999999985</v>
      </c>
      <c r="I44" s="7">
        <f t="shared" si="2"/>
        <v>-598280.33999999985</v>
      </c>
      <c r="J44" s="7">
        <f t="shared" si="2"/>
        <v>-598280.33999999985</v>
      </c>
      <c r="K44" s="7">
        <f t="shared" si="2"/>
        <v>-598280.33999999985</v>
      </c>
      <c r="L44" s="7">
        <f t="shared" si="2"/>
        <v>-590642.98</v>
      </c>
      <c r="M44" s="7">
        <f t="shared" si="2"/>
        <v>-591296.91000000015</v>
      </c>
      <c r="N44" s="7">
        <f t="shared" si="2"/>
        <v>0</v>
      </c>
      <c r="O44" s="7">
        <f t="shared" si="2"/>
        <v>0</v>
      </c>
      <c r="P44" s="7">
        <f t="shared" si="2"/>
        <v>0</v>
      </c>
      <c r="Q44" s="7">
        <f t="shared" si="2"/>
        <v>0</v>
      </c>
      <c r="R44" s="7">
        <f t="shared" si="2"/>
        <v>-4773103.2599999988</v>
      </c>
      <c r="T44" s="23">
        <f>ROUND(0.03*'Entitlement to Date'!T45,2)</f>
        <v>6748206.1799999997</v>
      </c>
      <c r="U44" s="23">
        <f t="shared" si="1"/>
        <v>1975102.9200000009</v>
      </c>
    </row>
    <row r="46" spans="1:21" x14ac:dyDescent="0.35">
      <c r="L46" s="7"/>
    </row>
    <row r="49" spans="12:12" x14ac:dyDescent="0.35">
      <c r="L49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</vt:lpstr>
      <vt:lpstr>Entitlement to Date</vt:lpstr>
      <vt:lpstr>CSI Admin to Date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Christel_M</dc:creator>
  <cp:lastModifiedBy>Kahle, Tim</cp:lastModifiedBy>
  <cp:lastPrinted>2024-09-12T17:34:13Z</cp:lastPrinted>
  <dcterms:created xsi:type="dcterms:W3CDTF">2012-01-04T22:28:18Z</dcterms:created>
  <dcterms:modified xsi:type="dcterms:W3CDTF">2025-03-13T21:51:22Z</dcterms:modified>
</cp:coreProperties>
</file>