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J:\Newcomer\"/>
    </mc:Choice>
  </mc:AlternateContent>
  <xr:revisionPtr revIDLastSave="0" documentId="13_ncr:1_{07A661D5-6CF4-49D8-B442-040C1038E1ED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_56F9DC9755BA473782653E2940F9" sheetId="2" state="veryHidden" r:id="rId1"/>
    <sheet name="Final Calculations" sheetId="6" r:id="rId2"/>
    <sheet name="Tiers" sheetId="5" r:id="rId3"/>
    <sheet name="Sheet1" sheetId="7" r:id="rId4"/>
  </sheets>
  <definedNames>
    <definedName name="_56F9DC9755BA473782653E2940F9FormId">"yM9Rp5of206DcJ8cbUvqWobj5RBbjLhIpd1AlAL5Z9RUNUlUMllVR1VRSkNDSklHWTdVNVkwN1NPTiQlQCN0PWcu"</definedName>
    <definedName name="_56F9DC9755BA473782653E2940F9ResponseSheet">"Form1"</definedName>
    <definedName name="_56F9DC9755BA473782653E2940F9SourceDocId">"{fcca6c70-d1a7-45b9-8254-9f5465a92543}"</definedName>
    <definedName name="_xlnm._FilterDatabase" localSheetId="1" hidden="1">'Final Calculations'!$A$1:$BM$96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7" i="6" l="1"/>
  <c r="F5" i="6"/>
  <c r="N7" i="6" l="1"/>
  <c r="N6" i="6"/>
  <c r="H2" i="6"/>
  <c r="H3" i="6"/>
  <c r="H4" i="6"/>
  <c r="H5" i="6"/>
  <c r="H8" i="6"/>
  <c r="H10" i="6"/>
  <c r="H11" i="6"/>
  <c r="H12" i="6"/>
  <c r="H13" i="6"/>
  <c r="H14" i="6"/>
  <c r="H18" i="6"/>
  <c r="H19" i="6"/>
  <c r="H24" i="6"/>
  <c r="H25" i="6"/>
  <c r="H26" i="6"/>
  <c r="H29" i="6"/>
  <c r="H30" i="6"/>
  <c r="H32" i="6"/>
  <c r="H34" i="6"/>
  <c r="H38" i="6"/>
  <c r="H40" i="6"/>
  <c r="H41" i="6"/>
  <c r="H45" i="6"/>
  <c r="H47" i="6"/>
  <c r="H50" i="6"/>
  <c r="H53" i="6"/>
  <c r="H54" i="6"/>
  <c r="H57" i="6"/>
  <c r="H59" i="6"/>
  <c r="H60" i="6"/>
  <c r="H72" i="6"/>
  <c r="H76" i="6"/>
  <c r="H81" i="6"/>
  <c r="H83" i="6"/>
  <c r="H88" i="6"/>
  <c r="H90" i="6"/>
  <c r="H94" i="6"/>
  <c r="F95" i="6"/>
  <c r="F94" i="6"/>
  <c r="F93" i="6"/>
  <c r="F92" i="6"/>
  <c r="F91" i="6"/>
  <c r="F90" i="6"/>
  <c r="F89" i="6"/>
  <c r="F88" i="6"/>
  <c r="I88" i="6" s="1"/>
  <c r="F87" i="6"/>
  <c r="F86" i="6"/>
  <c r="F85" i="6"/>
  <c r="F84" i="6"/>
  <c r="F83" i="6"/>
  <c r="F82" i="6"/>
  <c r="F81" i="6"/>
  <c r="F80" i="6"/>
  <c r="F79" i="6"/>
  <c r="F78" i="6"/>
  <c r="F77" i="6"/>
  <c r="F76" i="6"/>
  <c r="I76" i="6" s="1"/>
  <c r="F75" i="6"/>
  <c r="F74" i="6"/>
  <c r="F73" i="6"/>
  <c r="F72" i="6"/>
  <c r="I72" i="6" s="1"/>
  <c r="F71" i="6"/>
  <c r="F70" i="6"/>
  <c r="F69" i="6"/>
  <c r="F68" i="6"/>
  <c r="F67" i="6"/>
  <c r="F66" i="6"/>
  <c r="F65" i="6"/>
  <c r="F64" i="6"/>
  <c r="F63" i="6"/>
  <c r="F62" i="6"/>
  <c r="F61" i="6"/>
  <c r="F60" i="6"/>
  <c r="I60" i="6" s="1"/>
  <c r="F59" i="6"/>
  <c r="F58" i="6"/>
  <c r="F57" i="6"/>
  <c r="F56" i="6"/>
  <c r="F55" i="6"/>
  <c r="F54" i="6"/>
  <c r="I54" i="6" s="1"/>
  <c r="F53" i="6"/>
  <c r="I53" i="6" s="1"/>
  <c r="F52" i="6"/>
  <c r="F51" i="6"/>
  <c r="F50" i="6"/>
  <c r="I50" i="6" s="1"/>
  <c r="F49" i="6"/>
  <c r="F48" i="6"/>
  <c r="F47" i="6"/>
  <c r="I47" i="6" s="1"/>
  <c r="F46" i="6"/>
  <c r="F45" i="6"/>
  <c r="F44" i="6"/>
  <c r="F43" i="6"/>
  <c r="F42" i="6"/>
  <c r="F41" i="6"/>
  <c r="I41" i="6" s="1"/>
  <c r="F40" i="6"/>
  <c r="I40" i="6" s="1"/>
  <c r="F39" i="6"/>
  <c r="F38" i="6"/>
  <c r="I38" i="6" s="1"/>
  <c r="F37" i="6"/>
  <c r="F36" i="6"/>
  <c r="F35" i="6"/>
  <c r="F34" i="6"/>
  <c r="I34" i="6" s="1"/>
  <c r="F33" i="6"/>
  <c r="F32" i="6"/>
  <c r="I32" i="6" s="1"/>
  <c r="F31" i="6"/>
  <c r="F30" i="6"/>
  <c r="F29" i="6"/>
  <c r="I29" i="6" s="1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I13" i="6" s="1"/>
  <c r="F12" i="6"/>
  <c r="F11" i="6"/>
  <c r="F10" i="6"/>
  <c r="F9" i="6"/>
  <c r="F8" i="6"/>
  <c r="F7" i="6"/>
  <c r="F6" i="6"/>
  <c r="I5" i="6"/>
  <c r="F4" i="6"/>
  <c r="I4" i="6" s="1"/>
  <c r="F3" i="6"/>
  <c r="I3" i="6" s="1"/>
  <c r="F2" i="6"/>
  <c r="I2" i="6" s="1"/>
  <c r="J76" i="6" l="1"/>
  <c r="J13" i="6"/>
  <c r="J53" i="6"/>
  <c r="J47" i="6"/>
  <c r="J4" i="6"/>
  <c r="J29" i="6"/>
  <c r="J60" i="6"/>
  <c r="J38" i="6"/>
  <c r="J41" i="6"/>
  <c r="J54" i="6"/>
  <c r="J40" i="6"/>
  <c r="J2" i="6"/>
  <c r="J34" i="6"/>
  <c r="J50" i="6"/>
  <c r="J32" i="6"/>
  <c r="J72" i="6"/>
  <c r="J88" i="6"/>
  <c r="J3" i="6"/>
  <c r="H96" i="6"/>
  <c r="I10" i="6"/>
  <c r="I11" i="6"/>
  <c r="I94" i="6"/>
  <c r="I30" i="6"/>
  <c r="I90" i="6"/>
  <c r="I45" i="6"/>
  <c r="I12" i="6"/>
  <c r="I83" i="6"/>
  <c r="I59" i="6"/>
  <c r="J5" i="6"/>
  <c r="I18" i="6"/>
  <c r="I81" i="6"/>
  <c r="I57" i="6"/>
  <c r="I8" i="6"/>
  <c r="I19" i="6"/>
  <c r="I24" i="6"/>
  <c r="I14" i="6"/>
  <c r="I25" i="6"/>
  <c r="I26" i="6"/>
  <c r="J26" i="6" l="1"/>
  <c r="J59" i="6"/>
  <c r="K59" i="6" s="1"/>
  <c r="J18" i="6"/>
  <c r="K18" i="6" s="1"/>
  <c r="J11" i="6"/>
  <c r="J24" i="6"/>
  <c r="K24" i="6" s="1"/>
  <c r="J12" i="6"/>
  <c r="K12" i="6" s="1"/>
  <c r="J94" i="6"/>
  <c r="K94" i="6" s="1"/>
  <c r="J10" i="6"/>
  <c r="K10" i="6" s="1"/>
  <c r="J83" i="6"/>
  <c r="J8" i="6"/>
  <c r="K8" i="6" s="1"/>
  <c r="J90" i="6"/>
  <c r="K90" i="6" s="1"/>
  <c r="J25" i="6"/>
  <c r="K25" i="6" s="1"/>
  <c r="J14" i="6"/>
  <c r="K14" i="6" s="1"/>
  <c r="J19" i="6"/>
  <c r="K19" i="6" s="1"/>
  <c r="J45" i="6"/>
  <c r="K45" i="6" s="1"/>
  <c r="J57" i="6"/>
  <c r="K57" i="6" s="1"/>
  <c r="J81" i="6"/>
  <c r="K81" i="6" s="1"/>
  <c r="J30" i="6"/>
  <c r="K30" i="6" s="1"/>
  <c r="K60" i="6"/>
  <c r="K54" i="6"/>
  <c r="K4" i="6"/>
  <c r="J100" i="6"/>
  <c r="J101" i="6" s="1"/>
  <c r="K26" i="6"/>
  <c r="K83" i="6"/>
  <c r="K5" i="6"/>
  <c r="K50" i="6"/>
  <c r="K41" i="6"/>
  <c r="K29" i="6"/>
  <c r="K88" i="6"/>
  <c r="K11" i="6"/>
  <c r="K72" i="6"/>
  <c r="K32" i="6"/>
  <c r="K40" i="6"/>
  <c r="K34" i="6"/>
  <c r="K47" i="6"/>
  <c r="K76" i="6"/>
  <c r="K53" i="6"/>
  <c r="K38" i="6"/>
  <c r="K13" i="6"/>
  <c r="K2" i="6"/>
  <c r="K3" i="6"/>
  <c r="N23" i="6" l="1"/>
  <c r="N49" i="6"/>
  <c r="N37" i="6"/>
  <c r="N27" i="6"/>
  <c r="N36" i="6"/>
  <c r="L40" i="6"/>
  <c r="M40" i="6" s="1"/>
  <c r="N40" i="6" s="1"/>
  <c r="N44" i="6"/>
  <c r="N48" i="6"/>
  <c r="N28" i="6"/>
  <c r="N61" i="6"/>
  <c r="L24" i="6"/>
  <c r="M24" i="6" s="1"/>
  <c r="N24" i="6" s="1"/>
  <c r="L32" i="6"/>
  <c r="M32" i="6" s="1"/>
  <c r="N32" i="6" s="1"/>
  <c r="N70" i="6"/>
  <c r="N68" i="6"/>
  <c r="N65" i="6"/>
  <c r="N43" i="6"/>
  <c r="N79" i="6"/>
  <c r="L2" i="6"/>
  <c r="M2" i="6" s="1"/>
  <c r="N2" i="6" s="1"/>
  <c r="L3" i="6"/>
  <c r="M3" i="6" s="1"/>
  <c r="N3" i="6" s="1"/>
  <c r="N85" i="6"/>
  <c r="L47" i="6"/>
  <c r="M47" i="6" s="1"/>
  <c r="N47" i="6" s="1"/>
  <c r="N87" i="6"/>
  <c r="N63" i="6"/>
  <c r="L41" i="6"/>
  <c r="M41" i="6" s="1"/>
  <c r="N41" i="6" s="1"/>
  <c r="N84" i="6"/>
  <c r="N22" i="6"/>
  <c r="N9" i="6"/>
  <c r="N16" i="6"/>
  <c r="N21" i="6"/>
  <c r="N17" i="6"/>
  <c r="N95" i="6"/>
  <c r="N66" i="6"/>
  <c r="N33" i="6"/>
  <c r="L5" i="6"/>
  <c r="M5" i="6" s="1"/>
  <c r="N5" i="6" s="1"/>
  <c r="N74" i="6"/>
  <c r="L8" i="6"/>
  <c r="M8" i="6" s="1"/>
  <c r="N8" i="6" s="1"/>
  <c r="N91" i="6"/>
  <c r="L57" i="6"/>
  <c r="M57" i="6" s="1"/>
  <c r="N57" i="6" s="1"/>
  <c r="N86" i="6"/>
  <c r="N69" i="6"/>
  <c r="N80" i="6"/>
  <c r="N55" i="6"/>
  <c r="L90" i="6"/>
  <c r="M90" i="6" s="1"/>
  <c r="N90" i="6" s="1"/>
  <c r="N15" i="6"/>
  <c r="L13" i="6"/>
  <c r="M13" i="6" s="1"/>
  <c r="N13" i="6" s="1"/>
  <c r="N82" i="6"/>
  <c r="L10" i="6"/>
  <c r="M10" i="6" s="1"/>
  <c r="N10" i="6" s="1"/>
  <c r="N39" i="6"/>
  <c r="L18" i="6"/>
  <c r="M18" i="6" s="1"/>
  <c r="N18" i="6" s="1"/>
  <c r="L4" i="6"/>
  <c r="M4" i="6" s="1"/>
  <c r="N4" i="6" s="1"/>
  <c r="L14" i="6"/>
  <c r="M14" i="6" s="1"/>
  <c r="N14" i="6" s="1"/>
  <c r="L76" i="6"/>
  <c r="M76" i="6" s="1"/>
  <c r="N76" i="6" s="1"/>
  <c r="L38" i="6"/>
  <c r="M38" i="6" s="1"/>
  <c r="N38" i="6" s="1"/>
  <c r="L81" i="6"/>
  <c r="M81" i="6" s="1"/>
  <c r="N81" i="6" s="1"/>
  <c r="N67" i="6"/>
  <c r="L11" i="6"/>
  <c r="M11" i="6" s="1"/>
  <c r="N11" i="6" s="1"/>
  <c r="L19" i="6"/>
  <c r="M19" i="6" s="1"/>
  <c r="N19" i="6" s="1"/>
  <c r="L60" i="6"/>
  <c r="M60" i="6" s="1"/>
  <c r="N60" i="6" s="1"/>
  <c r="L59" i="6"/>
  <c r="M59" i="6" s="1"/>
  <c r="N59" i="6" s="1"/>
  <c r="L34" i="6"/>
  <c r="M34" i="6" s="1"/>
  <c r="N34" i="6" s="1"/>
  <c r="N73" i="6"/>
  <c r="N56" i="6"/>
  <c r="L50" i="6"/>
  <c r="M50" i="6" s="1"/>
  <c r="N50" i="6" s="1"/>
  <c r="L94" i="6"/>
  <c r="M94" i="6" s="1"/>
  <c r="N94" i="6" s="1"/>
  <c r="L53" i="6"/>
  <c r="M53" i="6" s="1"/>
  <c r="N53" i="6" s="1"/>
  <c r="N62" i="6"/>
  <c r="L83" i="6"/>
  <c r="M83" i="6" s="1"/>
  <c r="N83" i="6" s="1"/>
  <c r="L26" i="6"/>
  <c r="M26" i="6" s="1"/>
  <c r="N26" i="6" s="1"/>
  <c r="N20" i="6"/>
  <c r="L54" i="6"/>
  <c r="M54" i="6" s="1"/>
  <c r="N54" i="6" s="1"/>
  <c r="L30" i="6"/>
  <c r="M30" i="6" s="1"/>
  <c r="N30" i="6" s="1"/>
  <c r="N46" i="6"/>
  <c r="N75" i="6"/>
  <c r="N92" i="6"/>
  <c r="N64" i="6"/>
  <c r="N93" i="6"/>
  <c r="L29" i="6"/>
  <c r="M29" i="6" s="1"/>
  <c r="N29" i="6" s="1"/>
  <c r="L45" i="6"/>
  <c r="M45" i="6" s="1"/>
  <c r="N45" i="6" s="1"/>
  <c r="N52" i="6"/>
  <c r="N35" i="6"/>
  <c r="L12" i="6"/>
  <c r="M12" i="6" s="1"/>
  <c r="N12" i="6" s="1"/>
  <c r="N77" i="6"/>
  <c r="N31" i="6"/>
  <c r="N58" i="6"/>
  <c r="N78" i="6"/>
  <c r="L72" i="6"/>
  <c r="M72" i="6" s="1"/>
  <c r="N72" i="6" s="1"/>
  <c r="N51" i="6"/>
  <c r="N89" i="6"/>
  <c r="N42" i="6"/>
  <c r="N71" i="6"/>
  <c r="L88" i="6"/>
  <c r="M88" i="6" s="1"/>
  <c r="N88" i="6" s="1"/>
  <c r="L25" i="6"/>
  <c r="M25" i="6" s="1"/>
  <c r="N25" i="6" s="1"/>
  <c r="M96" i="6" l="1"/>
  <c r="N96" i="6"/>
</calcChain>
</file>

<file path=xl/sharedStrings.xml><?xml version="1.0" encoding="utf-8"?>
<sst xmlns="http://schemas.openxmlformats.org/spreadsheetml/2006/main" count="598" uniqueCount="224">
  <si>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</si>
  <si>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</si>
  <si>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</si>
  <si>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</si>
  <si>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</si>
  <si>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</si>
  <si>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</si>
  <si>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</si>
  <si>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</si>
  <si>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</si>
  <si>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</si>
  <si>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</si>
  <si>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</si>
  <si>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</si>
  <si>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</si>
  <si>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</si>
  <si>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</si>
  <si>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</si>
  <si>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</si>
  <si>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</si>
  <si>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</si>
  <si>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</si>
  <si>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</si>
  <si>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</si>
  <si>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</si>
  <si>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</si>
  <si>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0190</t>
  </si>
  <si>
    <t>Byers 32J</t>
  </si>
  <si>
    <t>0220</t>
  </si>
  <si>
    <t>Archuleta County 50 Jt</t>
  </si>
  <si>
    <t>0250</t>
  </si>
  <si>
    <t>Springfield RE-4</t>
  </si>
  <si>
    <t>0470</t>
  </si>
  <si>
    <t>St Vrain Valley RE1J</t>
  </si>
  <si>
    <t>0480</t>
  </si>
  <si>
    <t>Boulder Valley Re 2</t>
  </si>
  <si>
    <t>0490</t>
  </si>
  <si>
    <t>Buena Vista R-31</t>
  </si>
  <si>
    <t>0500</t>
  </si>
  <si>
    <t>Salida R-32</t>
  </si>
  <si>
    <t>0540</t>
  </si>
  <si>
    <t>Clear Creek RE-1</t>
  </si>
  <si>
    <t>0870</t>
  </si>
  <si>
    <t>Delta County 50(J)</t>
  </si>
  <si>
    <t>0880</t>
  </si>
  <si>
    <t>Denver County 1</t>
  </si>
  <si>
    <t>0900</t>
  </si>
  <si>
    <t>Douglas County Re 1</t>
  </si>
  <si>
    <t>0910</t>
  </si>
  <si>
    <t>Eagle County RE 50</t>
  </si>
  <si>
    <t>0950</t>
  </si>
  <si>
    <t>Elbert 200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</si>
  <si>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</si>
  <si>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</si>
  <si>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</si>
  <si>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</si>
  <si>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</si>
  <si>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</si>
  <si>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</si>
  <si>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</si>
  <si>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</si>
  <si>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</si>
  <si>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</si>
  <si>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</si>
  <si>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1040</t>
  </si>
  <si>
    <t>Academy 20</t>
  </si>
  <si>
    <t>1050</t>
  </si>
  <si>
    <t>Ellicott 22</t>
  </si>
  <si>
    <t>1070</t>
  </si>
  <si>
    <t>Hanover 28</t>
  </si>
  <si>
    <t>1080</t>
  </si>
  <si>
    <t>Lewis-Palmer 38</t>
  </si>
  <si>
    <t>1110</t>
  </si>
  <si>
    <t>District 49</t>
  </si>
  <si>
    <t>1140</t>
  </si>
  <si>
    <t>Canon City RE-1</t>
  </si>
  <si>
    <t>1180</t>
  </si>
  <si>
    <t>Roaring Fork RE-1</t>
  </si>
  <si>
    <t>1195</t>
  </si>
  <si>
    <t>Garfield Re-2</t>
  </si>
  <si>
    <t>1220</t>
  </si>
  <si>
    <t>Garfield 16</t>
  </si>
  <si>
    <t>1340</t>
  </si>
  <si>
    <t>West Grand 1-JT</t>
  </si>
  <si>
    <t>1350</t>
  </si>
  <si>
    <t>East Grand 2</t>
  </si>
  <si>
    <t>1360</t>
  </si>
  <si>
    <t>Gunnison Watershed RE1J</t>
  </si>
  <si>
    <t>1410</t>
  </si>
  <si>
    <t>North Park R-1</t>
  </si>
  <si>
    <t>1420</t>
  </si>
  <si>
    <t>Jefferson County R-1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</si>
  <si>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</si>
  <si>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</si>
  <si>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</si>
  <si>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</si>
  <si>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</si>
  <si>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</si>
  <si>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</si>
  <si>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</si>
  <si>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</si>
  <si>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</si>
  <si>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</si>
  <si>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</si>
  <si>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</si>
  <si>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</si>
  <si>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</si>
  <si>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</si>
  <si>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1828</t>
  </si>
  <si>
    <t>Valley RE-1</t>
  </si>
  <si>
    <t>2000</t>
  </si>
  <si>
    <t>Mesa County Valley 51</t>
  </si>
  <si>
    <t>2020</t>
  </si>
  <si>
    <t>Moffat County RE: No 1</t>
  </si>
  <si>
    <t>2180</t>
  </si>
  <si>
    <t>Montrose County RE-1J</t>
  </si>
  <si>
    <t>2405</t>
  </si>
  <si>
    <t>Fort Morgan Re-3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</si>
  <si>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</si>
  <si>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</si>
  <si>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</si>
  <si>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</si>
  <si>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</si>
  <si>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</si>
  <si>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</si>
  <si>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</si>
  <si>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2580</t>
  </si>
  <si>
    <t>Ouray R-1</t>
  </si>
  <si>
    <t>2590</t>
  </si>
  <si>
    <t>Ridgway R-2</t>
  </si>
  <si>
    <t>2610</t>
  </si>
  <si>
    <t>Park County RE-2</t>
  </si>
  <si>
    <t>2620</t>
  </si>
  <si>
    <t>Holyoke Re-1J</t>
  </si>
  <si>
    <t>2640</t>
  </si>
  <si>
    <t>Aspen 1</t>
  </si>
  <si>
    <t>2660</t>
  </si>
  <si>
    <t>Lamar Re-2</t>
  </si>
  <si>
    <t>2670</t>
  </si>
  <si>
    <t>Holly RE-3</t>
  </si>
  <si>
    <t>2690</t>
  </si>
  <si>
    <t>Pueblo City 60</t>
  </si>
  <si>
    <t>2700</t>
  </si>
  <si>
    <t>Pueblo County 70</t>
  </si>
  <si>
    <t>2740</t>
  </si>
  <si>
    <t>Monte Vista C-8</t>
  </si>
  <si>
    <t>2750</t>
  </si>
  <si>
    <t>Sargent RE-33J</t>
  </si>
  <si>
    <t>2770</t>
  </si>
  <si>
    <t>Steamboat Springs RE-2</t>
  </si>
  <si>
    <t>2800</t>
  </si>
  <si>
    <t>Moffat 2</t>
  </si>
  <si>
    <t>2810</t>
  </si>
  <si>
    <t>Center 26 JT</t>
  </si>
  <si>
    <t>2830</t>
  </si>
  <si>
    <t>Telluride R-1</t>
  </si>
  <si>
    <t>2840</t>
  </si>
  <si>
    <t>Norwood R-2J</t>
  </si>
  <si>
    <t>3000</t>
  </si>
  <si>
    <t>Summit RE-1</t>
  </si>
  <si>
    <t>3030</t>
  </si>
  <si>
    <t>Akron R-1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</si>
  <si>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</si>
  <si>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</si>
  <si>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</si>
  <si>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</si>
  <si>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</si>
  <si>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</si>
  <si>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</si>
  <si>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Weld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</si>
  <si>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</si>
  <si>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</si>
  <si>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</si>
  <si>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</si>
  <si>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</si>
  <si>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</si>
  <si>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</si>
  <si>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</si>
  <si>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3146</t>
  </si>
  <si>
    <t>Briggsdale RE-10</t>
  </si>
  <si>
    <t>3200</t>
  </si>
  <si>
    <t>Yuma 1</t>
  </si>
  <si>
    <t>3210</t>
  </si>
  <si>
    <t>Wray RD-2</t>
  </si>
  <si>
    <t>8001</t>
  </si>
  <si>
    <t>Charter School Institute</t>
  </si>
  <si>
    <t>9175</t>
  </si>
  <si>
    <t>Colorado River BOCES</t>
  </si>
  <si>
    <t>yM9Rp5of206DcJ8cbUvqWobj5RBbjLhIpd1AlAL5Z9RUNUlUMllVR1VRSkNDSklHWTdVNVkwN1NPTiQlQCN0PWcu</t>
  </si>
  <si>
    <t>Form1</t>
  </si>
  <si>
    <t>{fcca6c70-d1a7-45b9-8254-9f5465a92543}</t>
  </si>
  <si>
    <t>Total</t>
  </si>
  <si>
    <t>NA</t>
  </si>
  <si>
    <t>Tier2</t>
  </si>
  <si>
    <t>Tier1</t>
  </si>
  <si>
    <t>Tier3</t>
  </si>
  <si>
    <t>Tier4</t>
  </si>
  <si>
    <t>Tier5</t>
  </si>
  <si>
    <t>Tier6</t>
  </si>
  <si>
    <t>Tier7</t>
  </si>
  <si>
    <t>Tier8</t>
  </si>
  <si>
    <t>K-12 Student February 29, 2024 Total Membership</t>
  </si>
  <si>
    <t>K-12 Student October 3, 2023 Total Membership</t>
  </si>
  <si>
    <t>Total Net Student Population</t>
  </si>
  <si>
    <t>Total New Arrival Student Population</t>
  </si>
  <si>
    <t>Low Range</t>
  </si>
  <si>
    <t>High Range</t>
  </si>
  <si>
    <t>Funding</t>
  </si>
  <si>
    <t>+</t>
  </si>
  <si>
    <t>$4,500 Non-Prorated PPR</t>
  </si>
  <si>
    <t>LEA Code</t>
  </si>
  <si>
    <t>LEA Name</t>
  </si>
  <si>
    <t>*</t>
  </si>
  <si>
    <t>Rural Designation</t>
  </si>
  <si>
    <t>Urban</t>
  </si>
  <si>
    <t>Rural</t>
  </si>
  <si>
    <t>Small Rural</t>
  </si>
  <si>
    <t>Statewide Average per Newcomer Student</t>
  </si>
  <si>
    <t>Total Eligible Students
(Lesser of F or G)</t>
  </si>
  <si>
    <t>Additional $172.03 Prorated PPR
(K times cell I100)</t>
  </si>
  <si>
    <t>Final PPR Funding
(J plus L)</t>
  </si>
  <si>
    <t>Total Funding
(H plus M)</t>
  </si>
  <si>
    <t>Prorated PPR Percentage
(J divided be cell J96</t>
  </si>
  <si>
    <t>Tier Funding
(determined by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</si>
</sst>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00000%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horizontal="right"/>
    </xf>
    <xf numFmtId="44" fontId="0" fillId="0" borderId="0" xfId="2" applyFont="1"/>
    <xf numFmtId="44" fontId="0" fillId="0" borderId="0" xfId="0" applyNumberFormat="1"/>
    <xf numFmtId="44" fontId="4" fillId="0" borderId="0" xfId="0" applyNumberFormat="1" applyFont="1"/>
    <xf numFmtId="44" fontId="4" fillId="0" borderId="0" xfId="0" applyNumberFormat="1" applyFont="1" applyAlignment="1">
      <alignment horizontal="right"/>
    </xf>
    <xf numFmtId="1" fontId="0" fillId="0" borderId="0" xfId="0" applyNumberFormat="1"/>
    <xf numFmtId="10" fontId="0" fillId="0" borderId="0" xfId="3" applyNumberFormat="1" applyFont="1"/>
    <xf numFmtId="44" fontId="3" fillId="0" borderId="0" xfId="2" applyFont="1" applyFill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44" fontId="0" fillId="0" borderId="0" xfId="2" applyFont="1" applyFill="1"/>
    <xf numFmtId="44" fontId="4" fillId="0" borderId="0" xfId="2" applyFont="1" applyFill="1"/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right"/>
    </xf>
    <xf numFmtId="165" fontId="1" fillId="0" borderId="0" xfId="1" applyNumberFormat="1" applyFont="1" applyFill="1"/>
    <xf numFmtId="166" fontId="0" fillId="0" borderId="0" xfId="3" applyNumberFormat="1" applyFont="1" applyFill="1"/>
    <xf numFmtId="0" fontId="4" fillId="0" borderId="0" xfId="0" applyFont="1" applyAlignment="1">
      <alignment horizontal="center" wrapText="1"/>
    </xf>
    <xf numFmtId="165" fontId="4" fillId="0" borderId="0" xfId="1" applyNumberFormat="1" applyFont="1" applyFill="1"/>
    <xf numFmtId="0" fontId="3" fillId="4" borderId="0" xfId="0" applyFont="1" applyFill="1" applyAlignment="1">
      <alignment horizontal="center" vertical="top" wrapText="1"/>
    </xf>
    <xf numFmtId="44" fontId="3" fillId="2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5">
    <dxf>
      <fill>
        <patternFill patternType="solid"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5" x14ac:dyDescent="0.35"/>
  <sheetData>
    <row r="1" spans="1:1" x14ac:dyDescent="0.35">
      <c r="A1" t="s">
        <v>188</v>
      </c>
    </row>
    <row r="2" spans="1:1" x14ac:dyDescent="0.35">
      <c r="A2" t="s">
        <v>189</v>
      </c>
    </row>
    <row r="3" spans="1:1" x14ac:dyDescent="0.35">
      <c r="A3" t="s">
        <v>190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1C6C-3D12-4D1F-ACC0-FA9E6F553C76}">
  <dimension ref="A1:BM101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9.1796875" defaultRowHeight="14.5" x14ac:dyDescent="0.35"/>
  <cols>
    <col min="1" max="1" width="13.08984375" bestFit="1" customWidth="1"/>
    <col min="2" max="2" width="12.453125" customWidth="1"/>
    <col min="3" max="3" width="31.1796875" bestFit="1" customWidth="1"/>
    <col min="4" max="4" width="17.453125" customWidth="1"/>
    <col min="5" max="5" width="18.54296875" bestFit="1" customWidth="1"/>
    <col min="6" max="6" width="17.81640625" style="5" customWidth="1"/>
    <col min="7" max="7" width="14.6328125" customWidth="1"/>
    <col min="8" max="8" width="18.36328125" style="6" bestFit="1" customWidth="1"/>
    <col min="9" max="9" width="15.81640625" customWidth="1"/>
    <col min="10" max="10" width="14.81640625" style="7" bestFit="1" customWidth="1"/>
    <col min="11" max="11" width="22.1796875" bestFit="1" customWidth="1"/>
    <col min="12" max="12" width="17.54296875" customWidth="1"/>
    <col min="13" max="13" width="21.1796875" customWidth="1"/>
    <col min="14" max="14" width="22.453125" customWidth="1"/>
  </cols>
  <sheetData>
    <row r="1" spans="1:65" s="22" customFormat="1" ht="43.5" x14ac:dyDescent="0.35">
      <c r="A1" s="4" t="s">
        <v>210</v>
      </c>
      <c r="B1" s="4" t="s">
        <v>213</v>
      </c>
      <c r="C1" s="4" t="s">
        <v>211</v>
      </c>
      <c r="D1" s="4" t="s">
        <v>202</v>
      </c>
      <c r="E1" s="4" t="s">
        <v>201</v>
      </c>
      <c r="F1" s="29" t="s">
        <v>203</v>
      </c>
      <c r="G1" s="24" t="s">
        <v>204</v>
      </c>
      <c r="H1" s="12" t="s">
        <v>223</v>
      </c>
      <c r="I1" s="24" t="s">
        <v>218</v>
      </c>
      <c r="J1" s="25" t="s">
        <v>209</v>
      </c>
      <c r="K1" s="26" t="s">
        <v>222</v>
      </c>
      <c r="L1" s="27" t="s">
        <v>219</v>
      </c>
      <c r="M1" s="27" t="s">
        <v>220</v>
      </c>
      <c r="N1" s="28" t="s">
        <v>221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x14ac:dyDescent="0.35">
      <c r="A2" s="3" t="s">
        <v>0</v>
      </c>
      <c r="B2" t="s">
        <v>214</v>
      </c>
      <c r="C2" t="s">
        <v>1</v>
      </c>
      <c r="D2" s="18">
        <v>6521</v>
      </c>
      <c r="E2" s="18">
        <v>6485</v>
      </c>
      <c r="F2" s="19">
        <f t="shared" ref="F2:F33" si="0">E2-D2</f>
        <v>-36</v>
      </c>
      <c r="G2" s="18">
        <v>128</v>
      </c>
      <c r="H2" s="16">
        <f t="shared" ref="H2:H19" si="1">IF(G2=0,0,IF(AND(G2&gt;0,G2&lt;6),15000,IF(AND(G2&gt;5,G2&lt;11),30000,IF(AND(G2&gt;10,G2&lt;31),75000,IF(AND(G2&gt;30,G2&lt;51),125000,IF(AND(G2&gt;50,G2&lt;101),200000,IF(AND(G2&gt;100,G2&lt;201),400000,IF(AND(G2&gt;200,G2&lt;501),550000,750000))))))))</f>
        <v>400000</v>
      </c>
      <c r="I2" s="18">
        <f t="shared" ref="I2:I19" si="2">IF(F2&lt;0,0,IF(F2&lt;G2,F2,G2))</f>
        <v>0</v>
      </c>
      <c r="J2" s="7">
        <f t="shared" ref="J2:J19" si="3">I2*4500</f>
        <v>0</v>
      </c>
      <c r="K2" s="21">
        <f t="shared" ref="K2:K32" si="4">J2/$J$96</f>
        <v>0</v>
      </c>
      <c r="L2" s="7">
        <f t="shared" ref="L2:L32" si="5">K2*$J$100</f>
        <v>0</v>
      </c>
      <c r="M2" s="7">
        <f t="shared" ref="M2:M60" si="6">J2+L2</f>
        <v>0</v>
      </c>
      <c r="N2" s="7">
        <f t="shared" ref="N2:N62" si="7">H2+M2</f>
        <v>400000</v>
      </c>
    </row>
    <row r="3" spans="1:65" x14ac:dyDescent="0.35">
      <c r="A3" s="3" t="s">
        <v>2</v>
      </c>
      <c r="B3" t="s">
        <v>214</v>
      </c>
      <c r="C3" t="s">
        <v>3</v>
      </c>
      <c r="D3" s="18">
        <v>34054</v>
      </c>
      <c r="E3" s="18">
        <v>33996</v>
      </c>
      <c r="F3" s="19">
        <f t="shared" si="0"/>
        <v>-58</v>
      </c>
      <c r="G3" s="18">
        <v>374</v>
      </c>
      <c r="H3" s="16">
        <f t="shared" si="1"/>
        <v>550000</v>
      </c>
      <c r="I3" s="18">
        <f t="shared" si="2"/>
        <v>0</v>
      </c>
      <c r="J3" s="7">
        <f t="shared" si="3"/>
        <v>0</v>
      </c>
      <c r="K3" s="21">
        <f t="shared" si="4"/>
        <v>0</v>
      </c>
      <c r="L3" s="7">
        <f t="shared" si="5"/>
        <v>0</v>
      </c>
      <c r="M3" s="7">
        <f t="shared" si="6"/>
        <v>0</v>
      </c>
      <c r="N3" s="7">
        <f t="shared" si="7"/>
        <v>550000</v>
      </c>
    </row>
    <row r="4" spans="1:65" x14ac:dyDescent="0.35">
      <c r="A4" s="3" t="s">
        <v>4</v>
      </c>
      <c r="B4" t="s">
        <v>214</v>
      </c>
      <c r="C4" t="s">
        <v>5</v>
      </c>
      <c r="D4" s="18">
        <v>5112</v>
      </c>
      <c r="E4" s="18">
        <v>5093</v>
      </c>
      <c r="F4" s="19">
        <f t="shared" si="0"/>
        <v>-19</v>
      </c>
      <c r="G4" s="18">
        <v>127</v>
      </c>
      <c r="H4" s="16">
        <f t="shared" si="1"/>
        <v>400000</v>
      </c>
      <c r="I4" s="18">
        <f t="shared" si="2"/>
        <v>0</v>
      </c>
      <c r="J4" s="7">
        <f t="shared" si="3"/>
        <v>0</v>
      </c>
      <c r="K4" s="21">
        <f t="shared" si="4"/>
        <v>0</v>
      </c>
      <c r="L4" s="7">
        <f t="shared" si="5"/>
        <v>0</v>
      </c>
      <c r="M4" s="7">
        <f t="shared" si="6"/>
        <v>0</v>
      </c>
      <c r="N4" s="7">
        <f t="shared" si="7"/>
        <v>400000</v>
      </c>
    </row>
    <row r="5" spans="1:65" x14ac:dyDescent="0.35">
      <c r="A5" s="3" t="s">
        <v>6</v>
      </c>
      <c r="B5" t="s">
        <v>214</v>
      </c>
      <c r="C5" t="s">
        <v>7</v>
      </c>
      <c r="D5" s="18">
        <v>22344</v>
      </c>
      <c r="E5" s="18">
        <v>22411</v>
      </c>
      <c r="F5" s="19">
        <f>E5-D5</f>
        <v>67</v>
      </c>
      <c r="G5" s="18">
        <v>102</v>
      </c>
      <c r="H5" s="16">
        <f t="shared" si="1"/>
        <v>400000</v>
      </c>
      <c r="I5" s="18">
        <f t="shared" si="2"/>
        <v>67</v>
      </c>
      <c r="J5" s="7">
        <f t="shared" si="3"/>
        <v>301500</v>
      </c>
      <c r="K5" s="21">
        <f t="shared" si="4"/>
        <v>2.6961770623742453E-2</v>
      </c>
      <c r="L5" s="7">
        <f t="shared" si="5"/>
        <v>11526.156941649899</v>
      </c>
      <c r="M5" s="7">
        <f t="shared" si="6"/>
        <v>313026.15694164991</v>
      </c>
      <c r="N5" s="7">
        <f t="shared" si="7"/>
        <v>713026.15694164997</v>
      </c>
    </row>
    <row r="6" spans="1:65" x14ac:dyDescent="0.35">
      <c r="A6" s="3" t="s">
        <v>8</v>
      </c>
      <c r="B6" t="s">
        <v>215</v>
      </c>
      <c r="C6" t="s">
        <v>9</v>
      </c>
      <c r="D6" s="18">
        <v>1570</v>
      </c>
      <c r="E6" s="18">
        <v>1565</v>
      </c>
      <c r="F6" s="19">
        <f t="shared" si="0"/>
        <v>-5</v>
      </c>
      <c r="G6" s="19" t="s">
        <v>212</v>
      </c>
      <c r="H6" s="16">
        <v>15000</v>
      </c>
      <c r="I6" s="19" t="s">
        <v>212</v>
      </c>
      <c r="J6" s="19" t="s">
        <v>212</v>
      </c>
      <c r="K6" s="19" t="s">
        <v>212</v>
      </c>
      <c r="L6" s="19" t="s">
        <v>212</v>
      </c>
      <c r="M6" s="7">
        <v>0</v>
      </c>
      <c r="N6" s="7">
        <f>H6+M6</f>
        <v>15000</v>
      </c>
    </row>
    <row r="7" spans="1:65" x14ac:dyDescent="0.35">
      <c r="A7" s="3" t="s">
        <v>10</v>
      </c>
      <c r="B7" t="s">
        <v>215</v>
      </c>
      <c r="C7" t="s">
        <v>11</v>
      </c>
      <c r="D7" s="18">
        <v>1099</v>
      </c>
      <c r="E7" s="18">
        <v>1107</v>
      </c>
      <c r="F7" s="19">
        <f t="shared" si="0"/>
        <v>8</v>
      </c>
      <c r="G7" s="19" t="s">
        <v>212</v>
      </c>
      <c r="H7" s="16">
        <v>15000</v>
      </c>
      <c r="I7" s="19" t="s">
        <v>212</v>
      </c>
      <c r="J7" s="19" t="s">
        <v>212</v>
      </c>
      <c r="K7" s="19" t="s">
        <v>212</v>
      </c>
      <c r="L7" s="19" t="s">
        <v>212</v>
      </c>
      <c r="M7" s="7">
        <v>14016.096579476862</v>
      </c>
      <c r="N7" s="7">
        <f>H7+M7</f>
        <v>29016.096579476864</v>
      </c>
    </row>
    <row r="8" spans="1:65" x14ac:dyDescent="0.35">
      <c r="A8" s="3" t="s">
        <v>12</v>
      </c>
      <c r="B8" t="s">
        <v>214</v>
      </c>
      <c r="C8" t="s">
        <v>13</v>
      </c>
      <c r="D8" s="18">
        <v>7139</v>
      </c>
      <c r="E8" s="18">
        <v>7209</v>
      </c>
      <c r="F8" s="19">
        <f t="shared" si="0"/>
        <v>70</v>
      </c>
      <c r="G8" s="18">
        <v>216</v>
      </c>
      <c r="H8" s="16">
        <f t="shared" si="1"/>
        <v>550000</v>
      </c>
      <c r="I8" s="18">
        <f t="shared" si="2"/>
        <v>70</v>
      </c>
      <c r="J8" s="7">
        <f t="shared" si="3"/>
        <v>315000</v>
      </c>
      <c r="K8" s="21">
        <f t="shared" si="4"/>
        <v>2.8169014084507043E-2</v>
      </c>
      <c r="L8" s="7">
        <f t="shared" si="5"/>
        <v>12042.25352112676</v>
      </c>
      <c r="M8" s="7">
        <f t="shared" si="6"/>
        <v>327042.25352112675</v>
      </c>
      <c r="N8" s="7">
        <f t="shared" si="7"/>
        <v>877042.25352112669</v>
      </c>
    </row>
    <row r="9" spans="1:65" x14ac:dyDescent="0.35">
      <c r="A9" s="3" t="s">
        <v>14</v>
      </c>
      <c r="B9" t="s">
        <v>215</v>
      </c>
      <c r="C9" t="s">
        <v>15</v>
      </c>
      <c r="D9" s="18">
        <v>2056</v>
      </c>
      <c r="E9" s="18">
        <v>2056</v>
      </c>
      <c r="F9" s="19">
        <f t="shared" si="0"/>
        <v>0</v>
      </c>
      <c r="G9" s="19" t="s">
        <v>212</v>
      </c>
      <c r="H9" s="16">
        <v>30000</v>
      </c>
      <c r="I9" s="19" t="s">
        <v>212</v>
      </c>
      <c r="J9" s="19" t="s">
        <v>212</v>
      </c>
      <c r="K9" s="19" t="s">
        <v>212</v>
      </c>
      <c r="L9" s="19" t="s">
        <v>212</v>
      </c>
      <c r="M9" s="7">
        <v>0</v>
      </c>
      <c r="N9" s="7">
        <f t="shared" si="7"/>
        <v>30000</v>
      </c>
    </row>
    <row r="10" spans="1:65" x14ac:dyDescent="0.35">
      <c r="A10" s="3" t="s">
        <v>16</v>
      </c>
      <c r="B10" t="s">
        <v>214</v>
      </c>
      <c r="C10" t="s">
        <v>17</v>
      </c>
      <c r="D10" s="18">
        <v>2129</v>
      </c>
      <c r="E10" s="18">
        <v>2138</v>
      </c>
      <c r="F10" s="19">
        <f t="shared" si="0"/>
        <v>9</v>
      </c>
      <c r="G10" s="18">
        <v>22</v>
      </c>
      <c r="H10" s="16">
        <f t="shared" si="1"/>
        <v>75000</v>
      </c>
      <c r="I10" s="18">
        <f t="shared" si="2"/>
        <v>9</v>
      </c>
      <c r="J10" s="7">
        <f t="shared" si="3"/>
        <v>40500</v>
      </c>
      <c r="K10" s="21">
        <f t="shared" si="4"/>
        <v>3.6217303822937627E-3</v>
      </c>
      <c r="L10" s="7">
        <f t="shared" si="5"/>
        <v>1548.2897384305836</v>
      </c>
      <c r="M10" s="7">
        <f t="shared" si="6"/>
        <v>42048.289738430583</v>
      </c>
      <c r="N10" s="7">
        <f t="shared" si="7"/>
        <v>117048.28973843058</v>
      </c>
    </row>
    <row r="11" spans="1:65" x14ac:dyDescent="0.35">
      <c r="A11" s="3" t="s">
        <v>18</v>
      </c>
      <c r="B11" t="s">
        <v>214</v>
      </c>
      <c r="C11" t="s">
        <v>19</v>
      </c>
      <c r="D11" s="18">
        <v>941</v>
      </c>
      <c r="E11" s="18">
        <v>961</v>
      </c>
      <c r="F11" s="19">
        <f t="shared" si="0"/>
        <v>20</v>
      </c>
      <c r="G11" s="18">
        <v>35</v>
      </c>
      <c r="H11" s="16">
        <f t="shared" si="1"/>
        <v>125000</v>
      </c>
      <c r="I11" s="18">
        <f t="shared" si="2"/>
        <v>20</v>
      </c>
      <c r="J11" s="7">
        <f t="shared" si="3"/>
        <v>90000</v>
      </c>
      <c r="K11" s="21">
        <f t="shared" si="4"/>
        <v>8.0482897384305842E-3</v>
      </c>
      <c r="L11" s="7">
        <f t="shared" si="5"/>
        <v>3440.6438631790747</v>
      </c>
      <c r="M11" s="7">
        <f t="shared" si="6"/>
        <v>93440.643863179081</v>
      </c>
      <c r="N11" s="7">
        <f t="shared" si="7"/>
        <v>218440.64386317908</v>
      </c>
      <c r="O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x14ac:dyDescent="0.35">
      <c r="A12" s="3" t="s">
        <v>20</v>
      </c>
      <c r="B12" t="s">
        <v>214</v>
      </c>
      <c r="C12" t="s">
        <v>21</v>
      </c>
      <c r="D12" s="18">
        <v>50716</v>
      </c>
      <c r="E12" s="18">
        <v>50906</v>
      </c>
      <c r="F12" s="19">
        <f t="shared" si="0"/>
        <v>190</v>
      </c>
      <c r="G12" s="18">
        <v>535</v>
      </c>
      <c r="H12" s="16">
        <f t="shared" si="1"/>
        <v>750000</v>
      </c>
      <c r="I12" s="18">
        <f t="shared" si="2"/>
        <v>190</v>
      </c>
      <c r="J12" s="7">
        <f t="shared" si="3"/>
        <v>855000</v>
      </c>
      <c r="K12" s="21">
        <f t="shared" si="4"/>
        <v>7.6458752515090544E-2</v>
      </c>
      <c r="L12" s="7">
        <f t="shared" si="5"/>
        <v>32686.116700201208</v>
      </c>
      <c r="M12" s="7">
        <f t="shared" si="6"/>
        <v>887686.11670020118</v>
      </c>
      <c r="N12" s="7">
        <f t="shared" si="7"/>
        <v>1637686.1167002013</v>
      </c>
    </row>
    <row r="13" spans="1:65" x14ac:dyDescent="0.35">
      <c r="A13" s="3" t="s">
        <v>22</v>
      </c>
      <c r="B13" t="s">
        <v>214</v>
      </c>
      <c r="C13" t="s">
        <v>23</v>
      </c>
      <c r="D13" s="18">
        <v>12863</v>
      </c>
      <c r="E13" s="18">
        <v>12851</v>
      </c>
      <c r="F13" s="19">
        <f t="shared" si="0"/>
        <v>-12</v>
      </c>
      <c r="G13" s="18">
        <v>46</v>
      </c>
      <c r="H13" s="16">
        <f t="shared" si="1"/>
        <v>125000</v>
      </c>
      <c r="I13" s="18">
        <f t="shared" si="2"/>
        <v>0</v>
      </c>
      <c r="J13" s="7">
        <f t="shared" si="3"/>
        <v>0</v>
      </c>
      <c r="K13" s="21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125000</v>
      </c>
      <c r="O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x14ac:dyDescent="0.35">
      <c r="A14" s="3" t="s">
        <v>24</v>
      </c>
      <c r="B14" t="s">
        <v>214</v>
      </c>
      <c r="C14" t="s">
        <v>25</v>
      </c>
      <c r="D14" s="18">
        <v>37522</v>
      </c>
      <c r="E14" s="18">
        <v>38195</v>
      </c>
      <c r="F14" s="19">
        <f t="shared" si="0"/>
        <v>673</v>
      </c>
      <c r="G14" s="18">
        <v>1506</v>
      </c>
      <c r="H14" s="16">
        <f t="shared" si="1"/>
        <v>750000</v>
      </c>
      <c r="I14" s="18">
        <f t="shared" si="2"/>
        <v>673</v>
      </c>
      <c r="J14" s="7">
        <f t="shared" si="3"/>
        <v>3028500</v>
      </c>
      <c r="K14" s="21">
        <f t="shared" si="4"/>
        <v>0.27082494969818915</v>
      </c>
      <c r="L14" s="7">
        <f t="shared" si="5"/>
        <v>115777.66599597587</v>
      </c>
      <c r="M14" s="7">
        <f t="shared" si="6"/>
        <v>3144277.665995976</v>
      </c>
      <c r="N14" s="7">
        <f t="shared" si="7"/>
        <v>3894277.665995976</v>
      </c>
      <c r="O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x14ac:dyDescent="0.35">
      <c r="A15" s="3" t="s">
        <v>26</v>
      </c>
      <c r="B15" t="s">
        <v>215</v>
      </c>
      <c r="C15" t="s">
        <v>27</v>
      </c>
      <c r="D15" s="18">
        <v>6417</v>
      </c>
      <c r="E15" s="18">
        <v>8153</v>
      </c>
      <c r="F15" s="19">
        <f t="shared" si="0"/>
        <v>1736</v>
      </c>
      <c r="G15" s="19" t="s">
        <v>212</v>
      </c>
      <c r="H15" s="16">
        <v>15000</v>
      </c>
      <c r="I15" s="19" t="s">
        <v>212</v>
      </c>
      <c r="J15" s="19" t="s">
        <v>212</v>
      </c>
      <c r="K15" s="19" t="s">
        <v>212</v>
      </c>
      <c r="L15" s="19" t="s">
        <v>212</v>
      </c>
      <c r="M15" s="7">
        <v>4672.0321931589533</v>
      </c>
      <c r="N15" s="7">
        <f t="shared" si="7"/>
        <v>19672.032193158953</v>
      </c>
    </row>
    <row r="16" spans="1:65" x14ac:dyDescent="0.35">
      <c r="A16" s="2" t="s">
        <v>28</v>
      </c>
      <c r="B16" s="1" t="s">
        <v>215</v>
      </c>
      <c r="C16" s="1" t="s">
        <v>29</v>
      </c>
      <c r="D16" s="20">
        <v>1604</v>
      </c>
      <c r="E16" s="20">
        <v>1604</v>
      </c>
      <c r="F16" s="19">
        <f t="shared" si="0"/>
        <v>0</v>
      </c>
      <c r="G16" s="19" t="s">
        <v>212</v>
      </c>
      <c r="H16" s="16">
        <v>15000</v>
      </c>
      <c r="I16" s="19" t="s">
        <v>212</v>
      </c>
      <c r="J16" s="19" t="s">
        <v>212</v>
      </c>
      <c r="K16" s="19" t="s">
        <v>212</v>
      </c>
      <c r="L16" s="19" t="s">
        <v>212</v>
      </c>
      <c r="M16" s="7">
        <v>0</v>
      </c>
      <c r="N16" s="7">
        <f t="shared" si="7"/>
        <v>15000</v>
      </c>
    </row>
    <row r="17" spans="1:65" x14ac:dyDescent="0.35">
      <c r="A17" s="2" t="s">
        <v>30</v>
      </c>
      <c r="B17" s="1" t="s">
        <v>216</v>
      </c>
      <c r="C17" s="1" t="s">
        <v>31</v>
      </c>
      <c r="D17" s="20">
        <v>262</v>
      </c>
      <c r="E17" s="20">
        <v>243</v>
      </c>
      <c r="F17" s="19">
        <f t="shared" si="0"/>
        <v>-19</v>
      </c>
      <c r="G17" s="19" t="s">
        <v>212</v>
      </c>
      <c r="H17" s="16">
        <v>15000</v>
      </c>
      <c r="I17" s="19" t="s">
        <v>212</v>
      </c>
      <c r="J17" s="19" t="s">
        <v>212</v>
      </c>
      <c r="K17" s="19" t="s">
        <v>212</v>
      </c>
      <c r="L17" s="19" t="s">
        <v>212</v>
      </c>
      <c r="M17" s="7">
        <v>0</v>
      </c>
      <c r="N17" s="7">
        <f t="shared" si="7"/>
        <v>15000</v>
      </c>
    </row>
    <row r="18" spans="1:65" x14ac:dyDescent="0.35">
      <c r="A18" s="3" t="s">
        <v>32</v>
      </c>
      <c r="B18" t="s">
        <v>214</v>
      </c>
      <c r="C18" t="s">
        <v>33</v>
      </c>
      <c r="D18" s="18">
        <v>31226</v>
      </c>
      <c r="E18" s="18">
        <v>31226</v>
      </c>
      <c r="F18" s="19">
        <f t="shared" si="0"/>
        <v>0</v>
      </c>
      <c r="G18" s="18">
        <v>213</v>
      </c>
      <c r="H18" s="16">
        <f t="shared" si="1"/>
        <v>550000</v>
      </c>
      <c r="I18" s="18">
        <f t="shared" si="2"/>
        <v>0</v>
      </c>
      <c r="J18" s="7">
        <f t="shared" si="3"/>
        <v>0</v>
      </c>
      <c r="K18" s="21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550000</v>
      </c>
    </row>
    <row r="19" spans="1:65" x14ac:dyDescent="0.35">
      <c r="A19" s="3" t="s">
        <v>34</v>
      </c>
      <c r="B19" t="s">
        <v>214</v>
      </c>
      <c r="C19" t="s">
        <v>35</v>
      </c>
      <c r="D19" s="18">
        <v>27446</v>
      </c>
      <c r="E19" s="18">
        <v>27495</v>
      </c>
      <c r="F19" s="19">
        <f t="shared" si="0"/>
        <v>49</v>
      </c>
      <c r="G19" s="18">
        <v>231</v>
      </c>
      <c r="H19" s="16">
        <f t="shared" si="1"/>
        <v>550000</v>
      </c>
      <c r="I19" s="18">
        <f t="shared" si="2"/>
        <v>49</v>
      </c>
      <c r="J19" s="7">
        <f t="shared" si="3"/>
        <v>220500</v>
      </c>
      <c r="K19" s="21">
        <f t="shared" si="4"/>
        <v>1.9718309859154931E-2</v>
      </c>
      <c r="L19" s="7">
        <f t="shared" si="5"/>
        <v>8429.5774647887338</v>
      </c>
      <c r="M19" s="7">
        <f t="shared" si="6"/>
        <v>228929.57746478874</v>
      </c>
      <c r="N19" s="7">
        <f t="shared" si="7"/>
        <v>778929.57746478869</v>
      </c>
    </row>
    <row r="20" spans="1:65" x14ac:dyDescent="0.35">
      <c r="A20" s="3" t="s">
        <v>36</v>
      </c>
      <c r="B20" t="s">
        <v>216</v>
      </c>
      <c r="C20" t="s">
        <v>37</v>
      </c>
      <c r="D20" s="18">
        <v>912</v>
      </c>
      <c r="E20" s="18">
        <v>918</v>
      </c>
      <c r="F20" s="19">
        <f t="shared" si="0"/>
        <v>6</v>
      </c>
      <c r="G20" s="19" t="s">
        <v>212</v>
      </c>
      <c r="H20" s="16">
        <v>75000</v>
      </c>
      <c r="I20" s="19" t="s">
        <v>212</v>
      </c>
      <c r="J20" s="19" t="s">
        <v>212</v>
      </c>
      <c r="K20" s="19" t="s">
        <v>212</v>
      </c>
      <c r="L20" s="19" t="s">
        <v>212</v>
      </c>
      <c r="M20" s="7">
        <v>28032.193158953723</v>
      </c>
      <c r="N20" s="7">
        <f t="shared" si="7"/>
        <v>103032.19315895373</v>
      </c>
    </row>
    <row r="21" spans="1:65" x14ac:dyDescent="0.35">
      <c r="A21" s="3" t="s">
        <v>38</v>
      </c>
      <c r="B21" t="s">
        <v>215</v>
      </c>
      <c r="C21" t="s">
        <v>39</v>
      </c>
      <c r="D21" s="18">
        <v>1260</v>
      </c>
      <c r="E21" s="18">
        <v>1254</v>
      </c>
      <c r="F21" s="19">
        <f t="shared" si="0"/>
        <v>-6</v>
      </c>
      <c r="G21" s="19" t="s">
        <v>212</v>
      </c>
      <c r="H21" s="16">
        <v>15000</v>
      </c>
      <c r="I21" s="19" t="s">
        <v>212</v>
      </c>
      <c r="J21" s="19" t="s">
        <v>212</v>
      </c>
      <c r="K21" s="19" t="s">
        <v>212</v>
      </c>
      <c r="L21" s="19" t="s">
        <v>212</v>
      </c>
      <c r="M21" s="7">
        <v>0</v>
      </c>
      <c r="N21" s="7">
        <f t="shared" si="7"/>
        <v>15000</v>
      </c>
    </row>
    <row r="22" spans="1:65" x14ac:dyDescent="0.35">
      <c r="A22" s="3" t="s">
        <v>40</v>
      </c>
      <c r="B22" t="s">
        <v>216</v>
      </c>
      <c r="C22" t="s">
        <v>41</v>
      </c>
      <c r="D22" s="18">
        <v>593</v>
      </c>
      <c r="E22" s="18">
        <v>595</v>
      </c>
      <c r="F22" s="19">
        <f t="shared" si="0"/>
        <v>2</v>
      </c>
      <c r="G22" s="19" t="s">
        <v>212</v>
      </c>
      <c r="H22" s="16">
        <v>15000</v>
      </c>
      <c r="I22" s="19" t="s">
        <v>212</v>
      </c>
      <c r="J22" s="19" t="s">
        <v>212</v>
      </c>
      <c r="K22" s="19" t="s">
        <v>212</v>
      </c>
      <c r="L22" s="19" t="s">
        <v>212</v>
      </c>
      <c r="M22" s="7">
        <v>9344.0643863179066</v>
      </c>
      <c r="N22" s="7">
        <f t="shared" si="7"/>
        <v>24344.064386317907</v>
      </c>
    </row>
    <row r="23" spans="1:65" x14ac:dyDescent="0.35">
      <c r="A23" s="3" t="s">
        <v>42</v>
      </c>
      <c r="B23" t="s">
        <v>215</v>
      </c>
      <c r="C23" t="s">
        <v>43</v>
      </c>
      <c r="D23" s="18">
        <v>4317</v>
      </c>
      <c r="E23" s="18">
        <v>4550</v>
      </c>
      <c r="F23" s="19">
        <f t="shared" si="0"/>
        <v>233</v>
      </c>
      <c r="G23" s="19" t="s">
        <v>212</v>
      </c>
      <c r="H23" s="16">
        <v>30000</v>
      </c>
      <c r="I23" s="19" t="s">
        <v>212</v>
      </c>
      <c r="J23" s="19" t="s">
        <v>212</v>
      </c>
      <c r="K23" s="19" t="s">
        <v>212</v>
      </c>
      <c r="L23" s="19" t="s">
        <v>212</v>
      </c>
      <c r="M23" s="7">
        <v>37376.257545271626</v>
      </c>
      <c r="N23" s="7">
        <f t="shared" si="7"/>
        <v>67376.257545271626</v>
      </c>
    </row>
    <row r="24" spans="1:65" x14ac:dyDescent="0.35">
      <c r="A24" s="3" t="s">
        <v>44</v>
      </c>
      <c r="B24" t="s">
        <v>214</v>
      </c>
      <c r="C24" t="s">
        <v>45</v>
      </c>
      <c r="D24" s="18">
        <v>83410</v>
      </c>
      <c r="E24" s="18">
        <v>84303</v>
      </c>
      <c r="F24" s="19">
        <f t="shared" si="0"/>
        <v>893</v>
      </c>
      <c r="G24" s="18">
        <v>2417</v>
      </c>
      <c r="H24" s="16">
        <f t="shared" ref="H24:H57" si="8">IF(G24=0,0,IF(AND(G24&gt;0,G24&lt;6),15000,IF(AND(G24&gt;5,G24&lt;11),30000,IF(AND(G24&gt;10,G24&lt;31),75000,IF(AND(G24&gt;30,G24&lt;51),125000,IF(AND(G24&gt;50,G24&lt;101),200000,IF(AND(G24&gt;100,G24&lt;201),400000,IF(AND(G24&gt;200,G24&lt;501),550000,750000))))))))</f>
        <v>750000</v>
      </c>
      <c r="I24" s="18">
        <f t="shared" ref="I24:I57" si="9">IF(F24&lt;0,0,IF(F24&lt;G24,F24,G24))</f>
        <v>893</v>
      </c>
      <c r="J24" s="7">
        <f t="shared" ref="J24:J57" si="10">I24*4500</f>
        <v>4018500</v>
      </c>
      <c r="K24" s="21">
        <f t="shared" si="4"/>
        <v>0.35935613682092554</v>
      </c>
      <c r="L24" s="7">
        <f t="shared" si="5"/>
        <v>153624.74849094567</v>
      </c>
      <c r="M24" s="7">
        <f t="shared" si="6"/>
        <v>4172124.7484909454</v>
      </c>
      <c r="N24" s="7">
        <f t="shared" si="7"/>
        <v>4922124.7484909454</v>
      </c>
    </row>
    <row r="25" spans="1:65" x14ac:dyDescent="0.35">
      <c r="A25" s="3" t="s">
        <v>46</v>
      </c>
      <c r="B25" t="s">
        <v>214</v>
      </c>
      <c r="C25" t="s">
        <v>47</v>
      </c>
      <c r="D25" s="18">
        <v>60361</v>
      </c>
      <c r="E25" s="18">
        <v>60565</v>
      </c>
      <c r="F25" s="19">
        <f t="shared" si="0"/>
        <v>204</v>
      </c>
      <c r="G25" s="18">
        <v>102</v>
      </c>
      <c r="H25" s="16">
        <f t="shared" si="8"/>
        <v>400000</v>
      </c>
      <c r="I25" s="18">
        <f t="shared" si="9"/>
        <v>102</v>
      </c>
      <c r="J25" s="7">
        <f t="shared" si="10"/>
        <v>459000</v>
      </c>
      <c r="K25" s="21">
        <f t="shared" si="4"/>
        <v>4.1046277665995973E-2</v>
      </c>
      <c r="L25" s="7">
        <f t="shared" si="5"/>
        <v>17547.283702213277</v>
      </c>
      <c r="M25" s="7">
        <f t="shared" si="6"/>
        <v>476547.28370221326</v>
      </c>
      <c r="N25" s="7">
        <f t="shared" si="7"/>
        <v>876547.28370221332</v>
      </c>
      <c r="O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5">
      <c r="A26" s="3" t="s">
        <v>48</v>
      </c>
      <c r="B26" t="s">
        <v>215</v>
      </c>
      <c r="C26" t="s">
        <v>49</v>
      </c>
      <c r="D26" s="18">
        <v>6212</v>
      </c>
      <c r="E26" s="18">
        <v>6264</v>
      </c>
      <c r="F26" s="19">
        <f t="shared" si="0"/>
        <v>52</v>
      </c>
      <c r="G26" s="18">
        <v>105</v>
      </c>
      <c r="H26" s="16">
        <f t="shared" si="8"/>
        <v>400000</v>
      </c>
      <c r="I26" s="18">
        <f t="shared" si="9"/>
        <v>52</v>
      </c>
      <c r="J26" s="7">
        <f t="shared" si="10"/>
        <v>234000</v>
      </c>
      <c r="K26" s="21">
        <f t="shared" si="4"/>
        <v>2.0925553319919517E-2</v>
      </c>
      <c r="L26" s="7">
        <f t="shared" si="5"/>
        <v>8945.6740442655937</v>
      </c>
      <c r="M26" s="7">
        <f t="shared" si="6"/>
        <v>242945.67404426559</v>
      </c>
      <c r="N26" s="7">
        <f t="shared" si="7"/>
        <v>642945.67404426564</v>
      </c>
    </row>
    <row r="27" spans="1:65" x14ac:dyDescent="0.35">
      <c r="A27" s="3" t="s">
        <v>50</v>
      </c>
      <c r="B27" t="s">
        <v>216</v>
      </c>
      <c r="C27" t="s">
        <v>51</v>
      </c>
      <c r="D27" s="18">
        <v>256</v>
      </c>
      <c r="E27" s="18">
        <v>275</v>
      </c>
      <c r="F27" s="19">
        <f t="shared" si="0"/>
        <v>19</v>
      </c>
      <c r="G27" s="19" t="s">
        <v>212</v>
      </c>
      <c r="H27" s="16">
        <v>0</v>
      </c>
      <c r="I27" s="19" t="s">
        <v>212</v>
      </c>
      <c r="J27" s="19" t="s">
        <v>212</v>
      </c>
      <c r="K27" s="19" t="s">
        <v>212</v>
      </c>
      <c r="L27" s="19" t="s">
        <v>212</v>
      </c>
      <c r="M27" s="7">
        <v>0</v>
      </c>
      <c r="N27" s="7">
        <f t="shared" si="7"/>
        <v>0</v>
      </c>
    </row>
    <row r="28" spans="1:65" x14ac:dyDescent="0.35">
      <c r="A28" s="3" t="s">
        <v>52</v>
      </c>
      <c r="B28" t="s">
        <v>216</v>
      </c>
      <c r="C28" t="s">
        <v>53</v>
      </c>
      <c r="D28" s="18">
        <v>416</v>
      </c>
      <c r="E28" s="18">
        <v>430</v>
      </c>
      <c r="F28" s="19">
        <f t="shared" si="0"/>
        <v>14</v>
      </c>
      <c r="G28" s="19" t="s">
        <v>212</v>
      </c>
      <c r="H28" s="16">
        <v>0</v>
      </c>
      <c r="I28" s="19" t="s">
        <v>212</v>
      </c>
      <c r="J28" s="19" t="s">
        <v>212</v>
      </c>
      <c r="K28" s="19" t="s">
        <v>212</v>
      </c>
      <c r="L28" s="19" t="s">
        <v>212</v>
      </c>
      <c r="M28" s="7">
        <v>0</v>
      </c>
      <c r="N28" s="7">
        <f t="shared" si="7"/>
        <v>0</v>
      </c>
    </row>
    <row r="29" spans="1:65" x14ac:dyDescent="0.35">
      <c r="A29" s="3" t="s">
        <v>54</v>
      </c>
      <c r="B29" t="s">
        <v>214</v>
      </c>
      <c r="C29" t="s">
        <v>55</v>
      </c>
      <c r="D29" s="18">
        <v>12386</v>
      </c>
      <c r="E29" s="18">
        <v>12298</v>
      </c>
      <c r="F29" s="19">
        <f t="shared" si="0"/>
        <v>-88</v>
      </c>
      <c r="G29" s="18">
        <v>154</v>
      </c>
      <c r="H29" s="16">
        <f t="shared" si="8"/>
        <v>400000</v>
      </c>
      <c r="I29" s="18">
        <f t="shared" si="9"/>
        <v>0</v>
      </c>
      <c r="J29" s="7">
        <f t="shared" si="10"/>
        <v>0</v>
      </c>
      <c r="K29" s="21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400000</v>
      </c>
    </row>
    <row r="30" spans="1:65" x14ac:dyDescent="0.35">
      <c r="A30" s="3" t="s">
        <v>56</v>
      </c>
      <c r="B30" t="s">
        <v>214</v>
      </c>
      <c r="C30" t="s">
        <v>57</v>
      </c>
      <c r="D30" s="18">
        <v>8994</v>
      </c>
      <c r="E30" s="18">
        <v>8996</v>
      </c>
      <c r="F30" s="19">
        <f t="shared" si="0"/>
        <v>2</v>
      </c>
      <c r="G30" s="18">
        <v>16</v>
      </c>
      <c r="H30" s="16">
        <f t="shared" si="8"/>
        <v>75000</v>
      </c>
      <c r="I30" s="18">
        <f t="shared" si="9"/>
        <v>2</v>
      </c>
      <c r="J30" s="7">
        <f t="shared" si="10"/>
        <v>9000</v>
      </c>
      <c r="K30" s="21">
        <f t="shared" si="4"/>
        <v>8.0482897384305833E-4</v>
      </c>
      <c r="L30" s="7">
        <f t="shared" si="5"/>
        <v>344.06438631790746</v>
      </c>
      <c r="M30" s="7">
        <f t="shared" si="6"/>
        <v>9344.0643863179066</v>
      </c>
      <c r="N30" s="7">
        <f t="shared" si="7"/>
        <v>84344.064386317914</v>
      </c>
    </row>
    <row r="31" spans="1:65" x14ac:dyDescent="0.35">
      <c r="A31" s="3" t="s">
        <v>58</v>
      </c>
      <c r="B31" t="s">
        <v>214</v>
      </c>
      <c r="C31" t="s">
        <v>59</v>
      </c>
      <c r="D31" s="18">
        <v>7395</v>
      </c>
      <c r="E31" s="18">
        <v>7496</v>
      </c>
      <c r="F31" s="19">
        <f t="shared" si="0"/>
        <v>101</v>
      </c>
      <c r="G31" s="19" t="s">
        <v>212</v>
      </c>
      <c r="H31" s="16">
        <v>15000</v>
      </c>
      <c r="I31" s="19" t="s">
        <v>212</v>
      </c>
      <c r="J31" s="19" t="s">
        <v>212</v>
      </c>
      <c r="K31" s="19" t="s">
        <v>212</v>
      </c>
      <c r="L31" s="19" t="s">
        <v>212</v>
      </c>
      <c r="M31" s="7">
        <v>18688.128772635813</v>
      </c>
      <c r="N31" s="7">
        <f t="shared" si="7"/>
        <v>33688.128772635813</v>
      </c>
    </row>
    <row r="32" spans="1:65" x14ac:dyDescent="0.35">
      <c r="A32" s="3" t="s">
        <v>60</v>
      </c>
      <c r="B32" t="s">
        <v>214</v>
      </c>
      <c r="C32" t="s">
        <v>61</v>
      </c>
      <c r="D32" s="18">
        <v>21781</v>
      </c>
      <c r="E32" s="18">
        <v>21385</v>
      </c>
      <c r="F32" s="19">
        <f t="shared" si="0"/>
        <v>-396</v>
      </c>
      <c r="G32" s="18">
        <v>179</v>
      </c>
      <c r="H32" s="16">
        <f t="shared" si="8"/>
        <v>400000</v>
      </c>
      <c r="I32" s="18">
        <f t="shared" si="9"/>
        <v>0</v>
      </c>
      <c r="J32" s="7">
        <f t="shared" si="10"/>
        <v>0</v>
      </c>
      <c r="K32" s="21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400000</v>
      </c>
      <c r="O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3" t="s">
        <v>62</v>
      </c>
      <c r="B33" t="s">
        <v>214</v>
      </c>
      <c r="C33" t="s">
        <v>63</v>
      </c>
      <c r="D33" s="18">
        <v>3633</v>
      </c>
      <c r="E33" s="18">
        <v>3613</v>
      </c>
      <c r="F33" s="19">
        <f t="shared" si="0"/>
        <v>-20</v>
      </c>
      <c r="G33" s="19" t="s">
        <v>212</v>
      </c>
      <c r="H33" s="16">
        <v>15000</v>
      </c>
      <c r="I33" s="19" t="s">
        <v>212</v>
      </c>
      <c r="J33" s="19" t="s">
        <v>212</v>
      </c>
      <c r="K33" s="19" t="s">
        <v>212</v>
      </c>
      <c r="L33" s="19" t="s">
        <v>212</v>
      </c>
      <c r="M33" s="7">
        <v>0</v>
      </c>
      <c r="N33" s="7">
        <f t="shared" si="7"/>
        <v>15000</v>
      </c>
    </row>
    <row r="34" spans="1:65" x14ac:dyDescent="0.35">
      <c r="A34" s="3" t="s">
        <v>64</v>
      </c>
      <c r="B34" t="s">
        <v>214</v>
      </c>
      <c r="C34" t="s">
        <v>65</v>
      </c>
      <c r="D34" s="18">
        <v>26233</v>
      </c>
      <c r="E34" s="18">
        <v>25857</v>
      </c>
      <c r="F34" s="19">
        <f t="shared" ref="F34:F65" si="11">E34-D34</f>
        <v>-376</v>
      </c>
      <c r="G34" s="18">
        <v>31</v>
      </c>
      <c r="H34" s="16">
        <f t="shared" si="8"/>
        <v>125000</v>
      </c>
      <c r="I34" s="18">
        <f t="shared" si="9"/>
        <v>0</v>
      </c>
      <c r="J34" s="7">
        <f t="shared" si="10"/>
        <v>0</v>
      </c>
      <c r="K34" s="21">
        <f t="shared" ref="K34:K60" si="12">J34/$J$96</f>
        <v>0</v>
      </c>
      <c r="L34" s="7">
        <f t="shared" ref="L34:L60" si="13">K34*$J$100</f>
        <v>0</v>
      </c>
      <c r="M34" s="7">
        <f t="shared" si="6"/>
        <v>0</v>
      </c>
      <c r="N34" s="7">
        <f t="shared" si="7"/>
        <v>125000</v>
      </c>
    </row>
    <row r="35" spans="1:65" x14ac:dyDescent="0.35">
      <c r="A35" s="3" t="s">
        <v>66</v>
      </c>
      <c r="B35" t="s">
        <v>216</v>
      </c>
      <c r="C35" t="s">
        <v>67</v>
      </c>
      <c r="D35" s="18">
        <v>886</v>
      </c>
      <c r="E35" s="18">
        <v>896</v>
      </c>
      <c r="F35" s="19">
        <f t="shared" si="11"/>
        <v>10</v>
      </c>
      <c r="G35" s="19" t="s">
        <v>212</v>
      </c>
      <c r="H35" s="16">
        <v>15000</v>
      </c>
      <c r="I35" s="19" t="s">
        <v>212</v>
      </c>
      <c r="J35" s="19" t="s">
        <v>212</v>
      </c>
      <c r="K35" s="19" t="s">
        <v>212</v>
      </c>
      <c r="L35" s="19" t="s">
        <v>212</v>
      </c>
      <c r="M35" s="7">
        <v>9344.0643863179066</v>
      </c>
      <c r="N35" s="7">
        <f t="shared" si="7"/>
        <v>24344.064386317907</v>
      </c>
    </row>
    <row r="36" spans="1:65" x14ac:dyDescent="0.35">
      <c r="A36" s="3" t="s">
        <v>68</v>
      </c>
      <c r="B36" t="s">
        <v>216</v>
      </c>
      <c r="C36" t="s">
        <v>69</v>
      </c>
      <c r="D36" s="18">
        <v>254</v>
      </c>
      <c r="E36" s="18">
        <v>266</v>
      </c>
      <c r="F36" s="19">
        <f t="shared" si="11"/>
        <v>12</v>
      </c>
      <c r="G36" s="19" t="s">
        <v>212</v>
      </c>
      <c r="H36" s="16">
        <v>15000</v>
      </c>
      <c r="I36" s="19" t="s">
        <v>212</v>
      </c>
      <c r="J36" s="19" t="s">
        <v>212</v>
      </c>
      <c r="K36" s="19" t="s">
        <v>212</v>
      </c>
      <c r="L36" s="19" t="s">
        <v>212</v>
      </c>
      <c r="M36" s="7">
        <v>9344.0643863179066</v>
      </c>
      <c r="N36" s="7">
        <f t="shared" si="7"/>
        <v>24344.064386317907</v>
      </c>
    </row>
    <row r="37" spans="1:65" x14ac:dyDescent="0.35">
      <c r="A37" s="3" t="s">
        <v>70</v>
      </c>
      <c r="B37" t="s">
        <v>214</v>
      </c>
      <c r="C37" t="s">
        <v>71</v>
      </c>
      <c r="D37" s="18">
        <v>6343</v>
      </c>
      <c r="E37" s="18">
        <v>6323</v>
      </c>
      <c r="F37" s="19">
        <f t="shared" si="11"/>
        <v>-20</v>
      </c>
      <c r="G37" s="19" t="s">
        <v>212</v>
      </c>
      <c r="H37" s="16">
        <v>15000</v>
      </c>
      <c r="I37" s="19" t="s">
        <v>212</v>
      </c>
      <c r="J37" s="19" t="s">
        <v>212</v>
      </c>
      <c r="K37" s="19" t="s">
        <v>212</v>
      </c>
      <c r="L37" s="19" t="s">
        <v>212</v>
      </c>
      <c r="M37" s="7">
        <v>0</v>
      </c>
      <c r="N37" s="7">
        <f t="shared" si="7"/>
        <v>15000</v>
      </c>
    </row>
    <row r="38" spans="1:65" x14ac:dyDescent="0.35">
      <c r="A38" s="3" t="s">
        <v>72</v>
      </c>
      <c r="B38" t="s">
        <v>214</v>
      </c>
      <c r="C38" t="s">
        <v>73</v>
      </c>
      <c r="D38" s="18">
        <v>25348</v>
      </c>
      <c r="E38" s="18">
        <v>24732</v>
      </c>
      <c r="F38" s="19">
        <f t="shared" si="11"/>
        <v>-616</v>
      </c>
      <c r="G38" s="18">
        <v>37</v>
      </c>
      <c r="H38" s="16">
        <f t="shared" si="8"/>
        <v>125000</v>
      </c>
      <c r="I38" s="18">
        <f t="shared" si="9"/>
        <v>0</v>
      </c>
      <c r="J38" s="7">
        <f t="shared" si="10"/>
        <v>0</v>
      </c>
      <c r="K38" s="21">
        <f t="shared" si="12"/>
        <v>0</v>
      </c>
      <c r="L38" s="7">
        <f t="shared" si="13"/>
        <v>0</v>
      </c>
      <c r="M38" s="7">
        <f t="shared" si="6"/>
        <v>0</v>
      </c>
      <c r="N38" s="7">
        <f t="shared" si="7"/>
        <v>125000</v>
      </c>
    </row>
    <row r="39" spans="1:65" x14ac:dyDescent="0.35">
      <c r="A39" s="3" t="s">
        <v>74</v>
      </c>
      <c r="B39" t="s">
        <v>215</v>
      </c>
      <c r="C39" t="s">
        <v>75</v>
      </c>
      <c r="D39" s="18">
        <v>3088</v>
      </c>
      <c r="E39" s="18">
        <v>3084</v>
      </c>
      <c r="F39" s="19">
        <f t="shared" si="11"/>
        <v>-4</v>
      </c>
      <c r="G39" s="19" t="s">
        <v>212</v>
      </c>
      <c r="H39" s="16">
        <v>15000</v>
      </c>
      <c r="I39" s="19" t="s">
        <v>212</v>
      </c>
      <c r="J39" s="19" t="s">
        <v>212</v>
      </c>
      <c r="K39" s="19" t="s">
        <v>212</v>
      </c>
      <c r="L39" s="19" t="s">
        <v>212</v>
      </c>
      <c r="M39" s="7">
        <v>0</v>
      </c>
      <c r="N39" s="7">
        <f t="shared" si="7"/>
        <v>15000</v>
      </c>
    </row>
    <row r="40" spans="1:65" x14ac:dyDescent="0.35">
      <c r="A40" s="3" t="s">
        <v>76</v>
      </c>
      <c r="B40" t="s">
        <v>215</v>
      </c>
      <c r="C40" t="s">
        <v>77</v>
      </c>
      <c r="D40" s="18">
        <v>5607</v>
      </c>
      <c r="E40" s="18">
        <v>5551</v>
      </c>
      <c r="F40" s="19">
        <f t="shared" si="11"/>
        <v>-56</v>
      </c>
      <c r="G40" s="18">
        <v>97</v>
      </c>
      <c r="H40" s="16">
        <f t="shared" si="8"/>
        <v>200000</v>
      </c>
      <c r="I40" s="18">
        <f t="shared" si="9"/>
        <v>0</v>
      </c>
      <c r="J40" s="7">
        <f t="shared" si="10"/>
        <v>0</v>
      </c>
      <c r="K40" s="21">
        <f t="shared" si="12"/>
        <v>0</v>
      </c>
      <c r="L40" s="7">
        <f t="shared" si="13"/>
        <v>0</v>
      </c>
      <c r="M40" s="7">
        <f t="shared" si="6"/>
        <v>0</v>
      </c>
      <c r="N40" s="7">
        <f t="shared" si="7"/>
        <v>200000</v>
      </c>
    </row>
    <row r="41" spans="1:65" x14ac:dyDescent="0.35">
      <c r="A41" s="3" t="s">
        <v>78</v>
      </c>
      <c r="B41" t="s">
        <v>215</v>
      </c>
      <c r="C41" t="s">
        <v>79</v>
      </c>
      <c r="D41" s="18">
        <v>4507</v>
      </c>
      <c r="E41" s="18">
        <v>4345</v>
      </c>
      <c r="F41" s="19">
        <f t="shared" si="11"/>
        <v>-162</v>
      </c>
      <c r="G41" s="18">
        <v>62</v>
      </c>
      <c r="H41" s="16">
        <f t="shared" si="8"/>
        <v>200000</v>
      </c>
      <c r="I41" s="18">
        <f t="shared" si="9"/>
        <v>0</v>
      </c>
      <c r="J41" s="7">
        <f t="shared" si="10"/>
        <v>0</v>
      </c>
      <c r="K41" s="21">
        <f t="shared" si="12"/>
        <v>0</v>
      </c>
      <c r="L41" s="7">
        <f t="shared" si="13"/>
        <v>0</v>
      </c>
      <c r="M41" s="7">
        <f t="shared" si="6"/>
        <v>0</v>
      </c>
      <c r="N41" s="7">
        <f t="shared" si="7"/>
        <v>200000</v>
      </c>
    </row>
    <row r="42" spans="1:65" x14ac:dyDescent="0.35">
      <c r="A42" s="3" t="s">
        <v>80</v>
      </c>
      <c r="B42" t="s">
        <v>215</v>
      </c>
      <c r="C42" t="s">
        <v>81</v>
      </c>
      <c r="D42" s="18">
        <v>1094</v>
      </c>
      <c r="E42" s="18">
        <v>1108</v>
      </c>
      <c r="F42" s="19">
        <f t="shared" si="11"/>
        <v>14</v>
      </c>
      <c r="G42" s="19" t="s">
        <v>212</v>
      </c>
      <c r="H42" s="16">
        <v>75000</v>
      </c>
      <c r="I42" s="19" t="s">
        <v>212</v>
      </c>
      <c r="J42" s="19" t="s">
        <v>212</v>
      </c>
      <c r="K42" s="19" t="s">
        <v>212</v>
      </c>
      <c r="L42" s="19" t="s">
        <v>212</v>
      </c>
      <c r="M42" s="7">
        <v>51392.35412474849</v>
      </c>
      <c r="N42" s="7">
        <f t="shared" si="7"/>
        <v>126392.3541247485</v>
      </c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3" t="s">
        <v>82</v>
      </c>
      <c r="B43" t="s">
        <v>216</v>
      </c>
      <c r="C43" t="s">
        <v>83</v>
      </c>
      <c r="D43" s="18">
        <v>411</v>
      </c>
      <c r="E43" s="18">
        <v>409</v>
      </c>
      <c r="F43" s="19">
        <f t="shared" si="11"/>
        <v>-2</v>
      </c>
      <c r="G43" s="19" t="s">
        <v>212</v>
      </c>
      <c r="H43" s="16">
        <v>0</v>
      </c>
      <c r="I43" s="19" t="s">
        <v>212</v>
      </c>
      <c r="J43" s="19" t="s">
        <v>212</v>
      </c>
      <c r="K43" s="19" t="s">
        <v>212</v>
      </c>
      <c r="L43" s="19" t="s">
        <v>212</v>
      </c>
      <c r="M43" s="7">
        <v>0</v>
      </c>
      <c r="N43" s="7">
        <f t="shared" si="7"/>
        <v>0</v>
      </c>
    </row>
    <row r="44" spans="1:65" x14ac:dyDescent="0.35">
      <c r="A44" s="3" t="s">
        <v>84</v>
      </c>
      <c r="B44" t="s">
        <v>215</v>
      </c>
      <c r="C44" t="s">
        <v>85</v>
      </c>
      <c r="D44" s="18">
        <v>1223</v>
      </c>
      <c r="E44" s="18">
        <v>1217</v>
      </c>
      <c r="F44" s="19">
        <f t="shared" si="11"/>
        <v>-6</v>
      </c>
      <c r="G44" s="19" t="s">
        <v>212</v>
      </c>
      <c r="H44" s="16">
        <v>15000</v>
      </c>
      <c r="I44" s="19" t="s">
        <v>212</v>
      </c>
      <c r="J44" s="19" t="s">
        <v>212</v>
      </c>
      <c r="K44" s="19" t="s">
        <v>212</v>
      </c>
      <c r="L44" s="19" t="s">
        <v>212</v>
      </c>
      <c r="M44" s="7">
        <v>0</v>
      </c>
      <c r="N44" s="7">
        <f t="shared" si="7"/>
        <v>15000</v>
      </c>
    </row>
    <row r="45" spans="1:65" x14ac:dyDescent="0.35">
      <c r="A45" s="3" t="s">
        <v>86</v>
      </c>
      <c r="B45" t="s">
        <v>215</v>
      </c>
      <c r="C45" t="s">
        <v>87</v>
      </c>
      <c r="D45" s="18">
        <v>1990</v>
      </c>
      <c r="E45" s="18">
        <v>1998</v>
      </c>
      <c r="F45" s="19">
        <f t="shared" si="11"/>
        <v>8</v>
      </c>
      <c r="G45" s="18">
        <v>20</v>
      </c>
      <c r="H45" s="16">
        <f t="shared" si="8"/>
        <v>75000</v>
      </c>
      <c r="I45" s="18">
        <f t="shared" si="9"/>
        <v>8</v>
      </c>
      <c r="J45" s="7">
        <f t="shared" si="10"/>
        <v>36000</v>
      </c>
      <c r="K45" s="21">
        <f t="shared" si="12"/>
        <v>3.2193158953722333E-3</v>
      </c>
      <c r="L45" s="7">
        <f t="shared" si="13"/>
        <v>1376.2575452716299</v>
      </c>
      <c r="M45" s="7">
        <f t="shared" si="6"/>
        <v>37376.257545271626</v>
      </c>
      <c r="N45" s="7">
        <f t="shared" si="7"/>
        <v>112376.25754527163</v>
      </c>
    </row>
    <row r="46" spans="1:65" x14ac:dyDescent="0.35">
      <c r="A46" s="3" t="s">
        <v>88</v>
      </c>
      <c r="B46" t="s">
        <v>216</v>
      </c>
      <c r="C46" t="s">
        <v>89</v>
      </c>
      <c r="D46" s="18">
        <v>140</v>
      </c>
      <c r="E46" s="18">
        <v>140</v>
      </c>
      <c r="F46" s="19">
        <f t="shared" si="11"/>
        <v>0</v>
      </c>
      <c r="G46" s="19" t="s">
        <v>212</v>
      </c>
      <c r="H46" s="16">
        <v>0</v>
      </c>
      <c r="I46" s="19" t="s">
        <v>212</v>
      </c>
      <c r="J46" s="19" t="s">
        <v>212</v>
      </c>
      <c r="K46" s="19" t="s">
        <v>212</v>
      </c>
      <c r="L46" s="19" t="s">
        <v>212</v>
      </c>
      <c r="M46" s="7">
        <v>0</v>
      </c>
      <c r="N46" s="7">
        <f t="shared" si="7"/>
        <v>0</v>
      </c>
    </row>
    <row r="47" spans="1:65" x14ac:dyDescent="0.35">
      <c r="A47" s="3" t="s">
        <v>90</v>
      </c>
      <c r="B47" t="s">
        <v>214</v>
      </c>
      <c r="C47" t="s">
        <v>91</v>
      </c>
      <c r="D47" s="18">
        <v>73606</v>
      </c>
      <c r="E47" s="18">
        <v>73017</v>
      </c>
      <c r="F47" s="19">
        <f t="shared" si="11"/>
        <v>-589</v>
      </c>
      <c r="G47" s="18">
        <v>303</v>
      </c>
      <c r="H47" s="16">
        <f t="shared" si="8"/>
        <v>550000</v>
      </c>
      <c r="I47" s="18">
        <f t="shared" si="9"/>
        <v>0</v>
      </c>
      <c r="J47" s="7">
        <f t="shared" si="10"/>
        <v>0</v>
      </c>
      <c r="K47" s="21">
        <f t="shared" si="12"/>
        <v>0</v>
      </c>
      <c r="L47" s="7">
        <f t="shared" si="13"/>
        <v>0</v>
      </c>
      <c r="M47" s="7">
        <f t="shared" si="6"/>
        <v>0</v>
      </c>
      <c r="N47" s="7">
        <f t="shared" si="7"/>
        <v>550000</v>
      </c>
    </row>
    <row r="48" spans="1:65" x14ac:dyDescent="0.35">
      <c r="A48" s="3" t="s">
        <v>92</v>
      </c>
      <c r="B48" t="s">
        <v>216</v>
      </c>
      <c r="C48" t="s">
        <v>93</v>
      </c>
      <c r="D48" s="18">
        <v>694</v>
      </c>
      <c r="E48" s="18">
        <v>689</v>
      </c>
      <c r="F48" s="19">
        <f t="shared" si="11"/>
        <v>-5</v>
      </c>
      <c r="G48" s="19" t="s">
        <v>212</v>
      </c>
      <c r="H48" s="16">
        <v>15000</v>
      </c>
      <c r="I48" s="19" t="s">
        <v>212</v>
      </c>
      <c r="J48" s="19" t="s">
        <v>212</v>
      </c>
      <c r="K48" s="19" t="s">
        <v>212</v>
      </c>
      <c r="L48" s="19" t="s">
        <v>212</v>
      </c>
      <c r="M48" s="7">
        <v>0</v>
      </c>
      <c r="N48" s="7">
        <f t="shared" si="7"/>
        <v>15000</v>
      </c>
    </row>
    <row r="49" spans="1:14" x14ac:dyDescent="0.35">
      <c r="A49" s="3" t="s">
        <v>94</v>
      </c>
      <c r="B49" t="s">
        <v>216</v>
      </c>
      <c r="C49" t="s">
        <v>95</v>
      </c>
      <c r="D49" s="18">
        <v>889</v>
      </c>
      <c r="E49" s="18">
        <v>889</v>
      </c>
      <c r="F49" s="19">
        <f t="shared" si="11"/>
        <v>0</v>
      </c>
      <c r="G49" s="19" t="s">
        <v>212</v>
      </c>
      <c r="H49" s="16">
        <v>75000</v>
      </c>
      <c r="I49" s="19" t="s">
        <v>212</v>
      </c>
      <c r="J49" s="19" t="s">
        <v>212</v>
      </c>
      <c r="K49" s="19" t="s">
        <v>212</v>
      </c>
      <c r="L49" s="19" t="s">
        <v>212</v>
      </c>
      <c r="M49" s="7">
        <v>0</v>
      </c>
      <c r="N49" s="7">
        <f t="shared" si="7"/>
        <v>75000</v>
      </c>
    </row>
    <row r="50" spans="1:14" x14ac:dyDescent="0.35">
      <c r="A50" s="2" t="s">
        <v>96</v>
      </c>
      <c r="B50" s="1" t="s">
        <v>215</v>
      </c>
      <c r="C50" s="1" t="s">
        <v>97</v>
      </c>
      <c r="D50" s="20">
        <v>5090</v>
      </c>
      <c r="E50" s="20">
        <v>5007</v>
      </c>
      <c r="F50" s="19">
        <f t="shared" si="11"/>
        <v>-83</v>
      </c>
      <c r="G50" s="18">
        <v>18</v>
      </c>
      <c r="H50" s="16">
        <f t="shared" si="8"/>
        <v>75000</v>
      </c>
      <c r="I50" s="18">
        <f t="shared" si="9"/>
        <v>0</v>
      </c>
      <c r="J50" s="7">
        <f t="shared" si="10"/>
        <v>0</v>
      </c>
      <c r="K50" s="21">
        <f t="shared" si="12"/>
        <v>0</v>
      </c>
      <c r="L50" s="7">
        <f t="shared" si="13"/>
        <v>0</v>
      </c>
      <c r="M50" s="7">
        <f t="shared" si="6"/>
        <v>0</v>
      </c>
      <c r="N50" s="7">
        <f t="shared" si="7"/>
        <v>75000</v>
      </c>
    </row>
    <row r="51" spans="1:14" x14ac:dyDescent="0.35">
      <c r="A51" s="3" t="s">
        <v>98</v>
      </c>
      <c r="B51" t="s">
        <v>215</v>
      </c>
      <c r="C51" t="s">
        <v>99</v>
      </c>
      <c r="D51" s="18">
        <v>1254</v>
      </c>
      <c r="E51" s="18">
        <v>1250</v>
      </c>
      <c r="F51" s="19">
        <f t="shared" si="11"/>
        <v>-4</v>
      </c>
      <c r="G51" s="19" t="s">
        <v>212</v>
      </c>
      <c r="H51" s="16">
        <v>15000</v>
      </c>
      <c r="I51" s="19" t="s">
        <v>212</v>
      </c>
      <c r="J51" s="19" t="s">
        <v>212</v>
      </c>
      <c r="K51" s="19" t="s">
        <v>212</v>
      </c>
      <c r="L51" s="19" t="s">
        <v>212</v>
      </c>
      <c r="M51" s="7">
        <v>0</v>
      </c>
      <c r="N51" s="7">
        <f t="shared" si="7"/>
        <v>15000</v>
      </c>
    </row>
    <row r="52" spans="1:14" x14ac:dyDescent="0.35">
      <c r="A52" s="3" t="s">
        <v>100</v>
      </c>
      <c r="B52" t="s">
        <v>216</v>
      </c>
      <c r="C52" t="s">
        <v>101</v>
      </c>
      <c r="D52" s="18">
        <v>649</v>
      </c>
      <c r="E52" s="18">
        <v>641</v>
      </c>
      <c r="F52" s="19">
        <f t="shared" si="11"/>
        <v>-8</v>
      </c>
      <c r="G52" s="19" t="s">
        <v>212</v>
      </c>
      <c r="H52" s="16">
        <v>15000</v>
      </c>
      <c r="I52" s="19" t="s">
        <v>212</v>
      </c>
      <c r="J52" s="19" t="s">
        <v>212</v>
      </c>
      <c r="K52" s="19" t="s">
        <v>212</v>
      </c>
      <c r="L52" s="19" t="s">
        <v>212</v>
      </c>
      <c r="M52" s="7">
        <v>0</v>
      </c>
      <c r="N52" s="7">
        <f t="shared" si="7"/>
        <v>15000</v>
      </c>
    </row>
    <row r="53" spans="1:14" x14ac:dyDescent="0.35">
      <c r="A53" s="3" t="s">
        <v>102</v>
      </c>
      <c r="B53" t="s">
        <v>214</v>
      </c>
      <c r="C53" t="s">
        <v>103</v>
      </c>
      <c r="D53" s="18">
        <v>29101</v>
      </c>
      <c r="E53" s="18">
        <v>28749</v>
      </c>
      <c r="F53" s="19">
        <f t="shared" si="11"/>
        <v>-352</v>
      </c>
      <c r="G53" s="18">
        <v>105</v>
      </c>
      <c r="H53" s="16">
        <f t="shared" si="8"/>
        <v>400000</v>
      </c>
      <c r="I53" s="18">
        <f t="shared" si="9"/>
        <v>0</v>
      </c>
      <c r="J53" s="7">
        <f t="shared" si="10"/>
        <v>0</v>
      </c>
      <c r="K53" s="21">
        <f t="shared" si="12"/>
        <v>0</v>
      </c>
      <c r="L53" s="7">
        <f t="shared" si="13"/>
        <v>0</v>
      </c>
      <c r="M53" s="7">
        <f t="shared" si="6"/>
        <v>0</v>
      </c>
      <c r="N53" s="7">
        <f t="shared" si="7"/>
        <v>400000</v>
      </c>
    </row>
    <row r="54" spans="1:14" x14ac:dyDescent="0.35">
      <c r="A54" s="3" t="s">
        <v>104</v>
      </c>
      <c r="B54" t="s">
        <v>214</v>
      </c>
      <c r="C54" t="s">
        <v>105</v>
      </c>
      <c r="D54" s="18">
        <v>14535</v>
      </c>
      <c r="E54" s="18">
        <v>15001</v>
      </c>
      <c r="F54" s="19">
        <f t="shared" si="11"/>
        <v>466</v>
      </c>
      <c r="G54" s="18">
        <v>39</v>
      </c>
      <c r="H54" s="16">
        <f t="shared" si="8"/>
        <v>125000</v>
      </c>
      <c r="I54" s="18">
        <f t="shared" si="9"/>
        <v>39</v>
      </c>
      <c r="J54" s="7">
        <f t="shared" si="10"/>
        <v>175500</v>
      </c>
      <c r="K54" s="21">
        <f t="shared" si="12"/>
        <v>1.5694164989939637E-2</v>
      </c>
      <c r="L54" s="7">
        <f t="shared" si="13"/>
        <v>6709.2555331991953</v>
      </c>
      <c r="M54" s="7">
        <f t="shared" si="6"/>
        <v>182209.2555331992</v>
      </c>
      <c r="N54" s="7">
        <f t="shared" si="7"/>
        <v>307209.25553319918</v>
      </c>
    </row>
    <row r="55" spans="1:14" x14ac:dyDescent="0.35">
      <c r="A55" s="3" t="s">
        <v>106</v>
      </c>
      <c r="B55" t="s">
        <v>215</v>
      </c>
      <c r="C55" t="s">
        <v>107</v>
      </c>
      <c r="D55" s="18">
        <v>974</v>
      </c>
      <c r="E55" s="18">
        <v>985</v>
      </c>
      <c r="F55" s="19">
        <f t="shared" si="11"/>
        <v>11</v>
      </c>
      <c r="G55" s="19" t="s">
        <v>212</v>
      </c>
      <c r="H55" s="16">
        <v>75000</v>
      </c>
      <c r="I55" s="19" t="s">
        <v>212</v>
      </c>
      <c r="J55" s="19" t="s">
        <v>212</v>
      </c>
      <c r="K55" s="19" t="s">
        <v>212</v>
      </c>
      <c r="L55" s="19" t="s">
        <v>212</v>
      </c>
      <c r="M55" s="7">
        <v>51392.35412474849</v>
      </c>
      <c r="N55" s="7">
        <f t="shared" si="7"/>
        <v>126392.3541247485</v>
      </c>
    </row>
    <row r="56" spans="1:14" x14ac:dyDescent="0.35">
      <c r="A56" s="2" t="s">
        <v>108</v>
      </c>
      <c r="B56" s="1" t="s">
        <v>215</v>
      </c>
      <c r="C56" s="1" t="s">
        <v>109</v>
      </c>
      <c r="D56" s="20">
        <v>1761</v>
      </c>
      <c r="E56" s="20">
        <v>62</v>
      </c>
      <c r="F56" s="19">
        <f t="shared" si="11"/>
        <v>-1699</v>
      </c>
      <c r="G56" s="19" t="s">
        <v>212</v>
      </c>
      <c r="H56" s="16">
        <v>0</v>
      </c>
      <c r="I56" s="19" t="s">
        <v>212</v>
      </c>
      <c r="J56" s="19" t="s">
        <v>212</v>
      </c>
      <c r="K56" s="19" t="s">
        <v>212</v>
      </c>
      <c r="L56" s="19" t="s">
        <v>212</v>
      </c>
      <c r="M56" s="7">
        <v>0</v>
      </c>
      <c r="N56" s="7">
        <f t="shared" si="7"/>
        <v>0</v>
      </c>
    </row>
    <row r="57" spans="1:14" x14ac:dyDescent="0.35">
      <c r="A57" s="3" t="s">
        <v>110</v>
      </c>
      <c r="B57" t="s">
        <v>214</v>
      </c>
      <c r="C57" t="s">
        <v>111</v>
      </c>
      <c r="D57" s="18">
        <v>19423</v>
      </c>
      <c r="E57" s="18">
        <v>19477</v>
      </c>
      <c r="F57" s="19">
        <f t="shared" si="11"/>
        <v>54</v>
      </c>
      <c r="G57" s="18">
        <v>61</v>
      </c>
      <c r="H57" s="16">
        <f t="shared" si="8"/>
        <v>200000</v>
      </c>
      <c r="I57" s="18">
        <f t="shared" si="9"/>
        <v>54</v>
      </c>
      <c r="J57" s="7">
        <f t="shared" si="10"/>
        <v>243000</v>
      </c>
      <c r="K57" s="21">
        <f t="shared" si="12"/>
        <v>2.1730382293762576E-2</v>
      </c>
      <c r="L57" s="7">
        <f t="shared" si="13"/>
        <v>9289.7384305835021</v>
      </c>
      <c r="M57" s="7">
        <f t="shared" si="6"/>
        <v>252289.7384305835</v>
      </c>
      <c r="N57" s="7">
        <f t="shared" si="7"/>
        <v>452289.7384305835</v>
      </c>
    </row>
    <row r="58" spans="1:14" x14ac:dyDescent="0.35">
      <c r="A58" s="3" t="s">
        <v>112</v>
      </c>
      <c r="B58" t="s">
        <v>215</v>
      </c>
      <c r="C58" t="s">
        <v>113</v>
      </c>
      <c r="D58" s="18">
        <v>1784</v>
      </c>
      <c r="E58" s="18">
        <v>1763</v>
      </c>
      <c r="F58" s="19">
        <f t="shared" si="11"/>
        <v>-21</v>
      </c>
      <c r="G58" s="19" t="s">
        <v>212</v>
      </c>
      <c r="H58" s="16">
        <v>15000</v>
      </c>
      <c r="I58" s="19" t="s">
        <v>212</v>
      </c>
      <c r="J58" s="19" t="s">
        <v>212</v>
      </c>
      <c r="K58" s="19" t="s">
        <v>212</v>
      </c>
      <c r="L58" s="19" t="s">
        <v>212</v>
      </c>
      <c r="M58" s="7">
        <v>0</v>
      </c>
      <c r="N58" s="7">
        <f t="shared" si="7"/>
        <v>15000</v>
      </c>
    </row>
    <row r="59" spans="1:14" x14ac:dyDescent="0.35">
      <c r="A59" s="3" t="s">
        <v>114</v>
      </c>
      <c r="B59" t="s">
        <v>215</v>
      </c>
      <c r="C59" t="s">
        <v>115</v>
      </c>
      <c r="D59" s="18">
        <v>5730</v>
      </c>
      <c r="E59" s="18">
        <v>5767</v>
      </c>
      <c r="F59" s="19">
        <f t="shared" si="11"/>
        <v>37</v>
      </c>
      <c r="G59" s="18">
        <v>58</v>
      </c>
      <c r="H59" s="16">
        <f t="shared" ref="H59:H76" si="14">IF(G59=0,0,IF(AND(G59&gt;0,G59&lt;6),15000,IF(AND(G59&gt;5,G59&lt;11),30000,IF(AND(G59&gt;10,G59&lt;31),75000,IF(AND(G59&gt;30,G59&lt;51),125000,IF(AND(G59&gt;50,G59&lt;101),200000,IF(AND(G59&gt;100,G59&lt;201),400000,IF(AND(G59&gt;200,G59&lt;501),550000,750000))))))))</f>
        <v>200000</v>
      </c>
      <c r="I59" s="18">
        <f t="shared" ref="I59:I76" si="15">IF(F59&lt;0,0,IF(F59&lt;G59,F59,G59))</f>
        <v>37</v>
      </c>
      <c r="J59" s="7">
        <f t="shared" ref="J59:J76" si="16">I59*4500</f>
        <v>166500</v>
      </c>
      <c r="K59" s="21">
        <f t="shared" si="12"/>
        <v>1.488933601609658E-2</v>
      </c>
      <c r="L59" s="7">
        <f t="shared" si="13"/>
        <v>6365.1911468812878</v>
      </c>
      <c r="M59" s="7">
        <f t="shared" si="6"/>
        <v>172865.19114688129</v>
      </c>
      <c r="N59" s="7">
        <f t="shared" si="7"/>
        <v>372865.19114688132</v>
      </c>
    </row>
    <row r="60" spans="1:14" x14ac:dyDescent="0.35">
      <c r="A60" s="3" t="s">
        <v>116</v>
      </c>
      <c r="B60" t="s">
        <v>215</v>
      </c>
      <c r="C60" t="s">
        <v>117</v>
      </c>
      <c r="D60" s="18">
        <v>3231</v>
      </c>
      <c r="E60" s="18">
        <v>3242</v>
      </c>
      <c r="F60" s="19">
        <f t="shared" si="11"/>
        <v>11</v>
      </c>
      <c r="G60" s="18">
        <v>31</v>
      </c>
      <c r="H60" s="16">
        <f t="shared" si="14"/>
        <v>125000</v>
      </c>
      <c r="I60" s="18">
        <f t="shared" si="15"/>
        <v>11</v>
      </c>
      <c r="J60" s="7">
        <f t="shared" si="16"/>
        <v>49500</v>
      </c>
      <c r="K60" s="21">
        <f t="shared" si="12"/>
        <v>4.4265593561368206E-3</v>
      </c>
      <c r="L60" s="7">
        <f t="shared" si="13"/>
        <v>1892.3541247484909</v>
      </c>
      <c r="M60" s="7">
        <f t="shared" si="6"/>
        <v>51392.35412474849</v>
      </c>
      <c r="N60" s="7">
        <f t="shared" si="7"/>
        <v>176392.3541247485</v>
      </c>
    </row>
    <row r="61" spans="1:14" ht="16.5" customHeight="1" x14ac:dyDescent="0.35">
      <c r="A61" s="3" t="s">
        <v>118</v>
      </c>
      <c r="B61" t="s">
        <v>216</v>
      </c>
      <c r="C61" t="s">
        <v>119</v>
      </c>
      <c r="D61" s="18">
        <v>808</v>
      </c>
      <c r="E61" s="18">
        <v>799</v>
      </c>
      <c r="F61" s="19">
        <f t="shared" si="11"/>
        <v>-9</v>
      </c>
      <c r="G61" s="19" t="s">
        <v>212</v>
      </c>
      <c r="H61" s="16">
        <v>15000</v>
      </c>
      <c r="I61" s="19" t="s">
        <v>212</v>
      </c>
      <c r="J61" s="19" t="s">
        <v>212</v>
      </c>
      <c r="K61" s="19" t="s">
        <v>212</v>
      </c>
      <c r="L61" s="19" t="s">
        <v>212</v>
      </c>
      <c r="M61" s="7">
        <v>0</v>
      </c>
      <c r="N61" s="7">
        <f t="shared" si="7"/>
        <v>15000</v>
      </c>
    </row>
    <row r="62" spans="1:14" ht="16.5" customHeight="1" x14ac:dyDescent="0.35">
      <c r="A62" s="3" t="s">
        <v>120</v>
      </c>
      <c r="B62" t="s">
        <v>215</v>
      </c>
      <c r="C62" t="s">
        <v>121</v>
      </c>
      <c r="D62" s="18">
        <v>1326</v>
      </c>
      <c r="E62" s="18">
        <v>1322</v>
      </c>
      <c r="F62" s="19">
        <f t="shared" si="11"/>
        <v>-4</v>
      </c>
      <c r="G62" s="19" t="s">
        <v>212</v>
      </c>
      <c r="H62" s="16">
        <v>15000</v>
      </c>
      <c r="I62" s="19" t="s">
        <v>212</v>
      </c>
      <c r="J62" s="19" t="s">
        <v>212</v>
      </c>
      <c r="K62" s="19" t="s">
        <v>212</v>
      </c>
      <c r="L62" s="19" t="s">
        <v>212</v>
      </c>
      <c r="M62" s="7">
        <v>0</v>
      </c>
      <c r="N62" s="7">
        <f t="shared" si="7"/>
        <v>15000</v>
      </c>
    </row>
    <row r="63" spans="1:14" x14ac:dyDescent="0.35">
      <c r="A63" s="2" t="s">
        <v>122</v>
      </c>
      <c r="B63" s="1" t="s">
        <v>216</v>
      </c>
      <c r="C63" s="1" t="s">
        <v>123</v>
      </c>
      <c r="D63" s="20">
        <v>616</v>
      </c>
      <c r="E63" s="20">
        <v>598</v>
      </c>
      <c r="F63" s="19">
        <f t="shared" si="11"/>
        <v>-18</v>
      </c>
      <c r="G63" s="19" t="s">
        <v>212</v>
      </c>
      <c r="H63" s="16">
        <v>15000</v>
      </c>
      <c r="I63" s="19" t="s">
        <v>212</v>
      </c>
      <c r="J63" s="19" t="s">
        <v>212</v>
      </c>
      <c r="K63" s="19" t="s">
        <v>212</v>
      </c>
      <c r="L63" s="19" t="s">
        <v>212</v>
      </c>
      <c r="M63" s="7">
        <v>0</v>
      </c>
      <c r="N63" s="7">
        <f t="shared" ref="N63:N95" si="17">H63+M63</f>
        <v>15000</v>
      </c>
    </row>
    <row r="64" spans="1:14" x14ac:dyDescent="0.35">
      <c r="A64" s="2" t="s">
        <v>124</v>
      </c>
      <c r="B64" s="1" t="s">
        <v>216</v>
      </c>
      <c r="C64" s="1" t="s">
        <v>125</v>
      </c>
      <c r="D64" s="20">
        <v>181</v>
      </c>
      <c r="E64" s="20">
        <v>176</v>
      </c>
      <c r="F64" s="19">
        <f t="shared" si="11"/>
        <v>-5</v>
      </c>
      <c r="G64" s="19" t="s">
        <v>212</v>
      </c>
      <c r="H64" s="16">
        <v>15000</v>
      </c>
      <c r="I64" s="19" t="s">
        <v>212</v>
      </c>
      <c r="J64" s="19" t="s">
        <v>212</v>
      </c>
      <c r="K64" s="19" t="s">
        <v>212</v>
      </c>
      <c r="L64" s="19" t="s">
        <v>212</v>
      </c>
      <c r="M64" s="7">
        <v>0</v>
      </c>
      <c r="N64" s="7">
        <f t="shared" si="17"/>
        <v>15000</v>
      </c>
    </row>
    <row r="65" spans="1:65" x14ac:dyDescent="0.35">
      <c r="A65" s="3" t="s">
        <v>126</v>
      </c>
      <c r="B65" t="s">
        <v>216</v>
      </c>
      <c r="C65" t="s">
        <v>127</v>
      </c>
      <c r="D65" s="18">
        <v>159</v>
      </c>
      <c r="E65" s="18">
        <v>8</v>
      </c>
      <c r="F65" s="19">
        <f t="shared" si="11"/>
        <v>-151</v>
      </c>
      <c r="G65" s="19" t="s">
        <v>212</v>
      </c>
      <c r="H65" s="16">
        <v>0</v>
      </c>
      <c r="I65" s="19" t="s">
        <v>212</v>
      </c>
      <c r="J65" s="19" t="s">
        <v>212</v>
      </c>
      <c r="K65" s="19" t="s">
        <v>212</v>
      </c>
      <c r="L65" s="19" t="s">
        <v>212</v>
      </c>
      <c r="M65" s="7">
        <v>0</v>
      </c>
      <c r="N65" s="7">
        <f t="shared" si="17"/>
        <v>0</v>
      </c>
    </row>
    <row r="66" spans="1:65" x14ac:dyDescent="0.35">
      <c r="A66" s="2" t="s">
        <v>128</v>
      </c>
      <c r="B66" s="1" t="s">
        <v>216</v>
      </c>
      <c r="C66" s="1" t="s">
        <v>129</v>
      </c>
      <c r="D66" s="20">
        <v>301</v>
      </c>
      <c r="E66" s="20">
        <v>294</v>
      </c>
      <c r="F66" s="19">
        <f t="shared" ref="F66:F95" si="18">E66-D66</f>
        <v>-7</v>
      </c>
      <c r="G66" s="19" t="s">
        <v>212</v>
      </c>
      <c r="H66" s="16">
        <v>0</v>
      </c>
      <c r="I66" s="19" t="s">
        <v>212</v>
      </c>
      <c r="J66" s="19" t="s">
        <v>212</v>
      </c>
      <c r="K66" s="19" t="s">
        <v>212</v>
      </c>
      <c r="L66" s="19" t="s">
        <v>212</v>
      </c>
      <c r="M66" s="7">
        <v>0</v>
      </c>
      <c r="N66" s="7">
        <f t="shared" si="17"/>
        <v>0</v>
      </c>
    </row>
    <row r="67" spans="1:65" x14ac:dyDescent="0.35">
      <c r="A67" s="3" t="s">
        <v>130</v>
      </c>
      <c r="B67" t="s">
        <v>216</v>
      </c>
      <c r="C67" t="s">
        <v>131</v>
      </c>
      <c r="D67" s="18">
        <v>521</v>
      </c>
      <c r="E67" s="18">
        <v>511</v>
      </c>
      <c r="F67" s="19">
        <f t="shared" si="18"/>
        <v>-10</v>
      </c>
      <c r="G67" s="19" t="s">
        <v>212</v>
      </c>
      <c r="H67" s="16">
        <v>15000</v>
      </c>
      <c r="I67" s="19" t="s">
        <v>212</v>
      </c>
      <c r="J67" s="19" t="s">
        <v>212</v>
      </c>
      <c r="K67" s="19" t="s">
        <v>212</v>
      </c>
      <c r="L67" s="19" t="s">
        <v>212</v>
      </c>
      <c r="M67" s="7">
        <v>0</v>
      </c>
      <c r="N67" s="7">
        <f t="shared" si="17"/>
        <v>15000</v>
      </c>
    </row>
    <row r="68" spans="1:65" x14ac:dyDescent="0.35">
      <c r="A68" s="3" t="s">
        <v>132</v>
      </c>
      <c r="B68" t="s">
        <v>216</v>
      </c>
      <c r="C68" t="s">
        <v>133</v>
      </c>
      <c r="D68" s="18">
        <v>532</v>
      </c>
      <c r="E68" s="18">
        <v>527</v>
      </c>
      <c r="F68" s="19">
        <f t="shared" si="18"/>
        <v>-5</v>
      </c>
      <c r="G68" s="19" t="s">
        <v>212</v>
      </c>
      <c r="H68" s="16">
        <v>15000</v>
      </c>
      <c r="I68" s="19" t="s">
        <v>212</v>
      </c>
      <c r="J68" s="19" t="s">
        <v>212</v>
      </c>
      <c r="K68" s="19" t="s">
        <v>212</v>
      </c>
      <c r="L68" s="19" t="s">
        <v>212</v>
      </c>
      <c r="M68" s="7">
        <v>0</v>
      </c>
      <c r="N68" s="7">
        <f t="shared" si="17"/>
        <v>15000</v>
      </c>
    </row>
    <row r="69" spans="1:65" x14ac:dyDescent="0.35">
      <c r="A69" s="3" t="s">
        <v>134</v>
      </c>
      <c r="B69" t="s">
        <v>215</v>
      </c>
      <c r="C69" t="s">
        <v>135</v>
      </c>
      <c r="D69" s="18">
        <v>1526</v>
      </c>
      <c r="E69" s="18">
        <v>1539</v>
      </c>
      <c r="F69" s="19">
        <f t="shared" si="18"/>
        <v>13</v>
      </c>
      <c r="G69" s="19" t="s">
        <v>212</v>
      </c>
      <c r="H69" s="16">
        <v>15000</v>
      </c>
      <c r="I69" s="19" t="s">
        <v>212</v>
      </c>
      <c r="J69" s="19" t="s">
        <v>212</v>
      </c>
      <c r="K69" s="19" t="s">
        <v>212</v>
      </c>
      <c r="L69" s="19" t="s">
        <v>212</v>
      </c>
      <c r="M69" s="7">
        <v>18688.128772635813</v>
      </c>
      <c r="N69" s="7">
        <f t="shared" si="17"/>
        <v>33688.128772635813</v>
      </c>
    </row>
    <row r="70" spans="1:65" x14ac:dyDescent="0.35">
      <c r="A70" s="2" t="s">
        <v>136</v>
      </c>
      <c r="B70" s="1" t="s">
        <v>215</v>
      </c>
      <c r="C70" s="1" t="s">
        <v>137</v>
      </c>
      <c r="D70" s="20">
        <v>1355</v>
      </c>
      <c r="E70" s="20">
        <v>1338</v>
      </c>
      <c r="F70" s="19">
        <f t="shared" si="18"/>
        <v>-17</v>
      </c>
      <c r="G70" s="19" t="s">
        <v>212</v>
      </c>
      <c r="H70" s="16">
        <v>15000</v>
      </c>
      <c r="I70" s="19" t="s">
        <v>212</v>
      </c>
      <c r="J70" s="19" t="s">
        <v>212</v>
      </c>
      <c r="K70" s="19" t="s">
        <v>212</v>
      </c>
      <c r="L70" s="19" t="s">
        <v>212</v>
      </c>
      <c r="M70" s="7">
        <v>0</v>
      </c>
      <c r="N70" s="7">
        <f t="shared" si="17"/>
        <v>15000</v>
      </c>
    </row>
    <row r="71" spans="1:65" x14ac:dyDescent="0.35">
      <c r="A71" s="3" t="s">
        <v>138</v>
      </c>
      <c r="B71" t="s">
        <v>216</v>
      </c>
      <c r="C71" t="s">
        <v>139</v>
      </c>
      <c r="D71" s="18">
        <v>246</v>
      </c>
      <c r="E71" s="18">
        <v>272</v>
      </c>
      <c r="F71" s="19">
        <f t="shared" si="18"/>
        <v>26</v>
      </c>
      <c r="G71" s="19" t="s">
        <v>212</v>
      </c>
      <c r="H71" s="16">
        <v>15000</v>
      </c>
      <c r="I71" s="19" t="s">
        <v>212</v>
      </c>
      <c r="J71" s="19" t="s">
        <v>212</v>
      </c>
      <c r="K71" s="19" t="s">
        <v>212</v>
      </c>
      <c r="L71" s="19" t="s">
        <v>212</v>
      </c>
      <c r="M71" s="7">
        <v>18688.128772635813</v>
      </c>
      <c r="N71" s="7">
        <f t="shared" si="17"/>
        <v>33688.128772635813</v>
      </c>
    </row>
    <row r="72" spans="1:65" x14ac:dyDescent="0.35">
      <c r="A72" s="3" t="s">
        <v>140</v>
      </c>
      <c r="B72" t="s">
        <v>214</v>
      </c>
      <c r="C72" t="s">
        <v>141</v>
      </c>
      <c r="D72" s="18">
        <v>14000</v>
      </c>
      <c r="E72" s="18">
        <v>13866</v>
      </c>
      <c r="F72" s="19">
        <f t="shared" si="18"/>
        <v>-134</v>
      </c>
      <c r="G72" s="18">
        <v>43</v>
      </c>
      <c r="H72" s="16">
        <f t="shared" si="14"/>
        <v>125000</v>
      </c>
      <c r="I72" s="18">
        <f t="shared" si="15"/>
        <v>0</v>
      </c>
      <c r="J72" s="7">
        <f t="shared" si="16"/>
        <v>0</v>
      </c>
      <c r="K72" s="21">
        <f t="shared" ref="K72:K94" si="19">J72/$J$96</f>
        <v>0</v>
      </c>
      <c r="L72" s="7">
        <f t="shared" ref="L72:L94" si="20">K72*$J$100</f>
        <v>0</v>
      </c>
      <c r="M72" s="7">
        <f t="shared" ref="M72:M94" si="21">J72+L72</f>
        <v>0</v>
      </c>
      <c r="N72" s="7">
        <f t="shared" si="17"/>
        <v>125000</v>
      </c>
    </row>
    <row r="73" spans="1:65" x14ac:dyDescent="0.35">
      <c r="A73" s="2" t="s">
        <v>142</v>
      </c>
      <c r="B73" s="1" t="s">
        <v>214</v>
      </c>
      <c r="C73" s="1" t="s">
        <v>143</v>
      </c>
      <c r="D73" s="20">
        <v>10309</v>
      </c>
      <c r="E73" s="20">
        <v>10212</v>
      </c>
      <c r="F73" s="19">
        <f t="shared" si="18"/>
        <v>-97</v>
      </c>
      <c r="G73" s="19" t="s">
        <v>212</v>
      </c>
      <c r="H73" s="16">
        <v>15000</v>
      </c>
      <c r="I73" s="19" t="s">
        <v>212</v>
      </c>
      <c r="J73" s="19" t="s">
        <v>212</v>
      </c>
      <c r="K73" s="19" t="s">
        <v>212</v>
      </c>
      <c r="L73" s="19" t="s">
        <v>212</v>
      </c>
      <c r="M73" s="7">
        <v>0</v>
      </c>
      <c r="N73" s="7">
        <f t="shared" si="17"/>
        <v>15000</v>
      </c>
      <c r="O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x14ac:dyDescent="0.35">
      <c r="A74" s="3" t="s">
        <v>144</v>
      </c>
      <c r="B74" t="s">
        <v>216</v>
      </c>
      <c r="C74" t="s">
        <v>145</v>
      </c>
      <c r="D74" s="18">
        <v>960</v>
      </c>
      <c r="E74" s="18">
        <v>957</v>
      </c>
      <c r="F74" s="19">
        <f t="shared" si="18"/>
        <v>-3</v>
      </c>
      <c r="G74" s="19" t="s">
        <v>212</v>
      </c>
      <c r="H74" s="16">
        <v>15000</v>
      </c>
      <c r="I74" s="19" t="s">
        <v>212</v>
      </c>
      <c r="J74" s="19" t="s">
        <v>212</v>
      </c>
      <c r="K74" s="19" t="s">
        <v>212</v>
      </c>
      <c r="L74" s="19" t="s">
        <v>212</v>
      </c>
      <c r="M74" s="7">
        <v>0</v>
      </c>
      <c r="N74" s="7">
        <f t="shared" si="17"/>
        <v>15000</v>
      </c>
    </row>
    <row r="75" spans="1:65" x14ac:dyDescent="0.35">
      <c r="A75" s="3" t="s">
        <v>146</v>
      </c>
      <c r="B75" t="s">
        <v>216</v>
      </c>
      <c r="C75" t="s">
        <v>147</v>
      </c>
      <c r="D75" s="18">
        <v>297</v>
      </c>
      <c r="E75" s="18">
        <v>293</v>
      </c>
      <c r="F75" s="19">
        <f t="shared" si="18"/>
        <v>-4</v>
      </c>
      <c r="G75" s="19" t="s">
        <v>212</v>
      </c>
      <c r="H75" s="16">
        <v>0</v>
      </c>
      <c r="I75" s="19" t="s">
        <v>212</v>
      </c>
      <c r="J75" s="19" t="s">
        <v>212</v>
      </c>
      <c r="K75" s="19" t="s">
        <v>212</v>
      </c>
      <c r="L75" s="19" t="s">
        <v>212</v>
      </c>
      <c r="M75" s="7">
        <v>0</v>
      </c>
      <c r="N75" s="7">
        <f t="shared" si="17"/>
        <v>0</v>
      </c>
      <c r="O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x14ac:dyDescent="0.35">
      <c r="A76" s="3" t="s">
        <v>148</v>
      </c>
      <c r="B76" t="s">
        <v>215</v>
      </c>
      <c r="C76" t="s">
        <v>149</v>
      </c>
      <c r="D76" s="18">
        <v>2519</v>
      </c>
      <c r="E76" s="18">
        <v>2517</v>
      </c>
      <c r="F76" s="19">
        <f t="shared" si="18"/>
        <v>-2</v>
      </c>
      <c r="G76" s="18">
        <v>20</v>
      </c>
      <c r="H76" s="16">
        <f t="shared" si="14"/>
        <v>75000</v>
      </c>
      <c r="I76" s="18">
        <f t="shared" si="15"/>
        <v>0</v>
      </c>
      <c r="J76" s="7">
        <f t="shared" si="16"/>
        <v>0</v>
      </c>
      <c r="K76" s="21">
        <f t="shared" si="19"/>
        <v>0</v>
      </c>
      <c r="L76" s="7">
        <f t="shared" si="20"/>
        <v>0</v>
      </c>
      <c r="M76" s="7">
        <f t="shared" si="21"/>
        <v>0</v>
      </c>
      <c r="N76" s="7">
        <f t="shared" si="17"/>
        <v>75000</v>
      </c>
    </row>
    <row r="77" spans="1:65" x14ac:dyDescent="0.35">
      <c r="A77" s="3" t="s">
        <v>150</v>
      </c>
      <c r="B77" t="s">
        <v>216</v>
      </c>
      <c r="C77" t="s">
        <v>151</v>
      </c>
      <c r="D77" s="18">
        <v>182</v>
      </c>
      <c r="E77" s="18">
        <v>99</v>
      </c>
      <c r="F77" s="19">
        <f t="shared" si="18"/>
        <v>-83</v>
      </c>
      <c r="G77" s="19" t="s">
        <v>212</v>
      </c>
      <c r="H77" s="16">
        <v>0</v>
      </c>
      <c r="I77" s="19" t="s">
        <v>212</v>
      </c>
      <c r="J77" s="19" t="s">
        <v>212</v>
      </c>
      <c r="K77" s="19" t="s">
        <v>212</v>
      </c>
      <c r="L77" s="19" t="s">
        <v>212</v>
      </c>
      <c r="M77" s="7">
        <v>0</v>
      </c>
      <c r="N77" s="7">
        <f t="shared" si="17"/>
        <v>0</v>
      </c>
    </row>
    <row r="78" spans="1:65" x14ac:dyDescent="0.35">
      <c r="A78" s="3" t="s">
        <v>152</v>
      </c>
      <c r="B78" t="s">
        <v>216</v>
      </c>
      <c r="C78" t="s">
        <v>153</v>
      </c>
      <c r="D78" s="18">
        <v>569</v>
      </c>
      <c r="E78" s="18">
        <v>572</v>
      </c>
      <c r="F78" s="19">
        <f t="shared" si="18"/>
        <v>3</v>
      </c>
      <c r="G78" s="19" t="s">
        <v>212</v>
      </c>
      <c r="H78" s="16">
        <v>75000</v>
      </c>
      <c r="I78" s="19" t="s">
        <v>212</v>
      </c>
      <c r="J78" s="19" t="s">
        <v>212</v>
      </c>
      <c r="K78" s="19" t="s">
        <v>212</v>
      </c>
      <c r="L78" s="19" t="s">
        <v>212</v>
      </c>
      <c r="M78" s="7">
        <v>14016.096579476862</v>
      </c>
      <c r="N78" s="7">
        <f t="shared" si="17"/>
        <v>89016.096579476856</v>
      </c>
    </row>
    <row r="79" spans="1:65" x14ac:dyDescent="0.35">
      <c r="A79" s="3" t="s">
        <v>154</v>
      </c>
      <c r="B79" t="s">
        <v>216</v>
      </c>
      <c r="C79" t="s">
        <v>155</v>
      </c>
      <c r="D79" s="18">
        <v>801</v>
      </c>
      <c r="E79" s="18">
        <v>820</v>
      </c>
      <c r="F79" s="19">
        <f t="shared" si="18"/>
        <v>19</v>
      </c>
      <c r="G79" s="19" t="s">
        <v>212</v>
      </c>
      <c r="H79" s="16">
        <v>30000</v>
      </c>
      <c r="I79" s="19" t="s">
        <v>212</v>
      </c>
      <c r="J79" s="19" t="s">
        <v>212</v>
      </c>
      <c r="K79" s="19" t="s">
        <v>212</v>
      </c>
      <c r="L79" s="19" t="s">
        <v>212</v>
      </c>
      <c r="M79" s="7">
        <v>42048.289738430583</v>
      </c>
      <c r="N79" s="7">
        <f t="shared" si="17"/>
        <v>72048.289738430583</v>
      </c>
    </row>
    <row r="80" spans="1:65" x14ac:dyDescent="0.35">
      <c r="A80" s="3" t="s">
        <v>156</v>
      </c>
      <c r="B80" t="s">
        <v>216</v>
      </c>
      <c r="C80" t="s">
        <v>157</v>
      </c>
      <c r="D80" s="18">
        <v>172</v>
      </c>
      <c r="E80" s="18">
        <v>177</v>
      </c>
      <c r="F80" s="19">
        <f t="shared" si="18"/>
        <v>5</v>
      </c>
      <c r="G80" s="19" t="s">
        <v>212</v>
      </c>
      <c r="H80" s="16">
        <v>30000</v>
      </c>
      <c r="I80" s="19" t="s">
        <v>212</v>
      </c>
      <c r="J80" s="19" t="s">
        <v>212</v>
      </c>
      <c r="K80" s="19" t="s">
        <v>212</v>
      </c>
      <c r="L80" s="19" t="s">
        <v>212</v>
      </c>
      <c r="M80" s="7">
        <v>23360.16096579477</v>
      </c>
      <c r="N80" s="7">
        <f t="shared" si="17"/>
        <v>53360.16096579477</v>
      </c>
    </row>
    <row r="81" spans="1:65" x14ac:dyDescent="0.35">
      <c r="A81" s="3" t="s">
        <v>158</v>
      </c>
      <c r="B81" t="s">
        <v>215</v>
      </c>
      <c r="C81" t="s">
        <v>159</v>
      </c>
      <c r="D81" s="18">
        <v>3426</v>
      </c>
      <c r="E81" s="18">
        <v>3580</v>
      </c>
      <c r="F81" s="19">
        <f t="shared" si="18"/>
        <v>154</v>
      </c>
      <c r="G81" s="18">
        <v>49</v>
      </c>
      <c r="H81" s="16">
        <f t="shared" ref="H81:H94" si="22">IF(G81=0,0,IF(AND(G81&gt;0,G81&lt;6),15000,IF(AND(G81&gt;5,G81&lt;11),30000,IF(AND(G81&gt;10,G81&lt;31),75000,IF(AND(G81&gt;30,G81&lt;51),125000,IF(AND(G81&gt;50,G81&lt;101),200000,IF(AND(G81&gt;100,G81&lt;201),400000,IF(AND(G81&gt;200,G81&lt;501),550000,750000))))))))</f>
        <v>125000</v>
      </c>
      <c r="I81" s="18">
        <f t="shared" ref="I81:I94" si="23">IF(F81&lt;0,0,IF(F81&lt;G81,F81,G81))</f>
        <v>49</v>
      </c>
      <c r="J81" s="7">
        <f t="shared" ref="J81:J94" si="24">I81*4500</f>
        <v>220500</v>
      </c>
      <c r="K81" s="21">
        <f t="shared" si="19"/>
        <v>1.9718309859154931E-2</v>
      </c>
      <c r="L81" s="7">
        <f t="shared" si="20"/>
        <v>8429.5774647887338</v>
      </c>
      <c r="M81" s="7">
        <f t="shared" si="21"/>
        <v>228929.57746478874</v>
      </c>
      <c r="N81" s="7">
        <f t="shared" si="17"/>
        <v>353929.57746478874</v>
      </c>
    </row>
    <row r="82" spans="1:65" ht="18" customHeight="1" x14ac:dyDescent="0.35">
      <c r="A82" s="3" t="s">
        <v>160</v>
      </c>
      <c r="B82" t="s">
        <v>216</v>
      </c>
      <c r="C82" t="s">
        <v>161</v>
      </c>
      <c r="D82" s="18">
        <v>399</v>
      </c>
      <c r="E82" s="18">
        <v>401</v>
      </c>
      <c r="F82" s="19">
        <f t="shared" si="18"/>
        <v>2</v>
      </c>
      <c r="G82" s="19" t="s">
        <v>212</v>
      </c>
      <c r="H82" s="16">
        <v>15000</v>
      </c>
      <c r="I82" s="19" t="s">
        <v>212</v>
      </c>
      <c r="J82" s="19" t="s">
        <v>212</v>
      </c>
      <c r="K82" s="19" t="s">
        <v>212</v>
      </c>
      <c r="L82" s="19" t="s">
        <v>212</v>
      </c>
      <c r="M82" s="7">
        <v>9344.0643863179066</v>
      </c>
      <c r="N82" s="7">
        <f t="shared" si="17"/>
        <v>24344.064386317907</v>
      </c>
    </row>
    <row r="83" spans="1:65" x14ac:dyDescent="0.35">
      <c r="A83" s="3" t="s">
        <v>162</v>
      </c>
      <c r="B83" t="s">
        <v>215</v>
      </c>
      <c r="C83" t="s">
        <v>163</v>
      </c>
      <c r="D83" s="18">
        <v>1677</v>
      </c>
      <c r="E83" s="18">
        <v>1698</v>
      </c>
      <c r="F83" s="19">
        <f t="shared" si="18"/>
        <v>21</v>
      </c>
      <c r="G83" s="18">
        <v>16</v>
      </c>
      <c r="H83" s="16">
        <f t="shared" si="22"/>
        <v>75000</v>
      </c>
      <c r="I83" s="18">
        <f t="shared" si="23"/>
        <v>16</v>
      </c>
      <c r="J83" s="7">
        <f t="shared" si="24"/>
        <v>72000</v>
      </c>
      <c r="K83" s="21">
        <f t="shared" si="19"/>
        <v>6.4386317907444666E-3</v>
      </c>
      <c r="L83" s="7">
        <f t="shared" si="20"/>
        <v>2752.5150905432597</v>
      </c>
      <c r="M83" s="7">
        <f t="shared" si="21"/>
        <v>74752.515090543253</v>
      </c>
      <c r="N83" s="7">
        <f t="shared" si="17"/>
        <v>149752.51509054325</v>
      </c>
      <c r="O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x14ac:dyDescent="0.35">
      <c r="A84" s="3" t="s">
        <v>164</v>
      </c>
      <c r="B84" t="s">
        <v>215</v>
      </c>
      <c r="C84" t="s">
        <v>165</v>
      </c>
      <c r="D84" s="18">
        <v>2007</v>
      </c>
      <c r="E84" s="18">
        <v>2000</v>
      </c>
      <c r="F84" s="19">
        <f t="shared" si="18"/>
        <v>-7</v>
      </c>
      <c r="G84" s="19" t="s">
        <v>212</v>
      </c>
      <c r="H84" s="16">
        <v>15000</v>
      </c>
      <c r="I84" s="19" t="s">
        <v>212</v>
      </c>
      <c r="J84" s="19" t="s">
        <v>212</v>
      </c>
      <c r="K84" s="19" t="s">
        <v>212</v>
      </c>
      <c r="L84" s="19" t="s">
        <v>212</v>
      </c>
      <c r="M84" s="7">
        <v>0</v>
      </c>
      <c r="N84" s="7">
        <f t="shared" si="17"/>
        <v>15000</v>
      </c>
    </row>
    <row r="85" spans="1:65" x14ac:dyDescent="0.35">
      <c r="A85" s="3" t="s">
        <v>166</v>
      </c>
      <c r="B85" t="s">
        <v>215</v>
      </c>
      <c r="C85" t="s">
        <v>167</v>
      </c>
      <c r="D85" s="18">
        <v>2532</v>
      </c>
      <c r="E85" s="18">
        <v>2619</v>
      </c>
      <c r="F85" s="19">
        <f t="shared" si="18"/>
        <v>87</v>
      </c>
      <c r="G85" s="19" t="s">
        <v>212</v>
      </c>
      <c r="H85" s="16">
        <v>30000</v>
      </c>
      <c r="I85" s="19" t="s">
        <v>212</v>
      </c>
      <c r="J85" s="19" t="s">
        <v>212</v>
      </c>
      <c r="K85" s="19" t="s">
        <v>212</v>
      </c>
      <c r="L85" s="19" t="s">
        <v>212</v>
      </c>
      <c r="M85" s="7">
        <v>46720.32193158954</v>
      </c>
      <c r="N85" s="7">
        <f t="shared" si="17"/>
        <v>76720.32193158954</v>
      </c>
    </row>
    <row r="86" spans="1:65" x14ac:dyDescent="0.35">
      <c r="A86" s="3" t="s">
        <v>168</v>
      </c>
      <c r="B86" t="s">
        <v>214</v>
      </c>
      <c r="C86" t="s">
        <v>169</v>
      </c>
      <c r="D86" s="18">
        <v>8214</v>
      </c>
      <c r="E86" s="18">
        <v>8176</v>
      </c>
      <c r="F86" s="19">
        <f t="shared" si="18"/>
        <v>-38</v>
      </c>
      <c r="G86" s="19" t="s">
        <v>212</v>
      </c>
      <c r="H86" s="16">
        <v>30000</v>
      </c>
      <c r="I86" s="19" t="s">
        <v>212</v>
      </c>
      <c r="J86" s="19" t="s">
        <v>212</v>
      </c>
      <c r="K86" s="19" t="s">
        <v>212</v>
      </c>
      <c r="L86" s="19" t="s">
        <v>212</v>
      </c>
      <c r="M86" s="7">
        <v>0</v>
      </c>
      <c r="N86" s="7">
        <f t="shared" si="17"/>
        <v>30000</v>
      </c>
    </row>
    <row r="87" spans="1:65" x14ac:dyDescent="0.35">
      <c r="A87" s="3" t="s">
        <v>170</v>
      </c>
      <c r="B87" t="s">
        <v>215</v>
      </c>
      <c r="C87" t="s">
        <v>171</v>
      </c>
      <c r="D87" s="18">
        <v>3812</v>
      </c>
      <c r="E87" s="18">
        <v>3758</v>
      </c>
      <c r="F87" s="19">
        <f t="shared" si="18"/>
        <v>-54</v>
      </c>
      <c r="G87" s="19" t="s">
        <v>212</v>
      </c>
      <c r="H87" s="16">
        <v>15000</v>
      </c>
      <c r="I87" s="19" t="s">
        <v>212</v>
      </c>
      <c r="J87" s="19" t="s">
        <v>212</v>
      </c>
      <c r="K87" s="19" t="s">
        <v>212</v>
      </c>
      <c r="L87" s="19" t="s">
        <v>212</v>
      </c>
      <c r="M87" s="7">
        <v>0</v>
      </c>
      <c r="N87" s="7">
        <f t="shared" si="17"/>
        <v>15000</v>
      </c>
    </row>
    <row r="88" spans="1:65" x14ac:dyDescent="0.35">
      <c r="A88" s="3" t="s">
        <v>172</v>
      </c>
      <c r="B88" t="s">
        <v>214</v>
      </c>
      <c r="C88" t="s">
        <v>173</v>
      </c>
      <c r="D88" s="18">
        <v>22338</v>
      </c>
      <c r="E88" s="18">
        <v>22283</v>
      </c>
      <c r="F88" s="19">
        <f t="shared" si="18"/>
        <v>-55</v>
      </c>
      <c r="G88" s="18">
        <v>325</v>
      </c>
      <c r="H88" s="16">
        <f t="shared" si="22"/>
        <v>550000</v>
      </c>
      <c r="I88" s="18">
        <f t="shared" si="23"/>
        <v>0</v>
      </c>
      <c r="J88" s="7">
        <f t="shared" si="24"/>
        <v>0</v>
      </c>
      <c r="K88" s="21">
        <f t="shared" si="19"/>
        <v>0</v>
      </c>
      <c r="L88" s="7">
        <f t="shared" si="20"/>
        <v>0</v>
      </c>
      <c r="M88" s="7">
        <f t="shared" si="21"/>
        <v>0</v>
      </c>
      <c r="N88" s="7">
        <f t="shared" si="17"/>
        <v>550000</v>
      </c>
    </row>
    <row r="89" spans="1:65" x14ac:dyDescent="0.35">
      <c r="A89" s="3" t="s">
        <v>174</v>
      </c>
      <c r="B89" t="s">
        <v>215</v>
      </c>
      <c r="C89" t="s">
        <v>175</v>
      </c>
      <c r="D89" s="18">
        <v>1083</v>
      </c>
      <c r="E89" s="18">
        <v>1097</v>
      </c>
      <c r="F89" s="19">
        <f t="shared" si="18"/>
        <v>14</v>
      </c>
      <c r="G89" s="19" t="s">
        <v>212</v>
      </c>
      <c r="H89" s="16">
        <v>30000</v>
      </c>
      <c r="I89" s="19" t="s">
        <v>212</v>
      </c>
      <c r="J89" s="19" t="s">
        <v>212</v>
      </c>
      <c r="K89" s="19" t="s">
        <v>212</v>
      </c>
      <c r="L89" s="19" t="s">
        <v>212</v>
      </c>
      <c r="M89" s="7">
        <v>42048.289738430583</v>
      </c>
      <c r="N89" s="7">
        <f t="shared" si="17"/>
        <v>72048.289738430583</v>
      </c>
    </row>
    <row r="90" spans="1:65" x14ac:dyDescent="0.35">
      <c r="A90" s="3" t="s">
        <v>176</v>
      </c>
      <c r="B90" t="s">
        <v>215</v>
      </c>
      <c r="C90" t="s">
        <v>177</v>
      </c>
      <c r="D90" s="18">
        <v>2290</v>
      </c>
      <c r="E90" s="18">
        <v>2305</v>
      </c>
      <c r="F90" s="19">
        <f t="shared" si="18"/>
        <v>15</v>
      </c>
      <c r="G90" s="18">
        <v>19</v>
      </c>
      <c r="H90" s="16">
        <f t="shared" si="22"/>
        <v>75000</v>
      </c>
      <c r="I90" s="18">
        <f t="shared" si="23"/>
        <v>15</v>
      </c>
      <c r="J90" s="7">
        <f t="shared" si="24"/>
        <v>67500</v>
      </c>
      <c r="K90" s="21">
        <f t="shared" si="19"/>
        <v>6.0362173038229373E-3</v>
      </c>
      <c r="L90" s="7">
        <f t="shared" si="20"/>
        <v>2580.4828973843055</v>
      </c>
      <c r="M90" s="7">
        <f t="shared" si="21"/>
        <v>70080.48289738431</v>
      </c>
      <c r="N90" s="7">
        <f t="shared" si="17"/>
        <v>145080.48289738433</v>
      </c>
    </row>
    <row r="91" spans="1:65" x14ac:dyDescent="0.35">
      <c r="A91" s="3" t="s">
        <v>178</v>
      </c>
      <c r="B91" t="s">
        <v>216</v>
      </c>
      <c r="C91" t="s">
        <v>179</v>
      </c>
      <c r="D91" s="18">
        <v>159</v>
      </c>
      <c r="E91" s="18">
        <v>159</v>
      </c>
      <c r="F91" s="19">
        <f t="shared" si="18"/>
        <v>0</v>
      </c>
      <c r="G91" s="19" t="s">
        <v>212</v>
      </c>
      <c r="H91" s="16">
        <v>15000</v>
      </c>
      <c r="I91" s="19" t="s">
        <v>212</v>
      </c>
      <c r="J91" s="19" t="s">
        <v>212</v>
      </c>
      <c r="K91" s="19" t="s">
        <v>212</v>
      </c>
      <c r="L91" s="19" t="s">
        <v>212</v>
      </c>
      <c r="M91" s="7">
        <v>0</v>
      </c>
      <c r="N91" s="7">
        <f t="shared" si="17"/>
        <v>15000</v>
      </c>
    </row>
    <row r="92" spans="1:65" x14ac:dyDescent="0.35">
      <c r="A92" s="3" t="s">
        <v>180</v>
      </c>
      <c r="B92" t="s">
        <v>216</v>
      </c>
      <c r="C92" t="s">
        <v>181</v>
      </c>
      <c r="D92" s="18">
        <v>787</v>
      </c>
      <c r="E92" s="18">
        <v>770</v>
      </c>
      <c r="F92" s="19">
        <f t="shared" si="18"/>
        <v>-17</v>
      </c>
      <c r="G92" s="19" t="s">
        <v>212</v>
      </c>
      <c r="H92" s="16">
        <v>15000</v>
      </c>
      <c r="I92" s="19" t="s">
        <v>212</v>
      </c>
      <c r="J92" s="19" t="s">
        <v>212</v>
      </c>
      <c r="K92" s="19" t="s">
        <v>212</v>
      </c>
      <c r="L92" s="19" t="s">
        <v>212</v>
      </c>
      <c r="M92" s="7">
        <v>0</v>
      </c>
      <c r="N92" s="7">
        <f t="shared" si="17"/>
        <v>15000</v>
      </c>
    </row>
    <row r="93" spans="1:65" x14ac:dyDescent="0.35">
      <c r="A93" s="2" t="s">
        <v>182</v>
      </c>
      <c r="B93" s="1" t="s">
        <v>216</v>
      </c>
      <c r="C93" s="1" t="s">
        <v>183</v>
      </c>
      <c r="D93" s="20">
        <v>696</v>
      </c>
      <c r="E93" s="20">
        <v>680</v>
      </c>
      <c r="F93" s="19">
        <f t="shared" si="18"/>
        <v>-16</v>
      </c>
      <c r="G93" s="19" t="s">
        <v>212</v>
      </c>
      <c r="H93" s="16">
        <v>30000</v>
      </c>
      <c r="I93" s="19" t="s">
        <v>212</v>
      </c>
      <c r="J93" s="19" t="s">
        <v>212</v>
      </c>
      <c r="K93" s="19" t="s">
        <v>212</v>
      </c>
      <c r="L93" s="19" t="s">
        <v>212</v>
      </c>
      <c r="M93" s="7">
        <v>0</v>
      </c>
      <c r="N93" s="7">
        <f t="shared" si="17"/>
        <v>30000</v>
      </c>
    </row>
    <row r="94" spans="1:65" x14ac:dyDescent="0.35">
      <c r="A94" s="3" t="s">
        <v>184</v>
      </c>
      <c r="B94" t="s">
        <v>192</v>
      </c>
      <c r="C94" t="s">
        <v>185</v>
      </c>
      <c r="D94" s="18">
        <v>22653</v>
      </c>
      <c r="E94" s="18">
        <v>22862</v>
      </c>
      <c r="F94" s="19">
        <f t="shared" si="18"/>
        <v>209</v>
      </c>
      <c r="G94" s="18">
        <v>32</v>
      </c>
      <c r="H94" s="16">
        <f t="shared" si="22"/>
        <v>125000</v>
      </c>
      <c r="I94" s="18">
        <f t="shared" si="23"/>
        <v>32</v>
      </c>
      <c r="J94" s="7">
        <f t="shared" si="24"/>
        <v>144000</v>
      </c>
      <c r="K94" s="21">
        <f t="shared" si="19"/>
        <v>1.2877263581488933E-2</v>
      </c>
      <c r="L94" s="7">
        <f t="shared" si="20"/>
        <v>5505.0301810865194</v>
      </c>
      <c r="M94" s="7">
        <f t="shared" si="21"/>
        <v>149505.03018108651</v>
      </c>
      <c r="N94" s="7">
        <f t="shared" si="17"/>
        <v>274505.03018108651</v>
      </c>
      <c r="O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x14ac:dyDescent="0.35">
      <c r="A95" s="3" t="s">
        <v>186</v>
      </c>
      <c r="B95" t="s">
        <v>192</v>
      </c>
      <c r="C95" t="s">
        <v>187</v>
      </c>
      <c r="D95" s="18">
        <v>165</v>
      </c>
      <c r="E95" s="18">
        <v>189</v>
      </c>
      <c r="F95" s="19">
        <f t="shared" si="18"/>
        <v>24</v>
      </c>
      <c r="G95" s="19" t="s">
        <v>212</v>
      </c>
      <c r="H95" s="16">
        <v>15000</v>
      </c>
      <c r="I95" s="19" t="s">
        <v>212</v>
      </c>
      <c r="J95" s="19" t="s">
        <v>212</v>
      </c>
      <c r="K95" s="19" t="s">
        <v>212</v>
      </c>
      <c r="L95" s="19" t="s">
        <v>212</v>
      </c>
      <c r="M95" s="7">
        <v>4672.0321931589533</v>
      </c>
      <c r="N95" s="7">
        <f t="shared" si="17"/>
        <v>19672.032193158953</v>
      </c>
    </row>
    <row r="96" spans="1:65" s="8" customFormat="1" x14ac:dyDescent="0.35">
      <c r="C96" s="8" t="s">
        <v>191</v>
      </c>
      <c r="D96" s="8">
        <v>808410</v>
      </c>
      <c r="E96" s="8">
        <v>808575</v>
      </c>
      <c r="F96" s="9">
        <v>165</v>
      </c>
      <c r="G96" s="8">
        <v>8085</v>
      </c>
      <c r="H96" s="17">
        <f>SUM(H2:H95)</f>
        <v>12340000</v>
      </c>
      <c r="I96" s="23">
        <v>2485</v>
      </c>
      <c r="J96" s="8">
        <v>11182500</v>
      </c>
      <c r="L96" s="8">
        <v>427500</v>
      </c>
      <c r="M96" s="8">
        <f>SUM(M2:M95)</f>
        <v>11609999.999999998</v>
      </c>
      <c r="N96" s="8">
        <f>SUM(N2:N95)</f>
        <v>23950000.000000004</v>
      </c>
    </row>
    <row r="97" spans="10:15" x14ac:dyDescent="0.35">
      <c r="N97" s="7">
        <f>N96/G96</f>
        <v>2962.2758194186772</v>
      </c>
      <c r="O97" t="s">
        <v>217</v>
      </c>
    </row>
    <row r="98" spans="10:15" x14ac:dyDescent="0.35">
      <c r="J98" s="7">
        <v>23522500</v>
      </c>
      <c r="M98" s="7"/>
      <c r="N98" s="7"/>
    </row>
    <row r="99" spans="10:15" x14ac:dyDescent="0.35">
      <c r="J99" s="7">
        <v>23950000</v>
      </c>
      <c r="M99" s="7"/>
    </row>
    <row r="100" spans="10:15" x14ac:dyDescent="0.35">
      <c r="J100" s="7">
        <f>J99-J98</f>
        <v>427500</v>
      </c>
    </row>
    <row r="101" spans="10:15" x14ac:dyDescent="0.35">
      <c r="J101" s="11">
        <f>J100/J98</f>
        <v>1.8174088638537571E-2</v>
      </c>
    </row>
  </sheetData>
  <autoFilter ref="A1:BM96" xr:uid="{7C88C7AD-DFD0-4B7B-9F88-E3D97B38E360}">
    <sortState xmlns:xlrd2="http://schemas.microsoft.com/office/spreadsheetml/2017/richdata2" ref="A2:BM96">
      <sortCondition ref="A1:A96"/>
    </sortState>
  </autoFilter>
  <conditionalFormatting sqref="A73">
    <cfRule type="duplicateValues" dxfId="14" priority="1"/>
  </conditionalFormatting>
  <conditionalFormatting sqref="A74">
    <cfRule type="duplicateValues" dxfId="13" priority="2"/>
  </conditionalFormatting>
  <conditionalFormatting sqref="A75">
    <cfRule type="duplicateValues" dxfId="12" priority="3"/>
  </conditionalFormatting>
  <conditionalFormatting sqref="A76">
    <cfRule type="duplicateValues" dxfId="11" priority="4"/>
  </conditionalFormatting>
  <conditionalFormatting sqref="A77:A81">
    <cfRule type="duplicateValues" dxfId="10" priority="36"/>
  </conditionalFormatting>
  <conditionalFormatting sqref="A82">
    <cfRule type="duplicateValues" dxfId="9" priority="6"/>
  </conditionalFormatting>
  <conditionalFormatting sqref="A83">
    <cfRule type="duplicateValues" dxfId="8" priority="7"/>
  </conditionalFormatting>
  <conditionalFormatting sqref="A84">
    <cfRule type="duplicateValues" dxfId="7" priority="8"/>
  </conditionalFormatting>
  <conditionalFormatting sqref="A85:A87">
    <cfRule type="duplicateValues" dxfId="6" priority="9"/>
  </conditionalFormatting>
  <conditionalFormatting sqref="A88">
    <cfRule type="duplicateValues" dxfId="5" priority="10"/>
  </conditionalFormatting>
  <conditionalFormatting sqref="A89">
    <cfRule type="duplicateValues" dxfId="4" priority="11"/>
  </conditionalFormatting>
  <conditionalFormatting sqref="A90">
    <cfRule type="duplicateValues" dxfId="3" priority="12"/>
  </conditionalFormatting>
  <conditionalFormatting sqref="A91:A95">
    <cfRule type="duplicateValues" dxfId="2" priority="13"/>
  </conditionalFormatting>
  <conditionalFormatting sqref="A96:A1048576 A1:A72">
    <cfRule type="duplicateValues" dxfId="1" priority="14"/>
  </conditionalFormatting>
  <conditionalFormatting sqref="A96:A1048576 A1:A76">
    <cfRule type="duplicateValues" dxfId="0" priority="1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DCE4-5526-4A17-80D7-DFD1F3AA2DE0}">
  <dimension ref="A1:D9"/>
  <sheetViews>
    <sheetView workbookViewId="0">
      <selection activeCell="E13" sqref="E13"/>
    </sheetView>
  </sheetViews>
  <sheetFormatPr defaultRowHeight="14.5" x14ac:dyDescent="0.35"/>
  <cols>
    <col min="2" max="2" width="9.81640625" style="10" bestFit="1" customWidth="1"/>
    <col min="3" max="3" width="10.08984375" style="10" bestFit="1" customWidth="1"/>
    <col min="4" max="4" width="12.08984375" bestFit="1" customWidth="1"/>
  </cols>
  <sheetData>
    <row r="1" spans="1:4" x14ac:dyDescent="0.35">
      <c r="B1" s="13" t="s">
        <v>205</v>
      </c>
      <c r="C1" s="13" t="s">
        <v>206</v>
      </c>
      <c r="D1" s="14" t="s">
        <v>207</v>
      </c>
    </row>
    <row r="2" spans="1:4" x14ac:dyDescent="0.35">
      <c r="A2" t="s">
        <v>194</v>
      </c>
      <c r="B2" s="10">
        <v>1</v>
      </c>
      <c r="C2" s="10">
        <v>5</v>
      </c>
      <c r="D2" s="15">
        <v>15000</v>
      </c>
    </row>
    <row r="3" spans="1:4" x14ac:dyDescent="0.35">
      <c r="A3" t="s">
        <v>193</v>
      </c>
      <c r="B3" s="10">
        <v>6</v>
      </c>
      <c r="C3" s="10">
        <v>10</v>
      </c>
      <c r="D3" s="15">
        <v>30000</v>
      </c>
    </row>
    <row r="4" spans="1:4" x14ac:dyDescent="0.35">
      <c r="A4" t="s">
        <v>195</v>
      </c>
      <c r="B4" s="10">
        <v>11</v>
      </c>
      <c r="C4" s="10">
        <v>30</v>
      </c>
      <c r="D4" s="15">
        <v>75000</v>
      </c>
    </row>
    <row r="5" spans="1:4" x14ac:dyDescent="0.35">
      <c r="A5" t="s">
        <v>196</v>
      </c>
      <c r="B5" s="10">
        <v>31</v>
      </c>
      <c r="C5" s="10">
        <v>50</v>
      </c>
      <c r="D5" s="15">
        <v>125000</v>
      </c>
    </row>
    <row r="6" spans="1:4" x14ac:dyDescent="0.35">
      <c r="A6" t="s">
        <v>197</v>
      </c>
      <c r="B6" s="10">
        <v>51</v>
      </c>
      <c r="C6" s="10">
        <v>100</v>
      </c>
      <c r="D6" s="15">
        <v>200000</v>
      </c>
    </row>
    <row r="7" spans="1:4" x14ac:dyDescent="0.35">
      <c r="A7" t="s">
        <v>198</v>
      </c>
      <c r="B7" s="10">
        <v>101</v>
      </c>
      <c r="C7" s="10">
        <v>200</v>
      </c>
      <c r="D7" s="15">
        <v>400000</v>
      </c>
    </row>
    <row r="8" spans="1:4" x14ac:dyDescent="0.35">
      <c r="A8" t="s">
        <v>199</v>
      </c>
      <c r="B8" s="10">
        <v>201</v>
      </c>
      <c r="C8" s="10">
        <v>500</v>
      </c>
      <c r="D8" s="15">
        <v>550000</v>
      </c>
    </row>
    <row r="9" spans="1:4" x14ac:dyDescent="0.35">
      <c r="A9" t="s">
        <v>200</v>
      </c>
      <c r="B9" s="10">
        <v>501</v>
      </c>
      <c r="C9" s="13" t="s">
        <v>208</v>
      </c>
      <c r="D9" s="15">
        <v>750000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9085-6077-4D3E-8EFB-D20F5696458E}">
  <dimension ref="A1"/>
  <sheetViews>
    <sheetView workbookViewId="0">
      <selection activeCell="L14" sqref="L14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fd8c4a-fe3c-41c6-823e-e35e5abfca68" xsi:nil="true"/>
    <lcf76f155ced4ddcb4097134ff3c332f xmlns="00f509a9-c32d-4da3-8aae-24aafb2d427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1645ACF207C40A9AC68552812CF56" ma:contentTypeVersion="14" ma:contentTypeDescription="Create a new document." ma:contentTypeScope="" ma:versionID="7e72b5a85d115962c61ea9e4c6ab9ae3">
  <xsd:schema xmlns:xsd="http://www.w3.org/2001/XMLSchema" xmlns:xs="http://www.w3.org/2001/XMLSchema" xmlns:p="http://schemas.microsoft.com/office/2006/metadata/properties" xmlns:ns2="00f509a9-c32d-4da3-8aae-24aafb2d4278" xmlns:ns3="8afd8c4a-fe3c-41c6-823e-e35e5abfca68" targetNamespace="http://schemas.microsoft.com/office/2006/metadata/properties" ma:root="true" ma:fieldsID="518b856bd4b20e44147b3c57f55c8f18" ns2:_="" ns3:_="">
    <xsd:import namespace="00f509a9-c32d-4da3-8aae-24aafb2d4278"/>
    <xsd:import namespace="8afd8c4a-fe3c-41c6-823e-e35e5abfca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509a9-c32d-4da3-8aae-24aafb2d4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d8c4a-fe3c-41c6-823e-e35e5abfca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1b4f4b-b228-424d-ae78-553ee85ee5ea}" ma:internalName="TaxCatchAll" ma:showField="CatchAllData" ma:web="8afd8c4a-fe3c-41c6-823e-e35e5abfca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6C44B-93DF-4A84-930A-CB44FE2D7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A59C7-F423-4797-8208-16E16A5A2159}">
  <ds:schemaRefs>
    <ds:schemaRef ds:uri="http://purl.org/dc/dcmitype/"/>
    <ds:schemaRef ds:uri="00f509a9-c32d-4da3-8aae-24aafb2d4278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8afd8c4a-fe3c-41c6-823e-e35e5abfca6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8CD8D9-57AE-41D8-AC26-16328B7F7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f509a9-c32d-4da3-8aae-24aafb2d4278"/>
    <ds:schemaRef ds:uri="8afd8c4a-fe3c-41c6-823e-e35e5abfc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Calculations</vt:lpstr>
      <vt:lpstr>Tiers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Kahle, Tim</dc:creator>
  <cp:keywords/>
  <dc:description/>
  <cp:lastModifiedBy>Kahle, Tim</cp:lastModifiedBy>
  <cp:revision/>
  <dcterms:created xsi:type="dcterms:W3CDTF">2024-04-09T19:43:13Z</dcterms:created>
  <dcterms:modified xsi:type="dcterms:W3CDTF">2024-05-02T14:24:39Z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0x0101004441645ACF207C40A9AC68552812CF56</vt:lpwstr>
  </property>
  <property fmtid="{D5CDD505-2E9C-101B-9397-08002B2CF9AE}" pid="3" name="MediaServiceImageTags">
    <vt:lpwstr/>
  </property>
</Properties>
</file>