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alculation Form" sheetId="1" r:id="rId1"/>
    <sheet name="Inputs" sheetId="2" r:id="rId2"/>
  </sheets>
  <externalReferences>
    <externalReference r:id="rId5"/>
  </externalReferences>
  <definedNames>
    <definedName name="Inputs">'Inputs'!$A$2:$I$181</definedName>
    <definedName name="Values">'[1]Inputs'!$A$2:$I$181</definedName>
  </definedNames>
  <calcPr fullCalcOnLoad="1"/>
</workbook>
</file>

<file path=xl/sharedStrings.xml><?xml version="1.0" encoding="utf-8"?>
<sst xmlns="http://schemas.openxmlformats.org/spreadsheetml/2006/main" count="591" uniqueCount="432">
  <si>
    <t>Enter District Number:</t>
  </si>
  <si>
    <t>DISTRICT</t>
  </si>
  <si>
    <t>At-risk Pupil Count</t>
  </si>
  <si>
    <t>Funded Pupil Count</t>
  </si>
  <si>
    <t>K-12 Membership</t>
  </si>
  <si>
    <t>Adjusted District Per-Pupil Revenue</t>
  </si>
  <si>
    <t>District Per-Pupil Revenue</t>
  </si>
  <si>
    <t>Total At-Risk Funding</t>
  </si>
  <si>
    <t>TOTAL PROGRAM</t>
  </si>
  <si>
    <t>Total Program Funding</t>
  </si>
  <si>
    <t>Less: Charter School Count</t>
  </si>
  <si>
    <t>District Adjusted Pupil Count</t>
  </si>
  <si>
    <t>District Per Pupil At-Risk Funding</t>
  </si>
  <si>
    <t xml:space="preserve">Total Formula Per Pupil Funding </t>
  </si>
  <si>
    <t>Charter Total Program (Adjusted)</t>
  </si>
  <si>
    <t>Charter Total Program (Unadjusted)</t>
  </si>
  <si>
    <t>Adjusted Charter Per-Pupil Revenue</t>
  </si>
  <si>
    <t>At-risk Funding to (from) Charter</t>
  </si>
  <si>
    <t>Adjusted At-risk Per Pupil Funding</t>
  </si>
  <si>
    <t>CALCULATION ELEMENTS</t>
  </si>
  <si>
    <t>Percentage of Pupils Eligible for Free Lunch (At-risk Pupil Count divided by K-12 Membership)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</si>
  <si>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</si>
  <si>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</si>
  <si>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</si>
  <si>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</si>
  <si>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</si>
  <si>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</si>
  <si>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</si>
  <si>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</si>
  <si>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</si>
  <si>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</si>
  <si>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</si>
  <si>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</si>
  <si>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</si>
  <si>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</si>
  <si>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</si>
  <si>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</si>
  <si>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</si>
  <si>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</si>
  <si>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</si>
  <si>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</si>
  <si>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</si>
  <si>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</si>
  <si>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</si>
  <si>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</si>
  <si>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</si>
  <si>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</si>
  <si>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</si>
  <si>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</si>
  <si>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</si>
  <si>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</si>
  <si>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</si>
  <si>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</si>
  <si>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</si>
  <si>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</si>
  <si>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</si>
  <si>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</si>
  <si>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</si>
  <si>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</si>
  <si>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</si>
  <si>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</si>
  <si>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</si>
  <si>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</si>
  <si>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</si>
  <si>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</si>
  <si>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</si>
  <si>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</si>
  <si>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</si>
  <si>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</si>
  <si>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</si>
  <si>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</si>
  <si>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</si>
  <si>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</si>
  <si>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</si>
  <si>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</si>
  <si>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</si>
  <si>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</si>
  <si>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</si>
  <si>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</si>
  <si>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</si>
  <si>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</si>
  <si>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</si>
  <si>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</si>
  <si>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</si>
  <si>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</si>
  <si>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</si>
  <si>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</si>
  <si>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</si>
  <si>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</si>
  <si>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</si>
  <si>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</si>
  <si>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</si>
  <si>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</si>
  <si>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</si>
  <si>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</si>
  <si>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</si>
  <si>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</si>
  <si>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</si>
  <si>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</si>
  <si>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</si>
  <si>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</si>
  <si>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</si>
  <si>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</si>
  <si>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</si>
  <si>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</si>
  <si>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</si>
  <si>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</si>
  <si>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</si>
  <si>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</si>
  <si>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</si>
  <si>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</si>
  <si>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</si>
  <si>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</si>
  <si>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</si>
  <si>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</si>
  <si>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</si>
  <si>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</si>
  <si>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</si>
  <si>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</si>
  <si>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</si>
  <si>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</si>
  <si>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</si>
  <si>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</si>
  <si>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</si>
  <si>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</si>
  <si>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</si>
  <si>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</si>
  <si>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</si>
  <si>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</si>
  <si>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</si>
  <si>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</si>
  <si>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</si>
  <si>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</si>
  <si>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</si>
  <si>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</si>
  <si>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</si>
  <si>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</si>
  <si>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</si>
  <si>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</si>
  <si>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</si>
  <si>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</si>
  <si>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</si>
  <si>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</si>
  <si>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</si>
  <si>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</si>
  <si>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</si>
  <si>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</si>
  <si>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</si>
  <si>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</si>
  <si>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</si>
  <si>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</si>
  <si>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</si>
  <si>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</si>
  <si>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</si>
  <si>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</si>
  <si>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</si>
  <si>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</si>
  <si>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</si>
  <si>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</si>
  <si>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</si>
  <si>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</si>
  <si>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</si>
  <si>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</si>
  <si>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</si>
  <si>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</si>
  <si>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</si>
  <si>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</si>
  <si>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</si>
  <si>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</si>
  <si>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</si>
  <si>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</si>
  <si>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</si>
  <si>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</si>
  <si>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</si>
  <si>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</si>
  <si>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</si>
  <si>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</si>
  <si>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</si>
  <si>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</si>
  <si>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</si>
  <si>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</si>
  <si>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</si>
  <si>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</si>
  <si>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</si>
  <si>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</si>
  <si>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</si>
  <si>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</si>
  <si>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</si>
  <si>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</si>
  <si>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</si>
  <si>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</si>
  <si>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</si>
  <si>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</si>
  <si>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</si>
  <si>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</si>
  <si>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</si>
  <si>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</si>
  <si>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</si>
  <si>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</si>
  <si>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</si>
  <si>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</si>
  <si>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</si>
  <si>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</si>
  <si>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</si>
  <si>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</si>
  <si>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</si>
  <si>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</si>
  <si>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</si>
  <si>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</si>
  <si>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</si>
  <si>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</si>
  <si>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</si>
  <si>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</si>
  <si>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</si>
  <si>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</si>
  <si>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</si>
  <si>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</si>
  <si>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</si>
  <si>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</si>
  <si>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</si>
  <si>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</si>
  <si>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</si>
  <si>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</si>
  <si>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</si>
  <si>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</si>
  <si>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</si>
  <si>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</si>
  <si>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</si>
  <si>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</si>
  <si>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</si>
  <si>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</si>
  <si>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</si>
  <si>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District Code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</si>
  <si>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</si>
  <si>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</si>
  <si>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</si>
  <si>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</si>
  <si>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</si>
  <si>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</si>
  <si>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</si>
  <si>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</si>
  <si>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</si>
  <si>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</si>
  <si>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</si>
  <si>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</si>
  <si>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</si>
  <si>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</si>
  <si>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</si>
  <si>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</si>
  <si>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</si>
  <si>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</si>
  <si>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</si>
  <si>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</si>
  <si>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</si>
  <si>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</si>
  <si>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</si>
  <si>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</si>
  <si>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</si>
  <si>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</si>
  <si>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</si>
  <si>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</si>
  <si>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</si>
  <si>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</si>
  <si>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</si>
  <si>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</si>
  <si>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</si>
  <si>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</si>
  <si>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</si>
  <si>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</si>
  <si>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</si>
  <si>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</si>
  <si>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</si>
  <si>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</si>
  <si>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</si>
  <si>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</si>
  <si>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</si>
  <si>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</si>
  <si>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</si>
  <si>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</si>
  <si>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</si>
  <si>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</si>
  <si>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</si>
  <si>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</si>
  <si>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</si>
  <si>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</si>
  <si>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</si>
  <si>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</si>
  <si>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</si>
  <si>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</si>
  <si>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</si>
  <si>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</si>
  <si>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</si>
  <si>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</si>
  <si>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</si>
  <si>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</si>
  <si>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</si>
  <si>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</si>
  <si>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</si>
  <si>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</si>
  <si>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</si>
  <si>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</si>
  <si>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</si>
  <si>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</si>
  <si>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</si>
  <si>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</si>
  <si>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</si>
  <si>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</si>
  <si>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</si>
  <si>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</si>
  <si>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</si>
  <si>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</si>
  <si>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</si>
  <si>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</si>
  <si>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</si>
  <si>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</si>
  <si>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</si>
  <si>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</si>
  <si>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</si>
  <si>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</si>
  <si>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</si>
  <si>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</si>
  <si>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</si>
  <si>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</si>
  <si>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</si>
  <si>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</si>
  <si>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</si>
  <si>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</si>
  <si>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</si>
  <si>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</si>
  <si>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</si>
  <si>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</si>
  <si>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</si>
  <si>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</si>
  <si>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</si>
  <si>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</si>
  <si>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</si>
  <si>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</si>
  <si>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</si>
  <si>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</si>
  <si>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</si>
  <si>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</si>
  <si>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</si>
  <si>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</si>
  <si>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</si>
  <si>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</si>
  <si>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</si>
  <si>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</si>
  <si>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</si>
  <si>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</si>
  <si>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</si>
  <si>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</si>
  <si>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</si>
  <si>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</si>
  <si>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</si>
  <si>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</si>
  <si>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</si>
  <si>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</si>
  <si>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</si>
  <si>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</si>
  <si>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</si>
  <si>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</si>
  <si>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</si>
  <si>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</si>
  <si>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</si>
  <si>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</si>
  <si>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</si>
  <si>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</si>
  <si>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</si>
  <si>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</si>
  <si>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</si>
  <si>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</si>
  <si>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</si>
  <si>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</si>
  <si>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</si>
  <si>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</si>
  <si>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</si>
  <si>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</si>
  <si>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</si>
  <si>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</si>
  <si>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</si>
  <si>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</si>
  <si>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</si>
  <si>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</si>
  <si>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</si>
  <si>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</si>
  <si>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</si>
  <si>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</si>
  <si>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</si>
  <si>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</si>
  <si>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</si>
  <si>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</si>
  <si>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</si>
  <si>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</si>
  <si>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</si>
  <si>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</si>
  <si>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</si>
  <si>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</si>
  <si>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</si>
  <si>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</si>
  <si>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</si>
  <si>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</si>
  <si>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</si>
  <si>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</si>
  <si>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</si>
  <si>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</si>
  <si>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</si>
  <si>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</si>
  <si>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</si>
  <si>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</si>
  <si>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</si>
  <si>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</si>
  <si>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At-Risk Pupil Count</t>
  </si>
  <si>
    <t>Charter School Totals</t>
  </si>
  <si>
    <t>County</t>
  </si>
  <si>
    <t>District</t>
  </si>
  <si>
    <t>District Name</t>
  </si>
  <si>
    <t xml:space="preserve">Instructions: </t>
  </si>
  <si>
    <t>Step 1 - Enter district number</t>
  </si>
  <si>
    <t xml:space="preserve">Step 2 - Enter charter school fields indicated by yellow highlight.  </t>
  </si>
  <si>
    <t>Revised Total Program Funding</t>
  </si>
  <si>
    <t>SBSF</t>
  </si>
  <si>
    <t xml:space="preserve"> </t>
  </si>
  <si>
    <t>Charter Per-Pupil Revenue (greater of floor or adjusted)</t>
  </si>
  <si>
    <t>Charter School</t>
  </si>
  <si>
    <t>Budget Stabilization Factor Total/Per Pupil</t>
  </si>
  <si>
    <t>Rescission</t>
  </si>
  <si>
    <t>Minimum Floor Funding after Rescission</t>
  </si>
  <si>
    <t>Floor Funding (after BS Factor/Rescission)</t>
  </si>
  <si>
    <t>Budget Stabilization Factor Total Program Funding</t>
  </si>
  <si>
    <t>Rescission/Per Pupil</t>
  </si>
  <si>
    <t>District Per-Pupil Revenue after Rescission</t>
  </si>
  <si>
    <t>Revised Total Program Funding after Rescission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</si>
</sst>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_);\(#,##0.0\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_(* #,##0.0_);_(* \(#,##0.0\);_(* &quot;-&quot;??_);_(@_)"/>
    <numFmt numFmtId="170" formatCode="0.0000"/>
    <numFmt numFmtId="171" formatCode="0.00000"/>
    <numFmt numFmtId="172" formatCode="0.000000"/>
    <numFmt numFmtId="173" formatCode="0.000"/>
    <numFmt numFmtId="174" formatCode="#,##0.0000000_);[Red]\(#,##0.0000000\)"/>
    <numFmt numFmtId="175" formatCode="#,##0.000_);[Red]\(#,##0.000\)"/>
    <numFmt numFmtId="176" formatCode="#,##0.0000_);[Red]\(#,##0.0000\)"/>
    <numFmt numFmtId="177" formatCode="#,##0.00000_);[Red]\(#,##0.00000\)"/>
    <numFmt numFmtId="178" formatCode="#,##0.000000_);[Red]\(#,##0.000000\)"/>
    <numFmt numFmtId="179" formatCode="#,##0.00000000_);[Red]\(#,##0.000000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40" fontId="5" fillId="0" borderId="0">
      <alignment/>
      <protection/>
    </xf>
    <xf numFmtId="40" fontId="5" fillId="0" borderId="0">
      <alignment/>
      <protection/>
    </xf>
    <xf numFmtId="4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39" fontId="0" fillId="0" borderId="0" xfId="0" applyNumberFormat="1" applyAlignment="1">
      <alignment/>
    </xf>
    <xf numFmtId="49" fontId="0" fillId="33" borderId="0" xfId="0" applyNumberFormat="1" applyFill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0" fontId="41" fillId="0" borderId="0" xfId="0" applyNumberFormat="1" applyFont="1" applyFill="1" applyBorder="1" applyAlignment="1">
      <alignment wrapText="1"/>
    </xf>
    <xf numFmtId="40" fontId="0" fillId="0" borderId="0" xfId="58" applyFont="1" applyAlignment="1">
      <alignment wrapText="1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40" fontId="3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5" xfId="59"/>
    <cellStyle name="Normal 5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SFU\Institute%20Charter\Denver%20Adjusted%20At-risk%20Funding%20with%20Concentration#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ar Blair"/>
      <sheetName val="Original Form"/>
      <sheetName val="Calculation Form"/>
      <sheetName val="Inputs"/>
      <sheetName val="Sheet5"/>
      <sheetName val="Sheet4"/>
      <sheetName val="Sheet2"/>
      <sheetName val="Sheet3"/>
    </sheetNames>
    <sheetDataSet>
      <sheetData sheetId="3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5585329.55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4876651.77</v>
          </cell>
          <cell r="H6">
            <v>6059.5</v>
          </cell>
          <cell r="I6">
            <v>40353034.36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1079.6</v>
          </cell>
          <cell r="I8">
            <v>6885999.119999999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5721973.26</v>
          </cell>
          <cell r="H10">
            <v>9739.3</v>
          </cell>
          <cell r="I10">
            <v>63517087.73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</v>
          </cell>
          <cell r="I11">
            <v>13829915.71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11596323.94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4477453.31</v>
          </cell>
          <cell r="H15">
            <v>46071.9</v>
          </cell>
          <cell r="I15">
            <v>280094223.14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136828.27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35740.38</v>
          </cell>
          <cell r="H25">
            <v>69.5</v>
          </cell>
          <cell r="I25">
            <v>856445.44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</v>
          </cell>
          <cell r="H29">
            <v>27069</v>
          </cell>
          <cell r="I29">
            <v>165184659.57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1160.1</v>
          </cell>
          <cell r="I31">
            <v>7213728.83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1213040.13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2163290.3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1100.6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316.9</v>
          </cell>
          <cell r="E37">
            <v>178</v>
          </cell>
          <cell r="F37">
            <v>7582.22</v>
          </cell>
          <cell r="G37">
            <v>155208.04</v>
          </cell>
          <cell r="H37">
            <v>307.1</v>
          </cell>
          <cell r="I37">
            <v>2558013.49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287.4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548.3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</v>
          </cell>
          <cell r="H43">
            <v>66690.3</v>
          </cell>
          <cell r="I43">
            <v>451206527.89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261483721.01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</v>
          </cell>
          <cell r="E53">
            <v>5788</v>
          </cell>
          <cell r="F53">
            <v>5737.03</v>
          </cell>
          <cell r="G53">
            <v>5064506.32</v>
          </cell>
          <cell r="H53">
            <v>10103.8</v>
          </cell>
          <cell r="I53">
            <v>64243094.81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33608520.05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7686876.22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</v>
          </cell>
          <cell r="I58">
            <v>8105487.51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</v>
          </cell>
          <cell r="H59">
            <v>19524.6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623.3</v>
          </cell>
          <cell r="E61">
            <v>98</v>
          </cell>
          <cell r="F61">
            <v>6636.41</v>
          </cell>
          <cell r="G61">
            <v>74792.36</v>
          </cell>
          <cell r="H61">
            <v>546.2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32445673.49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4107.4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23438351.49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30668250.56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6352742.430000001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7705910.72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9641158.11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623.8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</v>
          </cell>
          <cell r="G79">
            <v>100635</v>
          </cell>
          <cell r="H79">
            <v>239.5</v>
          </cell>
          <cell r="I79">
            <v>2114986.01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</v>
          </cell>
          <cell r="G80">
            <v>92891.91</v>
          </cell>
          <cell r="H80">
            <v>227.5</v>
          </cell>
          <cell r="I80">
            <v>2273832.49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</v>
          </cell>
          <cell r="E81">
            <v>15608</v>
          </cell>
          <cell r="F81">
            <v>5873.27</v>
          </cell>
          <cell r="G81">
            <v>10542043.96</v>
          </cell>
          <cell r="H81">
            <v>80776.6</v>
          </cell>
          <cell r="I81">
            <v>493348651.36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</v>
          </cell>
          <cell r="H89">
            <v>1060.8</v>
          </cell>
          <cell r="I89">
            <v>7359928.140000001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</v>
          </cell>
          <cell r="I91">
            <v>7953809.94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8105400.100000001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</v>
          </cell>
          <cell r="H96">
            <v>1307.5</v>
          </cell>
          <cell r="I96">
            <v>8875028.53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1031.1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562.8</v>
          </cell>
          <cell r="E103">
            <v>202</v>
          </cell>
          <cell r="F103">
            <v>6402.97</v>
          </cell>
          <cell r="G103">
            <v>157335.86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10432.47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4616088.6</v>
          </cell>
          <cell r="H111">
            <v>19154.6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2148.7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33399468.74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147908.77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609072.32</v>
          </cell>
          <cell r="H124">
            <v>758.4</v>
          </cell>
          <cell r="I124">
            <v>5596151.7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78481.65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55759.52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1290.6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8190078.1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10556374.11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</v>
          </cell>
          <cell r="E140">
            <v>9612</v>
          </cell>
          <cell r="F140">
            <v>5599.61</v>
          </cell>
          <cell r="G140">
            <v>8411887.57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542297.45</v>
          </cell>
          <cell r="H145">
            <v>1197.9</v>
          </cell>
          <cell r="I145">
            <v>7931396.02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82493.12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643.8</v>
          </cell>
          <cell r="E152">
            <v>512</v>
          </cell>
          <cell r="F152">
            <v>6072.4</v>
          </cell>
          <cell r="G152">
            <v>654070.55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299.9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38333.63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</v>
          </cell>
          <cell r="H171">
            <v>17513.7</v>
          </cell>
          <cell r="I171">
            <v>106005400.85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2264.2</v>
          </cell>
          <cell r="I173">
            <v>15006256.45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284769.6</v>
          </cell>
          <cell r="H174">
            <v>826.8</v>
          </cell>
          <cell r="I174">
            <v>5716372.7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4409261.85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6.7109375" style="0" bestFit="1" customWidth="1"/>
    <col min="2" max="2" width="18.28125" style="0" customWidth="1"/>
    <col min="3" max="3" width="13.8515625" style="0" customWidth="1"/>
    <col min="4" max="4" width="6.00390625" style="0" customWidth="1"/>
    <col min="5" max="6" width="14.28125" style="0" bestFit="1" customWidth="1"/>
    <col min="7" max="7" width="13.140625" style="0" bestFit="1" customWidth="1"/>
    <col min="8" max="8" width="10.140625" style="0" customWidth="1"/>
    <col min="9" max="9" width="10.28125" style="0" customWidth="1"/>
    <col min="10" max="10" width="10.421875" style="0" customWidth="1"/>
    <col min="11" max="11" width="10.00390625" style="0" customWidth="1"/>
    <col min="12" max="12" width="10.57421875" style="0" customWidth="1"/>
    <col min="13" max="13" width="10.00390625" style="0" customWidth="1"/>
    <col min="14" max="14" width="10.57421875" style="0" customWidth="1"/>
  </cols>
  <sheetData>
    <row r="1" ht="12.75">
      <c r="A1" s="18" t="s">
        <v>416</v>
      </c>
    </row>
    <row r="2" ht="12.75">
      <c r="A2" t="s">
        <v>417</v>
      </c>
    </row>
    <row r="3" ht="12.75">
      <c r="A3" t="s">
        <v>418</v>
      </c>
    </row>
    <row r="4" spans="5:7" ht="12.75">
      <c r="E4" s="1"/>
      <c r="F4" s="1"/>
      <c r="G4" s="1"/>
    </row>
    <row r="5" spans="1:7" ht="15.75">
      <c r="A5" s="14" t="s">
        <v>0</v>
      </c>
      <c r="B5" s="13"/>
      <c r="E5" s="1"/>
      <c r="F5" s="1"/>
      <c r="G5" s="1"/>
    </row>
    <row r="6" spans="1:2" ht="17.25" customHeight="1">
      <c r="A6" t="s">
        <v>415</v>
      </c>
      <c r="B6" s="3" t="e">
        <f>VLOOKUP(B5,Inputs,3,3)</f>
        <v>#N/A</v>
      </c>
    </row>
    <row r="7" spans="1:14" ht="25.5">
      <c r="A7" t="s">
        <v>19</v>
      </c>
      <c r="B7" s="3" t="s">
        <v>1</v>
      </c>
      <c r="C7" s="4" t="s">
        <v>412</v>
      </c>
      <c r="D7" s="4"/>
      <c r="E7" s="16" t="s">
        <v>423</v>
      </c>
      <c r="F7" s="17" t="s">
        <v>423</v>
      </c>
      <c r="G7" s="17" t="s">
        <v>423</v>
      </c>
      <c r="H7" s="17" t="s">
        <v>423</v>
      </c>
      <c r="I7" s="17" t="s">
        <v>423</v>
      </c>
      <c r="J7" s="17" t="s">
        <v>423</v>
      </c>
      <c r="K7" s="17" t="s">
        <v>423</v>
      </c>
      <c r="L7" s="17" t="s">
        <v>423</v>
      </c>
      <c r="M7" s="17" t="s">
        <v>423</v>
      </c>
      <c r="N7" s="17" t="s">
        <v>423</v>
      </c>
    </row>
    <row r="9" spans="1:14" ht="12.75">
      <c r="A9" t="s">
        <v>3</v>
      </c>
      <c r="B9" s="6" t="e">
        <f>VLOOKUP(B5,Inputs,4,3)</f>
        <v>#N/A</v>
      </c>
      <c r="C9" s="6">
        <f>SUM(E9:N9)</f>
        <v>0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3" ht="12.75">
      <c r="A10" t="s">
        <v>10</v>
      </c>
      <c r="B10" s="7">
        <f>-C9</f>
        <v>0</v>
      </c>
      <c r="C10" s="7"/>
    </row>
    <row r="11" spans="1:3" ht="12.75">
      <c r="A11" t="s">
        <v>11</v>
      </c>
      <c r="B11" s="7" t="e">
        <f>B9+B10</f>
        <v>#N/A</v>
      </c>
      <c r="C11" s="7"/>
    </row>
    <row r="12" spans="2:3" ht="12.75">
      <c r="B12" s="7"/>
      <c r="C12" s="7"/>
    </row>
    <row r="13" spans="1:14" ht="12.75">
      <c r="A13" s="1" t="s">
        <v>13</v>
      </c>
      <c r="B13" s="8" t="e">
        <f>VLOOKUP(B5,Inputs,6,3)</f>
        <v>#N/A</v>
      </c>
      <c r="C13" s="8" t="e">
        <f>B13</f>
        <v>#N/A</v>
      </c>
      <c r="E13" s="8" t="e">
        <f>$B$13</f>
        <v>#N/A</v>
      </c>
      <c r="F13" s="8" t="e">
        <f aca="true" t="shared" si="0" ref="F13:N13">$B$13</f>
        <v>#N/A</v>
      </c>
      <c r="G13" s="8" t="e">
        <f t="shared" si="0"/>
        <v>#N/A</v>
      </c>
      <c r="H13" s="8" t="e">
        <f t="shared" si="0"/>
        <v>#N/A</v>
      </c>
      <c r="I13" s="8" t="e">
        <f t="shared" si="0"/>
        <v>#N/A</v>
      </c>
      <c r="J13" s="8" t="e">
        <f t="shared" si="0"/>
        <v>#N/A</v>
      </c>
      <c r="K13" s="8" t="e">
        <f t="shared" si="0"/>
        <v>#N/A</v>
      </c>
      <c r="L13" s="8" t="e">
        <f t="shared" si="0"/>
        <v>#N/A</v>
      </c>
      <c r="M13" s="8" t="e">
        <f t="shared" si="0"/>
        <v>#N/A</v>
      </c>
      <c r="N13" s="8" t="e">
        <f t="shared" si="0"/>
        <v>#N/A</v>
      </c>
    </row>
    <row r="15" spans="1:14" ht="12.75">
      <c r="A15" t="s">
        <v>2</v>
      </c>
      <c r="B15" s="6" t="e">
        <f>VLOOKUP(B5,Inputs,5,3)</f>
        <v>#N/A</v>
      </c>
      <c r="C15" s="6">
        <f>SUM(E15:N15)</f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3" ht="12.75">
      <c r="A16" s="1"/>
      <c r="B16" s="9"/>
      <c r="C16" s="9"/>
    </row>
    <row r="17" spans="1:3" ht="12.75">
      <c r="A17" s="1" t="s">
        <v>7</v>
      </c>
      <c r="B17" s="8" t="e">
        <f>VLOOKUP(B5,Inputs,7,3)</f>
        <v>#N/A</v>
      </c>
      <c r="C17" s="8"/>
    </row>
    <row r="18" spans="1:2" ht="12.75">
      <c r="A18" t="s">
        <v>12</v>
      </c>
      <c r="B18" t="e">
        <f>ROUND(B17/B9,2)</f>
        <v>#N/A</v>
      </c>
    </row>
    <row r="20" spans="1:14" ht="12.75">
      <c r="A20" t="s">
        <v>4</v>
      </c>
      <c r="B20" s="10" t="e">
        <f>VLOOKUP(B5,Inputs,8,3)</f>
        <v>#N/A</v>
      </c>
      <c r="C20" s="6">
        <f>SUM(E20:N20)</f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5">
      <c r="A21" s="1" t="s">
        <v>20</v>
      </c>
      <c r="B21" s="11" t="e">
        <f>ROUND(B15/B20,4)</f>
        <v>#N/A</v>
      </c>
      <c r="C21" s="11"/>
      <c r="E21" s="11" t="e">
        <f>E15/E20</f>
        <v>#DIV/0!</v>
      </c>
      <c r="F21" s="11" t="e">
        <f aca="true" t="shared" si="1" ref="F21:N21">F15/F20</f>
        <v>#DIV/0!</v>
      </c>
      <c r="G21" s="11" t="e">
        <f t="shared" si="1"/>
        <v>#DIV/0!</v>
      </c>
      <c r="H21" s="11" t="e">
        <f t="shared" si="1"/>
        <v>#DIV/0!</v>
      </c>
      <c r="I21" s="11" t="e">
        <f t="shared" si="1"/>
        <v>#DIV/0!</v>
      </c>
      <c r="J21" s="11" t="e">
        <f t="shared" si="1"/>
        <v>#DIV/0!</v>
      </c>
      <c r="K21" s="11" t="e">
        <f t="shared" si="1"/>
        <v>#DIV/0!</v>
      </c>
      <c r="L21" s="11" t="e">
        <f t="shared" si="1"/>
        <v>#DIV/0!</v>
      </c>
      <c r="M21" s="11" t="e">
        <f t="shared" si="1"/>
        <v>#DIV/0!</v>
      </c>
      <c r="N21" s="11" t="e">
        <f t="shared" si="1"/>
        <v>#DIV/0!</v>
      </c>
    </row>
    <row r="22" spans="1:14" ht="12.75">
      <c r="A22" t="s">
        <v>18</v>
      </c>
      <c r="B22" s="8" t="e">
        <f>B36-B13</f>
        <v>#N/A</v>
      </c>
      <c r="C22" s="8"/>
      <c r="E22" s="8" t="e">
        <f>ROUND((B17/B9)*(E21/B21),2)</f>
        <v>#N/A</v>
      </c>
      <c r="F22" s="8">
        <f>IF(F9=0,0,ROUND(IF(F9=0,"",($B$17/$B$9)*(F21/$B$21)),2))</f>
        <v>0</v>
      </c>
      <c r="G22" s="8">
        <f aca="true" t="shared" si="2" ref="G22:N22">IF(G9=0,0,ROUND(IF(G9=0,"",($B$17/$B$9)*(G21/$B$21)),2))</f>
        <v>0</v>
      </c>
      <c r="H22" s="8">
        <f t="shared" si="2"/>
        <v>0</v>
      </c>
      <c r="I22" s="8">
        <f t="shared" si="2"/>
        <v>0</v>
      </c>
      <c r="J22" s="8">
        <f t="shared" si="2"/>
        <v>0</v>
      </c>
      <c r="K22" s="8">
        <f t="shared" si="2"/>
        <v>0</v>
      </c>
      <c r="L22" s="8">
        <f t="shared" si="2"/>
        <v>0</v>
      </c>
      <c r="M22" s="8">
        <f t="shared" si="2"/>
        <v>0</v>
      </c>
      <c r="N22" s="8">
        <f t="shared" si="2"/>
        <v>0</v>
      </c>
    </row>
    <row r="23" spans="5:6" ht="12.75">
      <c r="E23" s="8"/>
      <c r="F23" s="8"/>
    </row>
    <row r="24" spans="1:6" ht="12.75">
      <c r="A24" t="s">
        <v>9</v>
      </c>
      <c r="B24" s="8" t="e">
        <f>VLOOKUP(B5,Inputs!A3:M180,9,FALSE)</f>
        <v>#N/A</v>
      </c>
      <c r="C24" s="8"/>
      <c r="E24" s="8"/>
      <c r="F24" s="8"/>
    </row>
    <row r="25" spans="1:6" ht="12.75">
      <c r="A25" t="s">
        <v>424</v>
      </c>
      <c r="B25" s="8" t="e">
        <f>VLOOKUP(B5,Inputs!A4:M181,10,FALSE)</f>
        <v>#N/A</v>
      </c>
      <c r="C25" s="8" t="e">
        <f>ROUND(B25/B9,2)</f>
        <v>#N/A</v>
      </c>
      <c r="E25" s="8"/>
      <c r="F25" s="8"/>
    </row>
    <row r="26" spans="1:6" ht="12.75">
      <c r="A26" t="s">
        <v>419</v>
      </c>
      <c r="B26" s="8" t="e">
        <f>VLOOKUP(B5,Inputs!A4:M181,12,FALSE)</f>
        <v>#N/A</v>
      </c>
      <c r="C26" s="8"/>
      <c r="E26" s="8"/>
      <c r="F26" s="8"/>
    </row>
    <row r="27" spans="3:6" ht="12.75">
      <c r="C27" s="15" t="s">
        <v>421</v>
      </c>
      <c r="E27" s="8"/>
      <c r="F27" s="8"/>
    </row>
    <row r="28" spans="1:6" ht="12.75">
      <c r="A28" t="s">
        <v>6</v>
      </c>
      <c r="B28" s="8" t="e">
        <f>B26/B9</f>
        <v>#N/A</v>
      </c>
      <c r="C28" s="8"/>
      <c r="E28" s="8"/>
      <c r="F28" s="8"/>
    </row>
    <row r="29" spans="1:6" ht="12.75">
      <c r="A29" t="s">
        <v>429</v>
      </c>
      <c r="B29" s="8" t="e">
        <f>VLOOKUP(B5,Inputs!A4:M181,11,FALSE)</f>
        <v>#N/A</v>
      </c>
      <c r="C29" s="8" t="e">
        <f>B29/B9</f>
        <v>#N/A</v>
      </c>
      <c r="E29" s="8"/>
      <c r="F29" s="8"/>
    </row>
    <row r="30" spans="1:6" ht="12.75">
      <c r="A30" t="s">
        <v>431</v>
      </c>
      <c r="B30" s="8" t="e">
        <f>B26+B29</f>
        <v>#N/A</v>
      </c>
      <c r="C30" s="8"/>
      <c r="E30" s="8"/>
      <c r="F30" s="8"/>
    </row>
    <row r="31" spans="1:6" ht="12.75">
      <c r="A31" t="s">
        <v>430</v>
      </c>
      <c r="B31" s="8" t="e">
        <f>B28+C29</f>
        <v>#N/A</v>
      </c>
      <c r="C31" s="8"/>
      <c r="E31" s="8"/>
      <c r="F31" s="8"/>
    </row>
    <row r="32" spans="2:6" ht="12.75">
      <c r="B32" s="8"/>
      <c r="C32" s="8"/>
      <c r="E32" s="8"/>
      <c r="F32" s="8"/>
    </row>
    <row r="33" spans="1:6" ht="12.75">
      <c r="A33" t="s">
        <v>426</v>
      </c>
      <c r="B33" s="8" t="e">
        <f>VLOOKUP(B5,Inputs!A4:M181,13,FALSE)</f>
        <v>#N/A</v>
      </c>
      <c r="C33" s="8"/>
      <c r="E33" s="8"/>
      <c r="F33" s="8"/>
    </row>
    <row r="34" spans="1:14" ht="12.75">
      <c r="A34" t="s">
        <v>16</v>
      </c>
      <c r="B34" s="8"/>
      <c r="C34" s="6"/>
      <c r="E34" s="8" t="e">
        <f>E13+E22+$C$25+$C$29</f>
        <v>#N/A</v>
      </c>
      <c r="F34" s="8">
        <f>IF(F9=0,0,F13+F22+$C$25+$C$29)</f>
        <v>0</v>
      </c>
      <c r="G34" s="8">
        <f aca="true" t="shared" si="3" ref="G34:N34">IF(G9=0,0,G13+G22+$C$25+$C$29)</f>
        <v>0</v>
      </c>
      <c r="H34" s="8">
        <f t="shared" si="3"/>
        <v>0</v>
      </c>
      <c r="I34" s="8">
        <f t="shared" si="3"/>
        <v>0</v>
      </c>
      <c r="J34" s="8">
        <f t="shared" si="3"/>
        <v>0</v>
      </c>
      <c r="K34" s="8">
        <f t="shared" si="3"/>
        <v>0</v>
      </c>
      <c r="L34" s="8">
        <f t="shared" si="3"/>
        <v>0</v>
      </c>
      <c r="M34" s="8">
        <f t="shared" si="3"/>
        <v>0</v>
      </c>
      <c r="N34" s="8">
        <f t="shared" si="3"/>
        <v>0</v>
      </c>
    </row>
    <row r="35" spans="1:14" ht="12.75">
      <c r="A35" s="1" t="s">
        <v>422</v>
      </c>
      <c r="B35" s="8"/>
      <c r="C35" s="6"/>
      <c r="E35" s="8" t="e">
        <f>IF($B$33&gt;E34,$B$33,E34)</f>
        <v>#N/A</v>
      </c>
      <c r="F35" s="8" t="e">
        <f aca="true" t="shared" si="4" ref="F35:N35">IF($B$33&gt;F34,$B$33,F34)</f>
        <v>#N/A</v>
      </c>
      <c r="G35" s="8" t="e">
        <f t="shared" si="4"/>
        <v>#N/A</v>
      </c>
      <c r="H35" s="8" t="e">
        <f t="shared" si="4"/>
        <v>#N/A</v>
      </c>
      <c r="I35" s="8" t="e">
        <f t="shared" si="4"/>
        <v>#N/A</v>
      </c>
      <c r="J35" s="8" t="e">
        <f t="shared" si="4"/>
        <v>#N/A</v>
      </c>
      <c r="K35" s="8" t="e">
        <f t="shared" si="4"/>
        <v>#N/A</v>
      </c>
      <c r="L35" s="8" t="e">
        <f t="shared" si="4"/>
        <v>#N/A</v>
      </c>
      <c r="M35" s="8" t="e">
        <f t="shared" si="4"/>
        <v>#N/A</v>
      </c>
      <c r="N35" s="8" t="e">
        <f t="shared" si="4"/>
        <v>#N/A</v>
      </c>
    </row>
    <row r="36" spans="1:6" ht="12.75">
      <c r="A36" t="s">
        <v>5</v>
      </c>
      <c r="B36" s="8" t="e">
        <f>(B26-C39)/B11</f>
        <v>#N/A</v>
      </c>
      <c r="C36" s="8"/>
      <c r="E36" s="8"/>
      <c r="F36" s="8"/>
    </row>
    <row r="37" spans="5:6" ht="12.75">
      <c r="E37" s="8"/>
      <c r="F37" s="8"/>
    </row>
    <row r="38" spans="5:6" ht="12.75">
      <c r="E38" s="8"/>
      <c r="F38" s="8"/>
    </row>
    <row r="39" spans="1:14" ht="12.75">
      <c r="A39" t="s">
        <v>14</v>
      </c>
      <c r="C39" s="5" t="e">
        <f>SUM(E39:N39)</f>
        <v>#N/A</v>
      </c>
      <c r="E39" s="8" t="e">
        <f aca="true" t="shared" si="5" ref="E39:N39">E35*E9</f>
        <v>#N/A</v>
      </c>
      <c r="F39" s="8" t="e">
        <f t="shared" si="5"/>
        <v>#N/A</v>
      </c>
      <c r="G39" s="8" t="e">
        <f t="shared" si="5"/>
        <v>#N/A</v>
      </c>
      <c r="H39" s="8" t="e">
        <f t="shared" si="5"/>
        <v>#N/A</v>
      </c>
      <c r="I39" s="8" t="e">
        <f t="shared" si="5"/>
        <v>#N/A</v>
      </c>
      <c r="J39" s="8" t="e">
        <f t="shared" si="5"/>
        <v>#N/A</v>
      </c>
      <c r="K39" s="8" t="e">
        <f t="shared" si="5"/>
        <v>#N/A</v>
      </c>
      <c r="L39" s="8" t="e">
        <f t="shared" si="5"/>
        <v>#N/A</v>
      </c>
      <c r="M39" s="8" t="e">
        <f t="shared" si="5"/>
        <v>#N/A</v>
      </c>
      <c r="N39" s="8" t="e">
        <f t="shared" si="5"/>
        <v>#N/A</v>
      </c>
    </row>
    <row r="40" spans="1:14" ht="12.75">
      <c r="A40" t="s">
        <v>15</v>
      </c>
      <c r="C40" s="5" t="e">
        <f>SUM(E40:N40)</f>
        <v>#N/A</v>
      </c>
      <c r="E40" s="8" t="e">
        <f aca="true" t="shared" si="6" ref="E40:N40">$B$28*E9</f>
        <v>#N/A</v>
      </c>
      <c r="F40" s="8" t="e">
        <f t="shared" si="6"/>
        <v>#N/A</v>
      </c>
      <c r="G40" s="8" t="e">
        <f t="shared" si="6"/>
        <v>#N/A</v>
      </c>
      <c r="H40" s="8" t="e">
        <f t="shared" si="6"/>
        <v>#N/A</v>
      </c>
      <c r="I40" s="8" t="e">
        <f t="shared" si="6"/>
        <v>#N/A</v>
      </c>
      <c r="J40" s="8" t="e">
        <f t="shared" si="6"/>
        <v>#N/A</v>
      </c>
      <c r="K40" s="8" t="e">
        <f t="shared" si="6"/>
        <v>#N/A</v>
      </c>
      <c r="L40" s="8" t="e">
        <f t="shared" si="6"/>
        <v>#N/A</v>
      </c>
      <c r="M40" s="8" t="e">
        <f t="shared" si="6"/>
        <v>#N/A</v>
      </c>
      <c r="N40" s="8" t="e">
        <f t="shared" si="6"/>
        <v>#N/A</v>
      </c>
    </row>
    <row r="41" spans="1:14" ht="12.75">
      <c r="A41" t="s">
        <v>17</v>
      </c>
      <c r="B41" s="8"/>
      <c r="C41" s="12" t="e">
        <f>SUM(E41:N41)</f>
        <v>#N/A</v>
      </c>
      <c r="E41" s="8" t="e">
        <f>E39-E40</f>
        <v>#N/A</v>
      </c>
      <c r="F41" s="8" t="e">
        <f aca="true" t="shared" si="7" ref="F41:N41">F39-F40</f>
        <v>#N/A</v>
      </c>
      <c r="G41" s="8" t="e">
        <f t="shared" si="7"/>
        <v>#N/A</v>
      </c>
      <c r="H41" s="8" t="e">
        <f t="shared" si="7"/>
        <v>#N/A</v>
      </c>
      <c r="I41" s="8" t="e">
        <f t="shared" si="7"/>
        <v>#N/A</v>
      </c>
      <c r="J41" s="8" t="e">
        <f t="shared" si="7"/>
        <v>#N/A</v>
      </c>
      <c r="K41" s="8" t="e">
        <f t="shared" si="7"/>
        <v>#N/A</v>
      </c>
      <c r="L41" s="8" t="e">
        <f t="shared" si="7"/>
        <v>#N/A</v>
      </c>
      <c r="M41" s="8" t="e">
        <f t="shared" si="7"/>
        <v>#N/A</v>
      </c>
      <c r="N41" s="8" t="e">
        <f t="shared" si="7"/>
        <v>#N/A</v>
      </c>
    </row>
    <row r="42" spans="1:14" ht="12.75">
      <c r="A42" t="s">
        <v>8</v>
      </c>
      <c r="B42" s="8" t="e">
        <f>B24-C39+B25+B29</f>
        <v>#N/A</v>
      </c>
      <c r="C42" s="5" t="e">
        <f>SUM(E42:N42)</f>
        <v>#N/A</v>
      </c>
      <c r="E42" s="8" t="e">
        <f aca="true" t="shared" si="8" ref="E42:N42">E35*E9</f>
        <v>#N/A</v>
      </c>
      <c r="F42" s="8" t="e">
        <f t="shared" si="8"/>
        <v>#N/A</v>
      </c>
      <c r="G42" s="8" t="e">
        <f t="shared" si="8"/>
        <v>#N/A</v>
      </c>
      <c r="H42" s="8" t="e">
        <f t="shared" si="8"/>
        <v>#N/A</v>
      </c>
      <c r="I42" s="8" t="e">
        <f t="shared" si="8"/>
        <v>#N/A</v>
      </c>
      <c r="J42" s="8" t="e">
        <f t="shared" si="8"/>
        <v>#N/A</v>
      </c>
      <c r="K42" s="8" t="e">
        <f t="shared" si="8"/>
        <v>#N/A</v>
      </c>
      <c r="L42" s="8" t="e">
        <f t="shared" si="8"/>
        <v>#N/A</v>
      </c>
      <c r="M42" s="8" t="e">
        <f t="shared" si="8"/>
        <v>#N/A</v>
      </c>
      <c r="N42" s="8" t="e">
        <f t="shared" si="8"/>
        <v>#N/A</v>
      </c>
    </row>
    <row r="44" spans="5:14" ht="12.75">
      <c r="E44" t="e">
        <f>ROUND(E41/7,2)</f>
        <v>#N/A</v>
      </c>
      <c r="F44" t="e">
        <f>ROUND(F41/7,2)</f>
        <v>#N/A</v>
      </c>
      <c r="G44" t="e">
        <f aca="true" t="shared" si="9" ref="G44:N44">ROUND(G41/7,2)</f>
        <v>#N/A</v>
      </c>
      <c r="H44" t="e">
        <f t="shared" si="9"/>
        <v>#N/A</v>
      </c>
      <c r="I44" t="e">
        <f t="shared" si="9"/>
        <v>#N/A</v>
      </c>
      <c r="J44" t="e">
        <f t="shared" si="9"/>
        <v>#N/A</v>
      </c>
      <c r="K44" t="e">
        <f t="shared" si="9"/>
        <v>#N/A</v>
      </c>
      <c r="L44" t="e">
        <f t="shared" si="9"/>
        <v>#N/A</v>
      </c>
      <c r="M44" t="e">
        <f t="shared" si="9"/>
        <v>#N/A</v>
      </c>
      <c r="N44" t="e">
        <f t="shared" si="9"/>
        <v>#N/A</v>
      </c>
    </row>
  </sheetData>
  <sheetProtection/>
  <printOptions/>
  <pageMargins left="0.5" right="0.5" top="0.75" bottom="0.75" header="0.25" footer="0.25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83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421875" style="24" customWidth="1"/>
    <col min="2" max="2" width="14.28125" style="24" bestFit="1" customWidth="1"/>
    <col min="3" max="3" width="21.8515625" style="24" bestFit="1" customWidth="1"/>
    <col min="4" max="5" width="10.8515625" style="24" bestFit="1" customWidth="1"/>
    <col min="6" max="6" width="12.421875" style="25" bestFit="1" customWidth="1"/>
    <col min="7" max="7" width="14.57421875" style="24" bestFit="1" customWidth="1"/>
    <col min="8" max="8" width="13.140625" style="24" bestFit="1" customWidth="1"/>
    <col min="9" max="9" width="16.140625" style="24" bestFit="1" customWidth="1"/>
    <col min="10" max="10" width="16.7109375" style="26" bestFit="1" customWidth="1"/>
    <col min="11" max="11" width="16.7109375" style="26" customWidth="1"/>
    <col min="12" max="12" width="17.28125" style="24" bestFit="1" customWidth="1"/>
    <col min="13" max="13" width="22.7109375" style="24" bestFit="1" customWidth="1"/>
    <col min="14" max="16384" width="9.140625" style="24" customWidth="1"/>
  </cols>
  <sheetData>
    <row r="2" spans="1:13" ht="51">
      <c r="A2" s="19" t="s">
        <v>232</v>
      </c>
      <c r="B2" s="19" t="s">
        <v>413</v>
      </c>
      <c r="C2" s="19" t="s">
        <v>414</v>
      </c>
      <c r="D2" s="20" t="s">
        <v>3</v>
      </c>
      <c r="E2" s="20" t="s">
        <v>411</v>
      </c>
      <c r="F2" s="21" t="s">
        <v>13</v>
      </c>
      <c r="G2" s="20" t="s">
        <v>7</v>
      </c>
      <c r="H2" s="20" t="s">
        <v>4</v>
      </c>
      <c r="I2" s="22" t="s">
        <v>9</v>
      </c>
      <c r="J2" s="23" t="s">
        <v>420</v>
      </c>
      <c r="K2" s="23" t="s">
        <v>425</v>
      </c>
      <c r="L2" s="20" t="s">
        <v>428</v>
      </c>
      <c r="M2" s="20" t="s">
        <v>427</v>
      </c>
    </row>
    <row r="4" spans="1:13" ht="12.75">
      <c r="A4" s="27" t="s">
        <v>233</v>
      </c>
      <c r="B4" s="28" t="s">
        <v>21</v>
      </c>
      <c r="C4" s="28" t="s">
        <v>22</v>
      </c>
      <c r="D4" s="29">
        <v>8443.4</v>
      </c>
      <c r="E4" s="29">
        <v>4052</v>
      </c>
      <c r="F4" s="26">
        <v>8358.60530897</v>
      </c>
      <c r="G4" s="26">
        <v>4500166.19</v>
      </c>
      <c r="H4" s="29">
        <v>8191</v>
      </c>
      <c r="I4" s="26">
        <v>74636882.72</v>
      </c>
      <c r="J4" s="26">
        <v>-6496545.279065433</v>
      </c>
      <c r="K4" s="26">
        <v>-23799.158937342178</v>
      </c>
      <c r="L4" s="26">
        <f>I4+J4</f>
        <v>68140337.44093457</v>
      </c>
      <c r="M4" s="26">
        <v>7713.83</v>
      </c>
    </row>
    <row r="5" spans="1:13" ht="12.75">
      <c r="A5" s="27" t="s">
        <v>234</v>
      </c>
      <c r="B5" s="28" t="s">
        <v>21</v>
      </c>
      <c r="C5" s="28" t="s">
        <v>23</v>
      </c>
      <c r="D5" s="29">
        <v>41888.3</v>
      </c>
      <c r="E5" s="29">
        <v>13124.4</v>
      </c>
      <c r="F5" s="26">
        <v>8382.72082552</v>
      </c>
      <c r="G5" s="26">
        <v>13202181.74</v>
      </c>
      <c r="H5" s="29">
        <v>41343.5</v>
      </c>
      <c r="I5" s="26">
        <v>364338782.17</v>
      </c>
      <c r="J5" s="26">
        <v>-31712784.73896803</v>
      </c>
      <c r="K5" s="26">
        <v>-103425.45760586017</v>
      </c>
      <c r="L5" s="26">
        <f aca="true" t="shared" si="0" ref="L5:L68">I5+J5</f>
        <v>332625997.431032</v>
      </c>
      <c r="M5" s="26">
        <v>7713.83</v>
      </c>
    </row>
    <row r="6" spans="1:13" ht="12.75">
      <c r="A6" s="27" t="s">
        <v>235</v>
      </c>
      <c r="B6" s="28" t="s">
        <v>21</v>
      </c>
      <c r="C6" s="28" t="s">
        <v>24</v>
      </c>
      <c r="D6" s="29">
        <v>7866.5</v>
      </c>
      <c r="E6" s="29">
        <v>5096.1</v>
      </c>
      <c r="F6" s="26">
        <v>8289.96251238</v>
      </c>
      <c r="G6" s="26">
        <v>7485675.58</v>
      </c>
      <c r="H6" s="29">
        <v>7085.5</v>
      </c>
      <c r="I6" s="26">
        <v>72698665.68</v>
      </c>
      <c r="J6" s="26">
        <v>-6327838.946457011</v>
      </c>
      <c r="K6" s="26">
        <v>-20727.31342256585</v>
      </c>
      <c r="L6" s="26">
        <f t="shared" si="0"/>
        <v>66370826.73354299</v>
      </c>
      <c r="M6" s="26">
        <v>7713.83</v>
      </c>
    </row>
    <row r="7" spans="1:13" ht="12.75">
      <c r="A7" s="27" t="s">
        <v>236</v>
      </c>
      <c r="B7" s="28" t="s">
        <v>21</v>
      </c>
      <c r="C7" s="28" t="s">
        <v>25</v>
      </c>
      <c r="D7" s="29">
        <v>18591.399999999998</v>
      </c>
      <c r="E7" s="29">
        <v>5316.9</v>
      </c>
      <c r="F7" s="26">
        <v>8304.28127457</v>
      </c>
      <c r="G7" s="26">
        <v>5298363.97</v>
      </c>
      <c r="H7" s="29">
        <v>17977</v>
      </c>
      <c r="I7" s="26">
        <v>159686578.85999998</v>
      </c>
      <c r="J7" s="26">
        <v>-13899442.905659484</v>
      </c>
      <c r="K7" s="26">
        <v>-49062.23394192984</v>
      </c>
      <c r="L7" s="26">
        <f t="shared" si="0"/>
        <v>145787135.9543405</v>
      </c>
      <c r="M7" s="26">
        <v>7713.83</v>
      </c>
    </row>
    <row r="8" spans="1:13" ht="12.75">
      <c r="A8" s="27" t="s">
        <v>237</v>
      </c>
      <c r="B8" s="28" t="s">
        <v>21</v>
      </c>
      <c r="C8" s="28" t="s">
        <v>26</v>
      </c>
      <c r="D8" s="29">
        <v>1031.8</v>
      </c>
      <c r="E8" s="29">
        <v>245.2</v>
      </c>
      <c r="F8" s="26">
        <v>8970.87321939</v>
      </c>
      <c r="G8" s="26">
        <v>263958.97</v>
      </c>
      <c r="H8" s="29">
        <v>996</v>
      </c>
      <c r="I8" s="26">
        <v>9519297.08</v>
      </c>
      <c r="J8" s="26">
        <v>-828578.8775115039</v>
      </c>
      <c r="K8" s="26">
        <v>-3035.3795057144007</v>
      </c>
      <c r="L8" s="26">
        <f t="shared" si="0"/>
        <v>8690718.202488497</v>
      </c>
      <c r="M8" s="26">
        <v>7713.83</v>
      </c>
    </row>
    <row r="9" spans="1:13" ht="12.75">
      <c r="A9" s="27" t="s">
        <v>238</v>
      </c>
      <c r="B9" s="28" t="s">
        <v>21</v>
      </c>
      <c r="C9" s="28" t="s">
        <v>27</v>
      </c>
      <c r="D9" s="29">
        <v>976.9</v>
      </c>
      <c r="E9" s="29">
        <v>189.9</v>
      </c>
      <c r="F9" s="26">
        <v>8994.87308094</v>
      </c>
      <c r="G9" s="26">
        <v>204975.17</v>
      </c>
      <c r="H9" s="29">
        <v>946</v>
      </c>
      <c r="I9" s="26">
        <v>8992066.68</v>
      </c>
      <c r="J9" s="26">
        <v>-782687.6767904165</v>
      </c>
      <c r="K9" s="26">
        <v>-2867.2636944837664</v>
      </c>
      <c r="L9" s="26">
        <f t="shared" si="0"/>
        <v>8209379.003209583</v>
      </c>
      <c r="M9" s="26">
        <v>7713.83</v>
      </c>
    </row>
    <row r="10" spans="1:13" ht="12.75">
      <c r="A10" s="27" t="s">
        <v>239</v>
      </c>
      <c r="B10" s="28" t="s">
        <v>21</v>
      </c>
      <c r="C10" s="28" t="s">
        <v>28</v>
      </c>
      <c r="D10" s="29">
        <v>10394.3</v>
      </c>
      <c r="E10" s="29">
        <v>6217.1</v>
      </c>
      <c r="F10" s="26">
        <v>8299.57805186</v>
      </c>
      <c r="G10" s="26">
        <v>8530987.55</v>
      </c>
      <c r="H10" s="29">
        <v>9331.5</v>
      </c>
      <c r="I10" s="26">
        <v>94798397.44</v>
      </c>
      <c r="J10" s="26">
        <v>-8251444.31155043</v>
      </c>
      <c r="K10" s="26">
        <v>-27132.072035891033</v>
      </c>
      <c r="L10" s="26">
        <f t="shared" si="0"/>
        <v>86546953.12844957</v>
      </c>
      <c r="M10" s="26">
        <v>7713.83</v>
      </c>
    </row>
    <row r="11" spans="1:13" ht="12.75">
      <c r="A11" s="27" t="s">
        <v>240</v>
      </c>
      <c r="B11" s="28" t="s">
        <v>29</v>
      </c>
      <c r="C11" s="28" t="s">
        <v>29</v>
      </c>
      <c r="D11" s="29">
        <v>2367.7</v>
      </c>
      <c r="E11" s="29">
        <v>1411.5</v>
      </c>
      <c r="F11" s="26">
        <v>7928.40117548</v>
      </c>
      <c r="G11" s="26">
        <v>1759060.66</v>
      </c>
      <c r="H11" s="29">
        <v>2247.5</v>
      </c>
      <c r="I11" s="26">
        <v>20531486.52</v>
      </c>
      <c r="J11" s="26">
        <v>-1787102.1264927445</v>
      </c>
      <c r="K11" s="26">
        <v>-6546.791520520491</v>
      </c>
      <c r="L11" s="26">
        <f t="shared" si="0"/>
        <v>18744384.393507253</v>
      </c>
      <c r="M11" s="26">
        <v>7713.83</v>
      </c>
    </row>
    <row r="12" spans="1:13" ht="12.75">
      <c r="A12" s="27" t="s">
        <v>241</v>
      </c>
      <c r="B12" s="28" t="s">
        <v>29</v>
      </c>
      <c r="C12" s="28" t="s">
        <v>30</v>
      </c>
      <c r="D12" s="29">
        <v>296.40000000000003</v>
      </c>
      <c r="E12" s="29">
        <v>140.5</v>
      </c>
      <c r="F12" s="26">
        <v>11156.54289502</v>
      </c>
      <c r="G12" s="26">
        <v>188099.31</v>
      </c>
      <c r="H12" s="29">
        <v>278</v>
      </c>
      <c r="I12" s="26">
        <v>3494898.62</v>
      </c>
      <c r="J12" s="26">
        <v>-304203.0468468271</v>
      </c>
      <c r="K12" s="26">
        <v>-1114.4040948134314</v>
      </c>
      <c r="L12" s="26">
        <f t="shared" si="0"/>
        <v>3190695.573153173</v>
      </c>
      <c r="M12" s="26">
        <v>7713.83</v>
      </c>
    </row>
    <row r="13" spans="1:13" ht="12.75">
      <c r="A13" s="27" t="s">
        <v>242</v>
      </c>
      <c r="B13" s="28" t="s">
        <v>31</v>
      </c>
      <c r="C13" s="28" t="s">
        <v>32</v>
      </c>
      <c r="D13" s="29">
        <v>2590.4</v>
      </c>
      <c r="E13" s="29">
        <v>1294.3</v>
      </c>
      <c r="F13" s="26">
        <v>8593.69209746</v>
      </c>
      <c r="G13" s="26">
        <v>1594535.94</v>
      </c>
      <c r="H13" s="29">
        <v>2322.5</v>
      </c>
      <c r="I13" s="26">
        <v>23855635.950000003</v>
      </c>
      <c r="J13" s="26">
        <v>-2076442.8183781486</v>
      </c>
      <c r="K13" s="26">
        <v>-7606.7495162587875</v>
      </c>
      <c r="L13" s="26">
        <f t="shared" si="0"/>
        <v>21779193.131621853</v>
      </c>
      <c r="M13" s="26">
        <v>7713.83</v>
      </c>
    </row>
    <row r="14" spans="1:13" ht="12.75">
      <c r="A14" s="27" t="s">
        <v>243</v>
      </c>
      <c r="B14" s="28" t="s">
        <v>31</v>
      </c>
      <c r="C14" s="28" t="s">
        <v>33</v>
      </c>
      <c r="D14" s="29">
        <v>1347.5</v>
      </c>
      <c r="E14" s="29">
        <v>1031.3</v>
      </c>
      <c r="F14" s="26">
        <v>9022.74993867</v>
      </c>
      <c r="G14" s="26">
        <v>1945520.71</v>
      </c>
      <c r="H14" s="29">
        <v>1210.5</v>
      </c>
      <c r="I14" s="26">
        <v>14103676.25</v>
      </c>
      <c r="J14" s="26">
        <v>-1227612.515693297</v>
      </c>
      <c r="K14" s="26">
        <v>-4497.181828102052</v>
      </c>
      <c r="L14" s="26">
        <f t="shared" si="0"/>
        <v>12876063.734306702</v>
      </c>
      <c r="M14" s="26">
        <v>7713.83</v>
      </c>
    </row>
    <row r="15" spans="1:13" ht="12.75">
      <c r="A15" s="27" t="s">
        <v>244</v>
      </c>
      <c r="B15" s="28" t="s">
        <v>31</v>
      </c>
      <c r="C15" s="28" t="s">
        <v>34</v>
      </c>
      <c r="D15" s="29">
        <v>52869.7</v>
      </c>
      <c r="E15" s="29">
        <v>11997.2</v>
      </c>
      <c r="F15" s="26">
        <v>8628.72000366</v>
      </c>
      <c r="G15" s="26">
        <v>12422457.56</v>
      </c>
      <c r="H15" s="29">
        <v>52411</v>
      </c>
      <c r="I15" s="26">
        <v>468612594.66</v>
      </c>
      <c r="J15" s="26">
        <v>-40788988.3473556</v>
      </c>
      <c r="K15" s="26">
        <v>-149424.59028189228</v>
      </c>
      <c r="L15" s="26">
        <f t="shared" si="0"/>
        <v>427823606.3126444</v>
      </c>
      <c r="M15" s="26">
        <v>7713.83</v>
      </c>
    </row>
    <row r="16" spans="1:13" ht="12.75">
      <c r="A16" s="27" t="s">
        <v>245</v>
      </c>
      <c r="B16" s="28" t="s">
        <v>31</v>
      </c>
      <c r="C16" s="28" t="s">
        <v>35</v>
      </c>
      <c r="D16" s="29">
        <v>14642.699999999999</v>
      </c>
      <c r="E16" s="29">
        <v>2087.9</v>
      </c>
      <c r="F16" s="26">
        <v>8423.29065173</v>
      </c>
      <c r="G16" s="26">
        <v>2110438.63</v>
      </c>
      <c r="H16" s="29">
        <v>14243.5</v>
      </c>
      <c r="I16" s="26">
        <v>125450156.66</v>
      </c>
      <c r="J16" s="26">
        <v>-10919435.44942765</v>
      </c>
      <c r="K16" s="26">
        <v>-40001.78073173706</v>
      </c>
      <c r="L16" s="26">
        <f t="shared" si="0"/>
        <v>114530721.21057235</v>
      </c>
      <c r="M16" s="26">
        <v>7713.83</v>
      </c>
    </row>
    <row r="17" spans="1:13" ht="12.75">
      <c r="A17" s="27" t="s">
        <v>246</v>
      </c>
      <c r="B17" s="28" t="s">
        <v>31</v>
      </c>
      <c r="C17" s="28" t="s">
        <v>36</v>
      </c>
      <c r="D17" s="29">
        <v>180</v>
      </c>
      <c r="E17" s="29">
        <v>62.5</v>
      </c>
      <c r="F17" s="26">
        <v>15137.03131135</v>
      </c>
      <c r="G17" s="26">
        <v>113527.73</v>
      </c>
      <c r="H17" s="29">
        <v>174.5</v>
      </c>
      <c r="I17" s="26">
        <v>2838193.37</v>
      </c>
      <c r="J17" s="26">
        <v>-247042.0932251431</v>
      </c>
      <c r="K17" s="26">
        <v>-905.0031652707376</v>
      </c>
      <c r="L17" s="26">
        <f t="shared" si="0"/>
        <v>2591151.276774857</v>
      </c>
      <c r="M17" s="26">
        <v>7713.83</v>
      </c>
    </row>
    <row r="18" spans="1:13" ht="12.75">
      <c r="A18" s="27" t="s">
        <v>247</v>
      </c>
      <c r="B18" s="28" t="s">
        <v>31</v>
      </c>
      <c r="C18" s="28" t="s">
        <v>37</v>
      </c>
      <c r="D18" s="29">
        <v>39653.5</v>
      </c>
      <c r="E18" s="29">
        <v>23355.4</v>
      </c>
      <c r="F18" s="26">
        <v>8502.56657897</v>
      </c>
      <c r="G18" s="26">
        <v>30967741.48</v>
      </c>
      <c r="H18" s="29">
        <v>37550</v>
      </c>
      <c r="I18" s="26">
        <v>368075734.58</v>
      </c>
      <c r="J18" s="26">
        <v>-32038056.63742544</v>
      </c>
      <c r="K18" s="26">
        <v>-114187.18390198823</v>
      </c>
      <c r="L18" s="26">
        <f t="shared" si="0"/>
        <v>336037677.94257456</v>
      </c>
      <c r="M18" s="26">
        <v>7713.83</v>
      </c>
    </row>
    <row r="19" spans="1:13" ht="12.75">
      <c r="A19" s="27" t="s">
        <v>248</v>
      </c>
      <c r="B19" s="28" t="s">
        <v>31</v>
      </c>
      <c r="C19" s="28" t="s">
        <v>38</v>
      </c>
      <c r="D19" s="29">
        <v>2765.5</v>
      </c>
      <c r="E19" s="29">
        <v>822.3</v>
      </c>
      <c r="F19" s="26">
        <v>8403.89266355</v>
      </c>
      <c r="G19" s="26">
        <v>829262.51</v>
      </c>
      <c r="H19" s="29">
        <v>2810.5</v>
      </c>
      <c r="I19" s="26">
        <v>23521857</v>
      </c>
      <c r="J19" s="26">
        <v>-2047390.0232606367</v>
      </c>
      <c r="K19" s="26">
        <v>-7500.318781325901</v>
      </c>
      <c r="L19" s="26">
        <f t="shared" si="0"/>
        <v>21474466.976739362</v>
      </c>
      <c r="M19" s="26">
        <v>7713.83</v>
      </c>
    </row>
    <row r="20" spans="1:13" ht="12.75">
      <c r="A20" s="27" t="s">
        <v>249</v>
      </c>
      <c r="B20" s="28" t="s">
        <v>39</v>
      </c>
      <c r="C20" s="28" t="s">
        <v>39</v>
      </c>
      <c r="D20" s="29">
        <v>1652.5</v>
      </c>
      <c r="E20" s="29">
        <v>720</v>
      </c>
      <c r="F20" s="26">
        <v>8528.06440682</v>
      </c>
      <c r="G20" s="26">
        <v>769921.67</v>
      </c>
      <c r="H20" s="29">
        <v>1645</v>
      </c>
      <c r="I20" s="26">
        <v>14862182.04</v>
      </c>
      <c r="J20" s="26">
        <v>-1293634.394281855</v>
      </c>
      <c r="K20" s="26">
        <v>-4739.043481392498</v>
      </c>
      <c r="L20" s="26">
        <f t="shared" si="0"/>
        <v>13568547.645718144</v>
      </c>
      <c r="M20" s="26">
        <v>7713.83</v>
      </c>
    </row>
    <row r="21" spans="1:13" ht="12.75">
      <c r="A21" s="27" t="s">
        <v>250</v>
      </c>
      <c r="B21" s="28" t="s">
        <v>40</v>
      </c>
      <c r="C21" s="28" t="s">
        <v>41</v>
      </c>
      <c r="D21" s="29">
        <v>150.6</v>
      </c>
      <c r="E21" s="29">
        <v>67</v>
      </c>
      <c r="F21" s="26">
        <v>14568.37661126</v>
      </c>
      <c r="G21" s="26">
        <v>117129.75</v>
      </c>
      <c r="H21" s="29">
        <v>140</v>
      </c>
      <c r="I21" s="26">
        <v>2311127.27</v>
      </c>
      <c r="J21" s="26">
        <v>-201165.19350847136</v>
      </c>
      <c r="K21" s="26">
        <v>-736.9397437122187</v>
      </c>
      <c r="L21" s="26">
        <f t="shared" si="0"/>
        <v>2109962.0764915287</v>
      </c>
      <c r="M21" s="26">
        <v>7713.83</v>
      </c>
    </row>
    <row r="22" spans="1:13" ht="12.75">
      <c r="A22" s="27" t="s">
        <v>251</v>
      </c>
      <c r="B22" s="28" t="s">
        <v>40</v>
      </c>
      <c r="C22" s="28" t="s">
        <v>42</v>
      </c>
      <c r="D22" s="29">
        <v>51.5</v>
      </c>
      <c r="E22" s="29">
        <v>32.1</v>
      </c>
      <c r="F22" s="26">
        <v>17122.72422247</v>
      </c>
      <c r="G22" s="26">
        <v>65956.73</v>
      </c>
      <c r="H22" s="29">
        <v>49</v>
      </c>
      <c r="I22" s="26">
        <v>947777.03</v>
      </c>
      <c r="J22" s="26">
        <v>-82496.43025623348</v>
      </c>
      <c r="K22" s="26">
        <v>-302.2138030436238</v>
      </c>
      <c r="L22" s="26">
        <f t="shared" si="0"/>
        <v>865280.5997437666</v>
      </c>
      <c r="M22" s="26">
        <v>7713.83</v>
      </c>
    </row>
    <row r="23" spans="1:13" ht="12.75">
      <c r="A23" s="27" t="s">
        <v>252</v>
      </c>
      <c r="B23" s="28" t="s">
        <v>40</v>
      </c>
      <c r="C23" s="28" t="s">
        <v>43</v>
      </c>
      <c r="D23" s="29">
        <v>291.7</v>
      </c>
      <c r="E23" s="29">
        <v>130.7</v>
      </c>
      <c r="F23" s="26">
        <v>10962.42691096</v>
      </c>
      <c r="G23" s="26">
        <v>171934.7</v>
      </c>
      <c r="H23" s="29">
        <v>260</v>
      </c>
      <c r="I23" s="26">
        <v>3369674.6300000004</v>
      </c>
      <c r="J23" s="26">
        <v>-293303.2974010716</v>
      </c>
      <c r="K23" s="26">
        <v>-1074.4744309238174</v>
      </c>
      <c r="L23" s="26">
        <f t="shared" si="0"/>
        <v>3076371.332598929</v>
      </c>
      <c r="M23" s="26">
        <v>7713.83</v>
      </c>
    </row>
    <row r="24" spans="1:13" ht="12.75">
      <c r="A24" s="27" t="s">
        <v>253</v>
      </c>
      <c r="B24" s="28" t="s">
        <v>40</v>
      </c>
      <c r="C24" s="28" t="s">
        <v>44</v>
      </c>
      <c r="D24" s="29">
        <v>50</v>
      </c>
      <c r="E24" s="29">
        <v>25.6</v>
      </c>
      <c r="F24" s="26">
        <v>17162.72267474</v>
      </c>
      <c r="G24" s="26">
        <v>52723.88</v>
      </c>
      <c r="H24" s="29">
        <v>41</v>
      </c>
      <c r="I24" s="26">
        <v>910860.01</v>
      </c>
      <c r="J24" s="26">
        <v>-79283.0981440404</v>
      </c>
      <c r="K24" s="26">
        <v>-290.442223169782</v>
      </c>
      <c r="L24" s="26">
        <f t="shared" si="0"/>
        <v>831576.9118559596</v>
      </c>
      <c r="M24" s="26">
        <v>7713.83</v>
      </c>
    </row>
    <row r="25" spans="1:13" ht="12.75">
      <c r="A25" s="27" t="s">
        <v>254</v>
      </c>
      <c r="B25" s="28" t="s">
        <v>40</v>
      </c>
      <c r="C25" s="28" t="s">
        <v>45</v>
      </c>
      <c r="D25" s="29">
        <v>50</v>
      </c>
      <c r="E25" s="29">
        <v>20.2</v>
      </c>
      <c r="F25" s="26">
        <v>17162.72267474</v>
      </c>
      <c r="G25" s="26">
        <v>41602.44</v>
      </c>
      <c r="H25" s="29">
        <v>35</v>
      </c>
      <c r="I25" s="26">
        <v>899738.57</v>
      </c>
      <c r="J25" s="26">
        <v>-78315.06550527843</v>
      </c>
      <c r="K25" s="26">
        <v>-286.89597487368064</v>
      </c>
      <c r="L25" s="26">
        <f t="shared" si="0"/>
        <v>821423.5044947215</v>
      </c>
      <c r="M25" s="26">
        <v>7713.83</v>
      </c>
    </row>
    <row r="26" spans="1:13" ht="12.75">
      <c r="A26" s="27" t="s">
        <v>255</v>
      </c>
      <c r="B26" s="28" t="s">
        <v>46</v>
      </c>
      <c r="C26" s="28" t="s">
        <v>47</v>
      </c>
      <c r="D26" s="29">
        <v>2292.5</v>
      </c>
      <c r="E26" s="29">
        <v>1661.5</v>
      </c>
      <c r="F26" s="26">
        <v>7572.59820925</v>
      </c>
      <c r="G26" s="26">
        <v>2270050.71</v>
      </c>
      <c r="H26" s="29">
        <v>2266</v>
      </c>
      <c r="I26" s="26">
        <v>20693512.939999998</v>
      </c>
      <c r="J26" s="26">
        <v>-1801205.2339052516</v>
      </c>
      <c r="K26" s="26">
        <v>-6598.456225437156</v>
      </c>
      <c r="L26" s="26">
        <f t="shared" si="0"/>
        <v>18892307.706094746</v>
      </c>
      <c r="M26" s="26">
        <v>7713.83</v>
      </c>
    </row>
    <row r="27" spans="1:13" ht="12.75">
      <c r="A27" s="27" t="s">
        <v>256</v>
      </c>
      <c r="B27" s="28" t="s">
        <v>46</v>
      </c>
      <c r="C27" s="28" t="s">
        <v>48</v>
      </c>
      <c r="D27" s="29">
        <v>244.5</v>
      </c>
      <c r="E27" s="29">
        <v>98.5</v>
      </c>
      <c r="F27" s="26">
        <v>11749.13099235</v>
      </c>
      <c r="G27" s="26">
        <v>138874.73</v>
      </c>
      <c r="H27" s="29">
        <v>237.5</v>
      </c>
      <c r="I27" s="26">
        <v>3007950.13</v>
      </c>
      <c r="J27" s="26">
        <v>-261818.0650714582</v>
      </c>
      <c r="K27" s="26">
        <v>-959.1328122320737</v>
      </c>
      <c r="L27" s="26">
        <f t="shared" si="0"/>
        <v>2746132.064928542</v>
      </c>
      <c r="M27" s="26">
        <v>7713.83</v>
      </c>
    </row>
    <row r="28" spans="1:13" ht="12.75">
      <c r="A28" s="27" t="s">
        <v>257</v>
      </c>
      <c r="B28" s="28" t="s">
        <v>49</v>
      </c>
      <c r="C28" s="28" t="s">
        <v>50</v>
      </c>
      <c r="D28" s="29">
        <v>30188.5</v>
      </c>
      <c r="E28" s="29">
        <v>6530.7</v>
      </c>
      <c r="F28" s="26">
        <v>8452.10520909</v>
      </c>
      <c r="G28" s="26">
        <v>6623779.62</v>
      </c>
      <c r="H28" s="29">
        <v>29984.5</v>
      </c>
      <c r="I28" s="26">
        <v>261780157.72</v>
      </c>
      <c r="J28" s="26">
        <v>-22785874.567791305</v>
      </c>
      <c r="K28" s="26">
        <v>-83472.77315416773</v>
      </c>
      <c r="L28" s="26">
        <f t="shared" si="0"/>
        <v>238994283.1522087</v>
      </c>
      <c r="M28" s="26">
        <v>7713.83</v>
      </c>
    </row>
    <row r="29" spans="1:13" ht="12.75">
      <c r="A29" s="27" t="s">
        <v>258</v>
      </c>
      <c r="B29" s="28" t="s">
        <v>49</v>
      </c>
      <c r="C29" s="28" t="s">
        <v>49</v>
      </c>
      <c r="D29" s="29">
        <v>29794.2</v>
      </c>
      <c r="E29" s="29">
        <v>5437.9</v>
      </c>
      <c r="F29" s="26">
        <v>8640.9659466</v>
      </c>
      <c r="G29" s="26">
        <v>5638645.05</v>
      </c>
      <c r="H29" s="29">
        <v>29383</v>
      </c>
      <c r="I29" s="26">
        <v>263061532.63</v>
      </c>
      <c r="J29" s="26">
        <v>-22897408.032465905</v>
      </c>
      <c r="K29" s="26">
        <v>-83881.3599550905</v>
      </c>
      <c r="L29" s="26">
        <f t="shared" si="0"/>
        <v>240164124.5975341</v>
      </c>
      <c r="M29" s="26">
        <v>7713.83</v>
      </c>
    </row>
    <row r="30" spans="1:13" ht="12.75">
      <c r="A30" s="27" t="s">
        <v>259</v>
      </c>
      <c r="B30" s="28" t="s">
        <v>51</v>
      </c>
      <c r="C30" s="28" t="s">
        <v>52</v>
      </c>
      <c r="D30" s="29">
        <v>1002.5</v>
      </c>
      <c r="E30" s="29">
        <v>247.4</v>
      </c>
      <c r="F30" s="26">
        <v>8754.98628067</v>
      </c>
      <c r="G30" s="26">
        <v>259918.03</v>
      </c>
      <c r="H30" s="29">
        <v>929.5</v>
      </c>
      <c r="I30" s="26">
        <v>9036791.78</v>
      </c>
      <c r="J30" s="26">
        <v>-786580.6399833027</v>
      </c>
      <c r="K30" s="26">
        <v>-2881.52500503959</v>
      </c>
      <c r="L30" s="26">
        <f t="shared" si="0"/>
        <v>8250211.140016696</v>
      </c>
      <c r="M30" s="26">
        <v>7713.83</v>
      </c>
    </row>
    <row r="31" spans="1:13" ht="12.75">
      <c r="A31" s="27" t="s">
        <v>260</v>
      </c>
      <c r="B31" s="28" t="s">
        <v>51</v>
      </c>
      <c r="C31" s="28" t="s">
        <v>53</v>
      </c>
      <c r="D31" s="29">
        <v>1289</v>
      </c>
      <c r="E31" s="29">
        <v>342.7</v>
      </c>
      <c r="F31" s="26">
        <v>8490.72287939</v>
      </c>
      <c r="G31" s="26">
        <v>349172.49</v>
      </c>
      <c r="H31" s="29">
        <v>1249</v>
      </c>
      <c r="I31" s="26">
        <v>11293714.28</v>
      </c>
      <c r="J31" s="26">
        <v>-983027.7406425939</v>
      </c>
      <c r="K31" s="26">
        <v>-3369.8558508606625</v>
      </c>
      <c r="L31" s="26">
        <f t="shared" si="0"/>
        <v>10310686.539357405</v>
      </c>
      <c r="M31" s="26">
        <v>7713.83</v>
      </c>
    </row>
    <row r="32" spans="1:13" ht="12.75">
      <c r="A32" s="27" t="s">
        <v>261</v>
      </c>
      <c r="B32" s="28" t="s">
        <v>54</v>
      </c>
      <c r="C32" s="28" t="s">
        <v>55</v>
      </c>
      <c r="D32" s="29">
        <v>105</v>
      </c>
      <c r="E32" s="29">
        <v>35.6</v>
      </c>
      <c r="F32" s="26">
        <v>15601.09417531</v>
      </c>
      <c r="G32" s="26">
        <v>66647.87</v>
      </c>
      <c r="H32" s="29">
        <v>97</v>
      </c>
      <c r="I32" s="26">
        <v>1704762.76</v>
      </c>
      <c r="J32" s="26">
        <v>-148385.9997469701</v>
      </c>
      <c r="K32" s="26">
        <v>-543.5907609902134</v>
      </c>
      <c r="L32" s="26">
        <f t="shared" si="0"/>
        <v>1556376.7602530299</v>
      </c>
      <c r="M32" s="26">
        <v>7713.83</v>
      </c>
    </row>
    <row r="33" spans="1:13" ht="12.75">
      <c r="A33" s="27" t="s">
        <v>262</v>
      </c>
      <c r="B33" s="28" t="s">
        <v>54</v>
      </c>
      <c r="C33" s="28" t="s">
        <v>54</v>
      </c>
      <c r="D33" s="29">
        <v>168.4</v>
      </c>
      <c r="E33" s="29">
        <v>65</v>
      </c>
      <c r="F33" s="26">
        <v>14479.95534892</v>
      </c>
      <c r="G33" s="26">
        <v>112943.65</v>
      </c>
      <c r="H33" s="29">
        <v>157</v>
      </c>
      <c r="I33" s="26">
        <v>2545050.1799999997</v>
      </c>
      <c r="J33" s="26">
        <v>-221526.31687326755</v>
      </c>
      <c r="K33" s="26">
        <v>-811.5297896960627</v>
      </c>
      <c r="L33" s="26">
        <f t="shared" si="0"/>
        <v>2323523.863126732</v>
      </c>
      <c r="M33" s="26">
        <v>7713.83</v>
      </c>
    </row>
    <row r="34" spans="1:13" ht="12.75">
      <c r="A34" s="27" t="s">
        <v>263</v>
      </c>
      <c r="B34" s="28" t="s">
        <v>56</v>
      </c>
      <c r="C34" s="28" t="s">
        <v>56</v>
      </c>
      <c r="D34" s="29">
        <v>765.6999999999999</v>
      </c>
      <c r="E34" s="29">
        <v>133.9</v>
      </c>
      <c r="F34" s="26">
        <v>9376.19328352</v>
      </c>
      <c r="G34" s="26">
        <v>150656.67</v>
      </c>
      <c r="H34" s="29">
        <v>659.5</v>
      </c>
      <c r="I34" s="26">
        <v>7330007.87</v>
      </c>
      <c r="J34" s="26">
        <v>-638018.7152510938</v>
      </c>
      <c r="K34" s="26">
        <v>-2337.289768177218</v>
      </c>
      <c r="L34" s="26">
        <f t="shared" si="0"/>
        <v>6691989.154748906</v>
      </c>
      <c r="M34" s="26">
        <v>7713.83</v>
      </c>
    </row>
    <row r="35" spans="1:13" ht="12.75">
      <c r="A35" s="27" t="s">
        <v>264</v>
      </c>
      <c r="B35" s="28" t="s">
        <v>57</v>
      </c>
      <c r="C35" s="28" t="s">
        <v>58</v>
      </c>
      <c r="D35" s="29">
        <v>1037.8</v>
      </c>
      <c r="E35" s="29">
        <v>504.9</v>
      </c>
      <c r="F35" s="26">
        <v>8290.75085965</v>
      </c>
      <c r="G35" s="26">
        <v>565264.64</v>
      </c>
      <c r="H35" s="29">
        <v>992.5</v>
      </c>
      <c r="I35" s="26">
        <v>9169405.88</v>
      </c>
      <c r="J35" s="26">
        <v>-798123.6395553047</v>
      </c>
      <c r="K35" s="26">
        <v>-2923.811123218892</v>
      </c>
      <c r="L35" s="26">
        <f t="shared" si="0"/>
        <v>8371282.2404446965</v>
      </c>
      <c r="M35" s="26">
        <v>7713.83</v>
      </c>
    </row>
    <row r="36" spans="1:13" ht="12.75">
      <c r="A36" s="27" t="s">
        <v>265</v>
      </c>
      <c r="B36" s="28" t="s">
        <v>57</v>
      </c>
      <c r="C36" s="28" t="s">
        <v>59</v>
      </c>
      <c r="D36" s="29">
        <v>359.8</v>
      </c>
      <c r="E36" s="29">
        <v>156.7</v>
      </c>
      <c r="F36" s="26">
        <v>10296.78961931</v>
      </c>
      <c r="G36" s="26">
        <v>193620.83</v>
      </c>
      <c r="H36" s="29">
        <v>316.5</v>
      </c>
      <c r="I36" s="26">
        <v>3898405.74</v>
      </c>
      <c r="J36" s="26">
        <v>-339325.1229568312</v>
      </c>
      <c r="K36" s="26">
        <v>-1243.0687674425833</v>
      </c>
      <c r="L36" s="26">
        <f t="shared" si="0"/>
        <v>3559080.617043169</v>
      </c>
      <c r="M36" s="26">
        <v>7713.83</v>
      </c>
    </row>
    <row r="37" spans="1:13" ht="12.75">
      <c r="A37" s="27" t="s">
        <v>266</v>
      </c>
      <c r="B37" s="28" t="s">
        <v>57</v>
      </c>
      <c r="C37" s="28" t="s">
        <v>60</v>
      </c>
      <c r="D37" s="29">
        <v>193.79999999999998</v>
      </c>
      <c r="E37" s="29">
        <v>80.7</v>
      </c>
      <c r="F37" s="26">
        <v>13712.46621821</v>
      </c>
      <c r="G37" s="26">
        <v>132791.52</v>
      </c>
      <c r="H37" s="29">
        <v>147.5</v>
      </c>
      <c r="I37" s="26">
        <v>2790267.4699999997</v>
      </c>
      <c r="J37" s="26">
        <v>-242870.5259243221</v>
      </c>
      <c r="K37" s="26">
        <v>-889.7212286497492</v>
      </c>
      <c r="L37" s="26">
        <f t="shared" si="0"/>
        <v>2547396.9440756775</v>
      </c>
      <c r="M37" s="26">
        <v>7713.83</v>
      </c>
    </row>
    <row r="38" spans="1:13" ht="12.75">
      <c r="A38" s="27" t="s">
        <v>267</v>
      </c>
      <c r="B38" s="28" t="s">
        <v>61</v>
      </c>
      <c r="C38" s="28" t="s">
        <v>62</v>
      </c>
      <c r="D38" s="29">
        <v>216.9</v>
      </c>
      <c r="E38" s="29">
        <v>150.2</v>
      </c>
      <c r="F38" s="26">
        <v>12839.48546808</v>
      </c>
      <c r="G38" s="26">
        <v>231418.89</v>
      </c>
      <c r="H38" s="29">
        <v>196.5</v>
      </c>
      <c r="I38" s="26">
        <v>3016303.29</v>
      </c>
      <c r="J38" s="26">
        <v>-262545.1410181702</v>
      </c>
      <c r="K38" s="26">
        <v>-961.7963503545704</v>
      </c>
      <c r="L38" s="26">
        <f t="shared" si="0"/>
        <v>2753758.1489818296</v>
      </c>
      <c r="M38" s="26">
        <v>7713.83</v>
      </c>
    </row>
    <row r="39" spans="1:13" ht="12.75">
      <c r="A39" s="27" t="s">
        <v>268</v>
      </c>
      <c r="B39" s="28" t="s">
        <v>61</v>
      </c>
      <c r="C39" s="28" t="s">
        <v>63</v>
      </c>
      <c r="D39" s="29">
        <v>278</v>
      </c>
      <c r="E39" s="29">
        <v>199.6</v>
      </c>
      <c r="F39" s="26">
        <v>11306.0296506</v>
      </c>
      <c r="G39" s="26">
        <v>270802.02</v>
      </c>
      <c r="H39" s="29">
        <v>261.5</v>
      </c>
      <c r="I39" s="26">
        <v>3413878.2600000002</v>
      </c>
      <c r="J39" s="26">
        <v>-297150.87079010735</v>
      </c>
      <c r="K39" s="26">
        <v>-1088.5694624637074</v>
      </c>
      <c r="L39" s="26">
        <f t="shared" si="0"/>
        <v>3116727.389209893</v>
      </c>
      <c r="M39" s="26">
        <v>7713.83</v>
      </c>
    </row>
    <row r="40" spans="1:13" ht="12.75">
      <c r="A40" s="27" t="s">
        <v>269</v>
      </c>
      <c r="B40" s="28" t="s">
        <v>64</v>
      </c>
      <c r="C40" s="28" t="s">
        <v>64</v>
      </c>
      <c r="D40" s="29">
        <v>445.59999999999997</v>
      </c>
      <c r="E40" s="29">
        <v>245.2</v>
      </c>
      <c r="F40" s="26">
        <v>9316.57624642</v>
      </c>
      <c r="G40" s="26">
        <v>274130.94</v>
      </c>
      <c r="H40" s="29">
        <v>420.5</v>
      </c>
      <c r="I40" s="26">
        <v>4425597.319999999</v>
      </c>
      <c r="J40" s="26">
        <v>-385212.94470657693</v>
      </c>
      <c r="K40" s="26">
        <v>-1411.172200297858</v>
      </c>
      <c r="L40" s="26">
        <f t="shared" si="0"/>
        <v>4040384.3752934225</v>
      </c>
      <c r="M40" s="26">
        <v>7713.83</v>
      </c>
    </row>
    <row r="41" spans="1:13" ht="12.75">
      <c r="A41" s="27" t="s">
        <v>270</v>
      </c>
      <c r="B41" s="28" t="s">
        <v>65</v>
      </c>
      <c r="C41" s="28" t="s">
        <v>66</v>
      </c>
      <c r="D41" s="29">
        <v>360.1</v>
      </c>
      <c r="E41" s="29">
        <v>139.1</v>
      </c>
      <c r="F41" s="26">
        <v>10635.71007266</v>
      </c>
      <c r="G41" s="26">
        <v>177531.27</v>
      </c>
      <c r="H41" s="29">
        <v>347</v>
      </c>
      <c r="I41" s="26">
        <v>4007450.47</v>
      </c>
      <c r="J41" s="26">
        <v>-348816.59687792294</v>
      </c>
      <c r="K41" s="26">
        <v>-1277.83941656368</v>
      </c>
      <c r="L41" s="26">
        <f t="shared" si="0"/>
        <v>3658633.8731220774</v>
      </c>
      <c r="M41" s="26">
        <v>7713.83</v>
      </c>
    </row>
    <row r="42" spans="1:13" ht="12.75">
      <c r="A42" s="27" t="s">
        <v>271</v>
      </c>
      <c r="B42" s="28" t="s">
        <v>67</v>
      </c>
      <c r="C42" s="28" t="s">
        <v>67</v>
      </c>
      <c r="D42" s="29">
        <v>4680.700000000001</v>
      </c>
      <c r="E42" s="29">
        <v>2005.8</v>
      </c>
      <c r="F42" s="26">
        <v>8158.69563</v>
      </c>
      <c r="G42" s="26">
        <v>2066829.31</v>
      </c>
      <c r="H42" s="29">
        <v>4499</v>
      </c>
      <c r="I42" s="26">
        <v>40255240.900000006</v>
      </c>
      <c r="J42" s="26">
        <v>-3503897.613297009</v>
      </c>
      <c r="K42" s="26">
        <v>-12836.024781932338</v>
      </c>
      <c r="L42" s="26">
        <f t="shared" si="0"/>
        <v>36751343.286703</v>
      </c>
      <c r="M42" s="26">
        <v>7713.83</v>
      </c>
    </row>
    <row r="43" spans="1:13" ht="12.75">
      <c r="A43" s="27" t="s">
        <v>272</v>
      </c>
      <c r="B43" s="28" t="s">
        <v>68</v>
      </c>
      <c r="C43" s="28" t="s">
        <v>68</v>
      </c>
      <c r="D43" s="29">
        <v>87643.7</v>
      </c>
      <c r="E43" s="29">
        <v>47704.7</v>
      </c>
      <c r="F43" s="26">
        <v>8515.18192144</v>
      </c>
      <c r="G43" s="26">
        <v>61365893.9</v>
      </c>
      <c r="H43" s="29">
        <v>83540</v>
      </c>
      <c r="I43" s="26">
        <v>807552982.95</v>
      </c>
      <c r="J43" s="26">
        <v>-70291045.49637374</v>
      </c>
      <c r="K43" s="26">
        <v>-257501.1320294839</v>
      </c>
      <c r="L43" s="26">
        <f t="shared" si="0"/>
        <v>737261937.4536263</v>
      </c>
      <c r="M43" s="26">
        <v>7713.83</v>
      </c>
    </row>
    <row r="44" spans="1:13" ht="12.75">
      <c r="A44" s="27" t="s">
        <v>273</v>
      </c>
      <c r="B44" s="28" t="s">
        <v>69</v>
      </c>
      <c r="C44" s="28" t="s">
        <v>69</v>
      </c>
      <c r="D44" s="29">
        <v>237.6</v>
      </c>
      <c r="E44" s="29">
        <v>89.4</v>
      </c>
      <c r="F44" s="26">
        <v>12989.665759</v>
      </c>
      <c r="G44" s="26">
        <v>139353.13</v>
      </c>
      <c r="H44" s="29">
        <v>209.5</v>
      </c>
      <c r="I44" s="26">
        <v>3225697.71</v>
      </c>
      <c r="J44" s="26">
        <v>-280771.254986742</v>
      </c>
      <c r="K44" s="26">
        <v>-1028.5650965905008</v>
      </c>
      <c r="L44" s="26">
        <f t="shared" si="0"/>
        <v>2944926.455013258</v>
      </c>
      <c r="M44" s="26">
        <v>7713.83</v>
      </c>
    </row>
    <row r="45" spans="1:13" ht="12.75">
      <c r="A45" s="27" t="s">
        <v>274</v>
      </c>
      <c r="B45" s="28" t="s">
        <v>70</v>
      </c>
      <c r="C45" s="28" t="s">
        <v>70</v>
      </c>
      <c r="D45" s="29">
        <v>64513.8</v>
      </c>
      <c r="E45" s="29">
        <v>6192.9</v>
      </c>
      <c r="F45" s="26">
        <v>8508.8742502</v>
      </c>
      <c r="G45" s="26">
        <v>6323352.88</v>
      </c>
      <c r="H45" s="29">
        <v>63989</v>
      </c>
      <c r="I45" s="26">
        <v>554568375.36</v>
      </c>
      <c r="J45" s="26">
        <v>-48270753.40726388</v>
      </c>
      <c r="K45" s="26">
        <v>-175218.6374418839</v>
      </c>
      <c r="L45" s="26">
        <f t="shared" si="0"/>
        <v>506297621.95273614</v>
      </c>
      <c r="M45" s="26">
        <v>7713.83</v>
      </c>
    </row>
    <row r="46" spans="1:13" ht="12.75">
      <c r="A46" s="27" t="s">
        <v>275</v>
      </c>
      <c r="B46" s="28" t="s">
        <v>71</v>
      </c>
      <c r="C46" s="28" t="s">
        <v>71</v>
      </c>
      <c r="D46" s="29">
        <v>6902.8</v>
      </c>
      <c r="E46" s="29">
        <v>1963.1</v>
      </c>
      <c r="F46" s="26">
        <v>8935.70355945</v>
      </c>
      <c r="G46" s="26">
        <v>2105001.56</v>
      </c>
      <c r="H46" s="29">
        <v>6711</v>
      </c>
      <c r="I46" s="26">
        <v>63786376.09</v>
      </c>
      <c r="J46" s="26">
        <v>-5552095.2289871</v>
      </c>
      <c r="K46" s="26">
        <v>-19419.984655968936</v>
      </c>
      <c r="L46" s="26">
        <f t="shared" si="0"/>
        <v>58234280.861012906</v>
      </c>
      <c r="M46" s="26">
        <v>7713.83</v>
      </c>
    </row>
    <row r="47" spans="1:13" ht="12.75">
      <c r="A47" s="27" t="s">
        <v>276</v>
      </c>
      <c r="B47" s="28" t="s">
        <v>72</v>
      </c>
      <c r="C47" s="28" t="s">
        <v>73</v>
      </c>
      <c r="D47" s="29">
        <v>2284.4</v>
      </c>
      <c r="E47" s="29">
        <v>372.3</v>
      </c>
      <c r="F47" s="26">
        <v>8647.2365622</v>
      </c>
      <c r="G47" s="26">
        <v>386323.94</v>
      </c>
      <c r="H47" s="29">
        <v>2183.5</v>
      </c>
      <c r="I47" s="26">
        <v>20139100.669999998</v>
      </c>
      <c r="J47" s="26">
        <v>-1752948.0682243581</v>
      </c>
      <c r="K47" s="26">
        <v>-6421.6730419802325</v>
      </c>
      <c r="L47" s="26">
        <f t="shared" si="0"/>
        <v>18386152.60177564</v>
      </c>
      <c r="M47" s="26">
        <v>7713.83</v>
      </c>
    </row>
    <row r="48" spans="1:13" ht="12.75">
      <c r="A48" s="27" t="s">
        <v>277</v>
      </c>
      <c r="B48" s="28" t="s">
        <v>72</v>
      </c>
      <c r="C48" s="28" t="s">
        <v>74</v>
      </c>
      <c r="D48" s="29">
        <v>248.8</v>
      </c>
      <c r="E48" s="29">
        <v>63.5</v>
      </c>
      <c r="F48" s="26">
        <v>13093.06463503</v>
      </c>
      <c r="G48" s="26">
        <v>99769.15</v>
      </c>
      <c r="H48" s="29">
        <v>221</v>
      </c>
      <c r="I48" s="26">
        <v>3357323.63</v>
      </c>
      <c r="J48" s="26">
        <v>-292228.24137223454</v>
      </c>
      <c r="K48" s="26">
        <v>-1070.5361178362002</v>
      </c>
      <c r="L48" s="26">
        <f t="shared" si="0"/>
        <v>3065095.3886277652</v>
      </c>
      <c r="M48" s="26">
        <v>7713.83</v>
      </c>
    </row>
    <row r="49" spans="1:13" ht="12.75">
      <c r="A49" s="27" t="s">
        <v>278</v>
      </c>
      <c r="B49" s="28" t="s">
        <v>72</v>
      </c>
      <c r="C49" s="28" t="s">
        <v>75</v>
      </c>
      <c r="D49" s="29">
        <v>299.6</v>
      </c>
      <c r="E49" s="29">
        <v>101.6</v>
      </c>
      <c r="F49" s="26">
        <v>11856.54672779</v>
      </c>
      <c r="G49" s="26">
        <v>144555.02</v>
      </c>
      <c r="H49" s="29">
        <v>285</v>
      </c>
      <c r="I49" s="26">
        <v>3696776.42</v>
      </c>
      <c r="J49" s="26">
        <v>-321774.8990027944</v>
      </c>
      <c r="K49" s="26">
        <v>-1178.7760470310116</v>
      </c>
      <c r="L49" s="26">
        <f t="shared" si="0"/>
        <v>3375001.5209972057</v>
      </c>
      <c r="M49" s="26">
        <v>7713.83</v>
      </c>
    </row>
    <row r="50" spans="1:13" ht="12.75">
      <c r="A50" s="27" t="s">
        <v>279</v>
      </c>
      <c r="B50" s="28" t="s">
        <v>72</v>
      </c>
      <c r="C50" s="28" t="s">
        <v>72</v>
      </c>
      <c r="D50" s="29">
        <v>223.4</v>
      </c>
      <c r="E50" s="29">
        <v>48.1</v>
      </c>
      <c r="F50" s="26">
        <v>13743.35347624</v>
      </c>
      <c r="G50" s="26">
        <v>79326.64</v>
      </c>
      <c r="H50" s="29">
        <v>216.5</v>
      </c>
      <c r="I50" s="26">
        <v>3149591.81</v>
      </c>
      <c r="J50" s="26">
        <v>-274146.84347147465</v>
      </c>
      <c r="K50" s="26">
        <v>-1004.2975180936285</v>
      </c>
      <c r="L50" s="26">
        <f t="shared" si="0"/>
        <v>2875444.9665285256</v>
      </c>
      <c r="M50" s="26">
        <v>7713.83</v>
      </c>
    </row>
    <row r="51" spans="1:13" ht="12.75">
      <c r="A51" s="27" t="s">
        <v>280</v>
      </c>
      <c r="B51" s="28" t="s">
        <v>72</v>
      </c>
      <c r="C51" s="28" t="s">
        <v>76</v>
      </c>
      <c r="D51" s="29">
        <v>50</v>
      </c>
      <c r="E51" s="29">
        <v>29.5</v>
      </c>
      <c r="F51" s="26">
        <v>18432.83423441</v>
      </c>
      <c r="G51" s="26">
        <v>65252.23</v>
      </c>
      <c r="H51" s="29">
        <v>42.5</v>
      </c>
      <c r="I51" s="26">
        <v>986893.94</v>
      </c>
      <c r="J51" s="26">
        <v>-85901.24524489632</v>
      </c>
      <c r="K51" s="26">
        <v>-314.6868528857529</v>
      </c>
      <c r="L51" s="26">
        <f t="shared" si="0"/>
        <v>900992.6947551037</v>
      </c>
      <c r="M51" s="26">
        <v>7713.83</v>
      </c>
    </row>
    <row r="52" spans="1:13" ht="12.75">
      <c r="A52" s="27" t="s">
        <v>281</v>
      </c>
      <c r="B52" s="28" t="s">
        <v>77</v>
      </c>
      <c r="C52" s="28" t="s">
        <v>78</v>
      </c>
      <c r="D52" s="29">
        <v>458.7</v>
      </c>
      <c r="E52" s="29">
        <v>187.9</v>
      </c>
      <c r="F52" s="26">
        <v>9784.28666732</v>
      </c>
      <c r="G52" s="26">
        <v>220616.1</v>
      </c>
      <c r="H52" s="29">
        <v>444</v>
      </c>
      <c r="I52" s="26">
        <v>4708668.39</v>
      </c>
      <c r="J52" s="26">
        <v>-409852.02335549967</v>
      </c>
      <c r="K52" s="26">
        <v>-1451.026057499675</v>
      </c>
      <c r="L52" s="26">
        <f t="shared" si="0"/>
        <v>4298816.3666445</v>
      </c>
      <c r="M52" s="26">
        <v>7713.83</v>
      </c>
    </row>
    <row r="53" spans="1:13" ht="12.75">
      <c r="A53" s="27" t="s">
        <v>282</v>
      </c>
      <c r="B53" s="28" t="s">
        <v>77</v>
      </c>
      <c r="C53" s="28" t="s">
        <v>79</v>
      </c>
      <c r="D53" s="29">
        <v>11449.3</v>
      </c>
      <c r="E53" s="29">
        <v>7111.1</v>
      </c>
      <c r="F53" s="26">
        <v>8251.39650438</v>
      </c>
      <c r="G53" s="26">
        <v>9291823.84</v>
      </c>
      <c r="H53" s="29">
        <v>11224</v>
      </c>
      <c r="I53" s="26">
        <v>103764537.84</v>
      </c>
      <c r="J53" s="26">
        <v>-9031875.312474981</v>
      </c>
      <c r="K53" s="26">
        <v>-33086.97574332478</v>
      </c>
      <c r="L53" s="26">
        <f t="shared" si="0"/>
        <v>94732662.52752502</v>
      </c>
      <c r="M53" s="26">
        <v>7713.83</v>
      </c>
    </row>
    <row r="54" spans="1:13" ht="12.75">
      <c r="A54" s="27" t="s">
        <v>283</v>
      </c>
      <c r="B54" s="28" t="s">
        <v>77</v>
      </c>
      <c r="C54" s="28" t="s">
        <v>80</v>
      </c>
      <c r="D54" s="29">
        <v>9018.5</v>
      </c>
      <c r="E54" s="29">
        <v>3094.2</v>
      </c>
      <c r="F54" s="26">
        <v>8062.9441973</v>
      </c>
      <c r="G54" s="26">
        <v>2993942.76</v>
      </c>
      <c r="H54" s="29">
        <v>8804</v>
      </c>
      <c r="I54" s="26">
        <v>76224114.41499999</v>
      </c>
      <c r="J54" s="26">
        <v>-6634701.137123155</v>
      </c>
      <c r="K54" s="26">
        <v>-24305.273046118717</v>
      </c>
      <c r="L54" s="26">
        <f t="shared" si="0"/>
        <v>69589413.27787684</v>
      </c>
      <c r="M54" s="26">
        <v>7713.83</v>
      </c>
    </row>
    <row r="55" spans="1:13" ht="12.75">
      <c r="A55" s="27" t="s">
        <v>284</v>
      </c>
      <c r="B55" s="28" t="s">
        <v>77</v>
      </c>
      <c r="C55" s="28" t="s">
        <v>81</v>
      </c>
      <c r="D55" s="29">
        <v>7807</v>
      </c>
      <c r="E55" s="29">
        <v>2614</v>
      </c>
      <c r="F55" s="26">
        <v>8123.26992861</v>
      </c>
      <c r="G55" s="26">
        <v>2548154.83</v>
      </c>
      <c r="H55" s="29">
        <v>7456.5</v>
      </c>
      <c r="I55" s="26">
        <v>65986269.379999995</v>
      </c>
      <c r="J55" s="26">
        <v>-5743578.391825136</v>
      </c>
      <c r="K55" s="26">
        <v>-21040.773079287243</v>
      </c>
      <c r="L55" s="26">
        <f t="shared" si="0"/>
        <v>60242690.988174856</v>
      </c>
      <c r="M55" s="26">
        <v>7713.83</v>
      </c>
    </row>
    <row r="56" spans="1:13" ht="12.75">
      <c r="A56" s="27" t="s">
        <v>285</v>
      </c>
      <c r="B56" s="28" t="s">
        <v>77</v>
      </c>
      <c r="C56" s="28" t="s">
        <v>82</v>
      </c>
      <c r="D56" s="29">
        <v>30009.399999999998</v>
      </c>
      <c r="E56" s="29">
        <v>13905.6</v>
      </c>
      <c r="F56" s="26">
        <v>8269.1827433</v>
      </c>
      <c r="G56" s="26">
        <v>15197629.47</v>
      </c>
      <c r="H56" s="29">
        <v>28383.5</v>
      </c>
      <c r="I56" s="26">
        <v>263323939.22</v>
      </c>
      <c r="J56" s="26">
        <v>-22920248.43296676</v>
      </c>
      <c r="K56" s="26">
        <v>-73413.32471990427</v>
      </c>
      <c r="L56" s="26">
        <f t="shared" si="0"/>
        <v>240403690.78703323</v>
      </c>
      <c r="M56" s="26">
        <v>7713.83</v>
      </c>
    </row>
    <row r="57" spans="1:13" ht="12.75">
      <c r="A57" s="27" t="s">
        <v>286</v>
      </c>
      <c r="B57" s="28" t="s">
        <v>77</v>
      </c>
      <c r="C57" s="28" t="s">
        <v>83</v>
      </c>
      <c r="D57" s="29">
        <v>4995.3</v>
      </c>
      <c r="E57" s="29">
        <v>592.6</v>
      </c>
      <c r="F57" s="26">
        <v>8246.73579746</v>
      </c>
      <c r="G57" s="26">
        <v>586441.88</v>
      </c>
      <c r="H57" s="29">
        <v>4945</v>
      </c>
      <c r="I57" s="26">
        <v>42221424.519</v>
      </c>
      <c r="J57" s="26">
        <v>-3675038.2135242396</v>
      </c>
      <c r="K57" s="26">
        <v>-13462.97374795662</v>
      </c>
      <c r="L57" s="26">
        <f t="shared" si="0"/>
        <v>38546386.305475764</v>
      </c>
      <c r="M57" s="26">
        <v>7713.83</v>
      </c>
    </row>
    <row r="58" spans="1:13" ht="12.75">
      <c r="A58" s="27" t="s">
        <v>287</v>
      </c>
      <c r="B58" s="28" t="s">
        <v>77</v>
      </c>
      <c r="C58" s="28" t="s">
        <v>84</v>
      </c>
      <c r="D58" s="29">
        <v>1431.5</v>
      </c>
      <c r="E58" s="29">
        <v>398.7</v>
      </c>
      <c r="F58" s="26">
        <v>8761.48706064</v>
      </c>
      <c r="G58" s="26">
        <v>419184.59</v>
      </c>
      <c r="H58" s="29">
        <v>1407.5</v>
      </c>
      <c r="I58" s="26">
        <v>12961253.32</v>
      </c>
      <c r="J58" s="26">
        <v>-1128173.7124888483</v>
      </c>
      <c r="K58" s="26">
        <v>-4132.902079351928</v>
      </c>
      <c r="L58" s="26">
        <f t="shared" si="0"/>
        <v>11833079.607511152</v>
      </c>
      <c r="M58" s="26">
        <v>7713.83</v>
      </c>
    </row>
    <row r="59" spans="1:13" ht="12.75">
      <c r="A59" s="27" t="s">
        <v>288</v>
      </c>
      <c r="B59" s="28" t="s">
        <v>77</v>
      </c>
      <c r="C59" s="28" t="s">
        <v>85</v>
      </c>
      <c r="D59" s="29">
        <v>24667.2</v>
      </c>
      <c r="E59" s="29">
        <v>2416.5</v>
      </c>
      <c r="F59" s="26">
        <v>8325.03316444</v>
      </c>
      <c r="G59" s="26">
        <v>2414093.12</v>
      </c>
      <c r="H59" s="29">
        <v>24947.5</v>
      </c>
      <c r="I59" s="26">
        <v>208268500.06599998</v>
      </c>
      <c r="J59" s="26">
        <v>-18128111.61952841</v>
      </c>
      <c r="K59" s="26">
        <v>-66409.72873032917</v>
      </c>
      <c r="L59" s="26">
        <f t="shared" si="0"/>
        <v>190140388.44647157</v>
      </c>
      <c r="M59" s="26">
        <v>7713.83</v>
      </c>
    </row>
    <row r="60" spans="1:13" ht="12.75">
      <c r="A60" s="27" t="s">
        <v>289</v>
      </c>
      <c r="B60" s="28" t="s">
        <v>77</v>
      </c>
      <c r="C60" s="28" t="s">
        <v>86</v>
      </c>
      <c r="D60" s="29">
        <v>1032.4</v>
      </c>
      <c r="E60" s="29">
        <v>450.5</v>
      </c>
      <c r="F60" s="26">
        <v>8823.74474349</v>
      </c>
      <c r="G60" s="26">
        <v>511334.86</v>
      </c>
      <c r="H60" s="29">
        <v>969.5</v>
      </c>
      <c r="I60" s="26">
        <v>9620968.93</v>
      </c>
      <c r="J60" s="26">
        <v>-837428.6010404094</v>
      </c>
      <c r="K60" s="26">
        <v>-3067.799194605764</v>
      </c>
      <c r="L60" s="26">
        <f t="shared" si="0"/>
        <v>8783540.32895959</v>
      </c>
      <c r="M60" s="26">
        <v>7713.83</v>
      </c>
    </row>
    <row r="61" spans="1:13" ht="12.75">
      <c r="A61" s="27" t="s">
        <v>290</v>
      </c>
      <c r="B61" s="28" t="s">
        <v>77</v>
      </c>
      <c r="C61" s="28" t="s">
        <v>87</v>
      </c>
      <c r="D61" s="29">
        <v>624.8000000000001</v>
      </c>
      <c r="E61" s="29">
        <v>112.2</v>
      </c>
      <c r="F61" s="26">
        <v>9532.3625334</v>
      </c>
      <c r="G61" s="26">
        <v>128343.73</v>
      </c>
      <c r="H61" s="29">
        <v>557</v>
      </c>
      <c r="I61" s="26">
        <v>6040312.24</v>
      </c>
      <c r="J61" s="26">
        <v>-525760.9982730151</v>
      </c>
      <c r="K61" s="26">
        <v>-1926.0497731426872</v>
      </c>
      <c r="L61" s="26">
        <f t="shared" si="0"/>
        <v>5514551.241726985</v>
      </c>
      <c r="M61" s="26">
        <v>7713.83</v>
      </c>
    </row>
    <row r="62" spans="1:13" ht="12.75">
      <c r="A62" s="27" t="s">
        <v>291</v>
      </c>
      <c r="B62" s="28" t="s">
        <v>77</v>
      </c>
      <c r="C62" s="28" t="s">
        <v>88</v>
      </c>
      <c r="D62" s="29">
        <v>243.70000000000002</v>
      </c>
      <c r="E62" s="29">
        <v>110.3</v>
      </c>
      <c r="F62" s="26">
        <v>12906.00438452</v>
      </c>
      <c r="G62" s="26">
        <v>170823.87</v>
      </c>
      <c r="H62" s="29">
        <v>220.5</v>
      </c>
      <c r="I62" s="26">
        <v>3306529.13</v>
      </c>
      <c r="J62" s="26">
        <v>-287806.98532359384</v>
      </c>
      <c r="K62" s="26">
        <v>-1054.3394824116222</v>
      </c>
      <c r="L62" s="26">
        <f t="shared" si="0"/>
        <v>3018722.144676406</v>
      </c>
      <c r="M62" s="26">
        <v>7713.83</v>
      </c>
    </row>
    <row r="63" spans="1:13" ht="12.75">
      <c r="A63" s="27" t="s">
        <v>292</v>
      </c>
      <c r="B63" s="28" t="s">
        <v>77</v>
      </c>
      <c r="C63" s="28" t="s">
        <v>89</v>
      </c>
      <c r="D63" s="29">
        <v>6464</v>
      </c>
      <c r="E63" s="29">
        <v>518.8</v>
      </c>
      <c r="F63" s="26">
        <v>8374.42118474</v>
      </c>
      <c r="G63" s="26">
        <v>521357.97</v>
      </c>
      <c r="H63" s="29">
        <v>6472</v>
      </c>
      <c r="I63" s="26">
        <v>54653085.46</v>
      </c>
      <c r="J63" s="26">
        <v>-4757115.133861029</v>
      </c>
      <c r="K63" s="26">
        <v>-17427.006861450078</v>
      </c>
      <c r="L63" s="26">
        <f t="shared" si="0"/>
        <v>49895970.32613897</v>
      </c>
      <c r="M63" s="26">
        <v>7713.83</v>
      </c>
    </row>
    <row r="64" spans="1:13" ht="12.75">
      <c r="A64" s="27" t="s">
        <v>293</v>
      </c>
      <c r="B64" s="28" t="s">
        <v>77</v>
      </c>
      <c r="C64" s="28" t="s">
        <v>90</v>
      </c>
      <c r="D64" s="29">
        <v>23664.1</v>
      </c>
      <c r="E64" s="29">
        <v>5941.5</v>
      </c>
      <c r="F64" s="26">
        <v>8267.2667446</v>
      </c>
      <c r="G64" s="26">
        <v>5894395.84</v>
      </c>
      <c r="H64" s="29">
        <v>21368.5</v>
      </c>
      <c r="I64" s="26">
        <v>200780060.35</v>
      </c>
      <c r="J64" s="26">
        <v>-17476302.675858393</v>
      </c>
      <c r="K64" s="26">
        <v>-64021.92044441273</v>
      </c>
      <c r="L64" s="26">
        <f t="shared" si="0"/>
        <v>183303757.6741416</v>
      </c>
      <c r="M64" s="26">
        <v>7713.83</v>
      </c>
    </row>
    <row r="65" spans="1:13" ht="12.75">
      <c r="A65" s="27" t="s">
        <v>294</v>
      </c>
      <c r="B65" s="28" t="s">
        <v>77</v>
      </c>
      <c r="C65" s="28" t="s">
        <v>91</v>
      </c>
      <c r="D65" s="29">
        <v>195.2</v>
      </c>
      <c r="E65" s="29">
        <v>97.5</v>
      </c>
      <c r="F65" s="26">
        <v>14159.28576906</v>
      </c>
      <c r="G65" s="26">
        <v>165663.64</v>
      </c>
      <c r="H65" s="29">
        <v>219.5</v>
      </c>
      <c r="I65" s="26">
        <v>2878579.29</v>
      </c>
      <c r="J65" s="26">
        <v>-250557.36541169716</v>
      </c>
      <c r="K65" s="26">
        <v>-917.8808591652768</v>
      </c>
      <c r="L65" s="26">
        <f t="shared" si="0"/>
        <v>2628021.924588303</v>
      </c>
      <c r="M65" s="26">
        <v>7713.83</v>
      </c>
    </row>
    <row r="66" spans="1:13" ht="12.75">
      <c r="A66" s="27" t="s">
        <v>295</v>
      </c>
      <c r="B66" s="28" t="s">
        <v>77</v>
      </c>
      <c r="C66" s="28" t="s">
        <v>92</v>
      </c>
      <c r="D66" s="29">
        <v>283</v>
      </c>
      <c r="E66" s="29">
        <v>120.6</v>
      </c>
      <c r="F66" s="26">
        <v>11777.27681182</v>
      </c>
      <c r="G66" s="26">
        <v>170440.75</v>
      </c>
      <c r="H66" s="29">
        <v>273</v>
      </c>
      <c r="I66" s="26">
        <v>3497987.17</v>
      </c>
      <c r="J66" s="26">
        <v>-304471.8804876549</v>
      </c>
      <c r="K66" s="26">
        <v>-1115.3889281780787</v>
      </c>
      <c r="L66" s="26">
        <f t="shared" si="0"/>
        <v>3193515.289512345</v>
      </c>
      <c r="M66" s="26">
        <v>7713.83</v>
      </c>
    </row>
    <row r="67" spans="1:13" ht="12.75">
      <c r="A67" s="27" t="s">
        <v>296</v>
      </c>
      <c r="B67" s="28" t="s">
        <v>93</v>
      </c>
      <c r="C67" s="28" t="s">
        <v>94</v>
      </c>
      <c r="D67" s="29">
        <v>3645.2999999999997</v>
      </c>
      <c r="E67" s="29">
        <v>1633</v>
      </c>
      <c r="F67" s="26">
        <v>7952.52475837</v>
      </c>
      <c r="G67" s="26">
        <v>1705082.94</v>
      </c>
      <c r="H67" s="29">
        <v>3374</v>
      </c>
      <c r="I67" s="26">
        <v>30810914.018999998</v>
      </c>
      <c r="J67" s="26">
        <v>-2681844.2935879542</v>
      </c>
      <c r="K67" s="26">
        <v>-9824.550718360511</v>
      </c>
      <c r="L67" s="26">
        <f t="shared" si="0"/>
        <v>28129069.725412045</v>
      </c>
      <c r="M67" s="26">
        <v>7713.83</v>
      </c>
    </row>
    <row r="68" spans="1:13" ht="12.75">
      <c r="A68" s="27" t="s">
        <v>297</v>
      </c>
      <c r="B68" s="28" t="s">
        <v>93</v>
      </c>
      <c r="C68" s="28" t="s">
        <v>95</v>
      </c>
      <c r="D68" s="29">
        <v>1336.6</v>
      </c>
      <c r="E68" s="29">
        <v>611</v>
      </c>
      <c r="F68" s="26">
        <v>8344.94890558</v>
      </c>
      <c r="G68" s="26">
        <v>661130.24</v>
      </c>
      <c r="H68" s="29">
        <v>1293.5</v>
      </c>
      <c r="I68" s="26">
        <v>11814988.950000001</v>
      </c>
      <c r="J68" s="26">
        <v>-1028400.5425747068</v>
      </c>
      <c r="K68" s="26">
        <v>-3767.39742626796</v>
      </c>
      <c r="L68" s="26">
        <f t="shared" si="0"/>
        <v>10786588.407425294</v>
      </c>
      <c r="M68" s="26">
        <v>7713.83</v>
      </c>
    </row>
    <row r="69" spans="1:13" ht="12.75">
      <c r="A69" s="27" t="s">
        <v>298</v>
      </c>
      <c r="B69" s="28" t="s">
        <v>93</v>
      </c>
      <c r="C69" s="28" t="s">
        <v>96</v>
      </c>
      <c r="D69" s="29">
        <v>205.3</v>
      </c>
      <c r="E69" s="29">
        <v>90.8</v>
      </c>
      <c r="F69" s="26">
        <v>13502.4824757</v>
      </c>
      <c r="G69" s="26">
        <v>147123.05</v>
      </c>
      <c r="H69" s="29">
        <v>195</v>
      </c>
      <c r="I69" s="26">
        <v>2919182.6999999997</v>
      </c>
      <c r="J69" s="26">
        <v>-254091.56836788217</v>
      </c>
      <c r="K69" s="26">
        <v>-930.8279032106883</v>
      </c>
      <c r="L69" s="26">
        <f aca="true" t="shared" si="1" ref="L69:L132">I69+J69</f>
        <v>2665091.1316321176</v>
      </c>
      <c r="M69" s="26">
        <v>7713.83</v>
      </c>
    </row>
    <row r="70" spans="1:13" ht="12.75">
      <c r="A70" s="27" t="s">
        <v>299</v>
      </c>
      <c r="B70" s="28" t="s">
        <v>97</v>
      </c>
      <c r="C70" s="28" t="s">
        <v>98</v>
      </c>
      <c r="D70" s="29">
        <v>6133.3</v>
      </c>
      <c r="E70" s="29">
        <v>1801.8</v>
      </c>
      <c r="F70" s="26">
        <v>8869.98459499</v>
      </c>
      <c r="G70" s="26">
        <v>1917832.59</v>
      </c>
      <c r="H70" s="29">
        <v>5885</v>
      </c>
      <c r="I70" s="26">
        <v>56319401.120000005</v>
      </c>
      <c r="J70" s="26">
        <v>-4902154.620236911</v>
      </c>
      <c r="K70" s="26">
        <v>-16174.565568735285</v>
      </c>
      <c r="L70" s="26">
        <f t="shared" si="1"/>
        <v>51417246.499763094</v>
      </c>
      <c r="M70" s="26">
        <v>7713.83</v>
      </c>
    </row>
    <row r="71" spans="1:13" ht="12.75">
      <c r="A71" s="27" t="s">
        <v>300</v>
      </c>
      <c r="B71" s="28" t="s">
        <v>97</v>
      </c>
      <c r="C71" s="28" t="s">
        <v>99</v>
      </c>
      <c r="D71" s="29">
        <v>4740.8</v>
      </c>
      <c r="E71" s="29">
        <v>1661.2</v>
      </c>
      <c r="F71" s="26">
        <v>8236.12720875</v>
      </c>
      <c r="G71" s="26">
        <v>1648026.9</v>
      </c>
      <c r="H71" s="29">
        <v>4456</v>
      </c>
      <c r="I71" s="26">
        <v>40693858.769999996</v>
      </c>
      <c r="J71" s="26">
        <v>-3542075.800123917</v>
      </c>
      <c r="K71" s="26">
        <v>-12975.885076473967</v>
      </c>
      <c r="L71" s="26">
        <f t="shared" si="1"/>
        <v>37151782.96987608</v>
      </c>
      <c r="M71" s="26">
        <v>7713.83</v>
      </c>
    </row>
    <row r="72" spans="1:13" ht="12.75">
      <c r="A72" s="27" t="s">
        <v>301</v>
      </c>
      <c r="B72" s="28" t="s">
        <v>97</v>
      </c>
      <c r="C72" s="28" t="s">
        <v>100</v>
      </c>
      <c r="D72" s="29">
        <v>1163.4</v>
      </c>
      <c r="E72" s="29">
        <v>479.9</v>
      </c>
      <c r="F72" s="26">
        <v>8902.38063493</v>
      </c>
      <c r="G72" s="26">
        <v>535869.18</v>
      </c>
      <c r="H72" s="29">
        <v>1095.5</v>
      </c>
      <c r="I72" s="26">
        <v>10892898.81</v>
      </c>
      <c r="J72" s="26">
        <v>-948139.9511944002</v>
      </c>
      <c r="K72" s="26">
        <v>-3473.3742972642663</v>
      </c>
      <c r="L72" s="26">
        <f t="shared" si="1"/>
        <v>9944758.8588056</v>
      </c>
      <c r="M72" s="26">
        <v>7713.83</v>
      </c>
    </row>
    <row r="73" spans="1:13" ht="12.75">
      <c r="A73" s="27" t="s">
        <v>302</v>
      </c>
      <c r="B73" s="28" t="s">
        <v>101</v>
      </c>
      <c r="C73" s="28" t="s">
        <v>101</v>
      </c>
      <c r="D73" s="29">
        <v>441.6</v>
      </c>
      <c r="E73" s="29">
        <v>107.7</v>
      </c>
      <c r="F73" s="26">
        <v>10242.7532755</v>
      </c>
      <c r="G73" s="26">
        <v>132377.34</v>
      </c>
      <c r="H73" s="29">
        <v>435.5</v>
      </c>
      <c r="I73" s="26">
        <v>4655577.1899999995</v>
      </c>
      <c r="J73" s="26">
        <v>-405230.85789212084</v>
      </c>
      <c r="K73" s="26">
        <v>-1484.5049451694847</v>
      </c>
      <c r="L73" s="26">
        <f t="shared" si="1"/>
        <v>4250346.332107878</v>
      </c>
      <c r="M73" s="26">
        <v>7713.83</v>
      </c>
    </row>
    <row r="74" spans="1:13" ht="12.75">
      <c r="A74" s="27" t="s">
        <v>303</v>
      </c>
      <c r="B74" s="28" t="s">
        <v>102</v>
      </c>
      <c r="C74" s="28" t="s">
        <v>103</v>
      </c>
      <c r="D74" s="29">
        <v>420.8</v>
      </c>
      <c r="E74" s="29">
        <v>105</v>
      </c>
      <c r="F74" s="26">
        <v>10536.55546748</v>
      </c>
      <c r="G74" s="26">
        <v>132760.6</v>
      </c>
      <c r="H74" s="29">
        <v>396.5</v>
      </c>
      <c r="I74" s="26">
        <v>4566543.14</v>
      </c>
      <c r="J74" s="26">
        <v>-397481.1540443129</v>
      </c>
      <c r="K74" s="26">
        <v>-1456.115020114141</v>
      </c>
      <c r="L74" s="26">
        <f t="shared" si="1"/>
        <v>4169061.985955687</v>
      </c>
      <c r="M74" s="26">
        <v>7713.83</v>
      </c>
    </row>
    <row r="75" spans="1:13" ht="12.75">
      <c r="A75" s="27" t="s">
        <v>304</v>
      </c>
      <c r="B75" s="28" t="s">
        <v>102</v>
      </c>
      <c r="C75" s="28" t="s">
        <v>104</v>
      </c>
      <c r="D75" s="29">
        <v>1302.5</v>
      </c>
      <c r="E75" s="29">
        <v>337.7</v>
      </c>
      <c r="F75" s="26">
        <v>8696.26708713</v>
      </c>
      <c r="G75" s="26">
        <v>352407.53</v>
      </c>
      <c r="H75" s="29">
        <v>1270</v>
      </c>
      <c r="I75" s="26">
        <v>11679295.41</v>
      </c>
      <c r="J75" s="26">
        <v>-1016589.5023147087</v>
      </c>
      <c r="K75" s="26">
        <v>-3674.950848308758</v>
      </c>
      <c r="L75" s="26">
        <f t="shared" si="1"/>
        <v>10662705.907685291</v>
      </c>
      <c r="M75" s="26">
        <v>7713.83</v>
      </c>
    </row>
    <row r="76" spans="1:13" ht="12.75">
      <c r="A76" s="27" t="s">
        <v>305</v>
      </c>
      <c r="B76" s="28" t="s">
        <v>105</v>
      </c>
      <c r="C76" s="28" t="s">
        <v>105</v>
      </c>
      <c r="D76" s="29">
        <v>1987.7</v>
      </c>
      <c r="E76" s="29">
        <v>394.8</v>
      </c>
      <c r="F76" s="26">
        <v>8600.37985679</v>
      </c>
      <c r="G76" s="26">
        <v>407451.6</v>
      </c>
      <c r="H76" s="29">
        <v>1942.5</v>
      </c>
      <c r="I76" s="26">
        <v>17502426.64</v>
      </c>
      <c r="J76" s="26">
        <v>-1523446.6260715378</v>
      </c>
      <c r="K76" s="26">
        <v>-5580.927528246209</v>
      </c>
      <c r="L76" s="26">
        <f t="shared" si="1"/>
        <v>15978980.013928462</v>
      </c>
      <c r="M76" s="26">
        <v>7713.83</v>
      </c>
    </row>
    <row r="77" spans="1:13" ht="12.75">
      <c r="A77" s="27" t="s">
        <v>306</v>
      </c>
      <c r="B77" s="28" t="s">
        <v>106</v>
      </c>
      <c r="C77" s="28" t="s">
        <v>106</v>
      </c>
      <c r="D77" s="29">
        <v>87.3</v>
      </c>
      <c r="E77" s="29">
        <v>10.5</v>
      </c>
      <c r="F77" s="26">
        <v>17922.60580736</v>
      </c>
      <c r="G77" s="26">
        <v>22582.48</v>
      </c>
      <c r="H77" s="29">
        <v>69</v>
      </c>
      <c r="I77" s="26">
        <v>1587225.9700000002</v>
      </c>
      <c r="J77" s="26">
        <v>-138155.35974214054</v>
      </c>
      <c r="K77" s="26">
        <v>-506.11228326909827</v>
      </c>
      <c r="L77" s="26">
        <f t="shared" si="1"/>
        <v>1449070.6102578596</v>
      </c>
      <c r="M77" s="26">
        <v>7713.83</v>
      </c>
    </row>
    <row r="78" spans="1:13" ht="12.75">
      <c r="A78" s="27" t="s">
        <v>307</v>
      </c>
      <c r="B78" s="28" t="s">
        <v>107</v>
      </c>
      <c r="C78" s="28" t="s">
        <v>107</v>
      </c>
      <c r="D78" s="29">
        <v>517</v>
      </c>
      <c r="E78" s="29">
        <v>364.1</v>
      </c>
      <c r="F78" s="26">
        <v>8879.26670114</v>
      </c>
      <c r="G78" s="26">
        <v>612278.54</v>
      </c>
      <c r="H78" s="29">
        <v>472</v>
      </c>
      <c r="I78" s="26">
        <v>5076331.58</v>
      </c>
      <c r="J78" s="26">
        <v>-441854.1712780119</v>
      </c>
      <c r="K78" s="26">
        <v>-1618.669184567859</v>
      </c>
      <c r="L78" s="26">
        <f t="shared" si="1"/>
        <v>4634477.408721988</v>
      </c>
      <c r="M78" s="26">
        <v>7713.83</v>
      </c>
    </row>
    <row r="79" spans="1:13" ht="12.75">
      <c r="A79" s="27" t="s">
        <v>308</v>
      </c>
      <c r="B79" s="28" t="s">
        <v>107</v>
      </c>
      <c r="C79" s="28" t="s">
        <v>108</v>
      </c>
      <c r="D79" s="29">
        <v>212.9</v>
      </c>
      <c r="E79" s="29">
        <v>101.4</v>
      </c>
      <c r="F79" s="26">
        <v>12714.30494686</v>
      </c>
      <c r="G79" s="26">
        <v>154707.66</v>
      </c>
      <c r="H79" s="29">
        <v>198</v>
      </c>
      <c r="I79" s="26">
        <v>2861583.18</v>
      </c>
      <c r="J79" s="26">
        <v>-249077.98961036312</v>
      </c>
      <c r="K79" s="26">
        <v>-912.4613787627524</v>
      </c>
      <c r="L79" s="26">
        <f t="shared" si="1"/>
        <v>2612505.190389637</v>
      </c>
      <c r="M79" s="26">
        <v>7713.83</v>
      </c>
    </row>
    <row r="80" spans="1:13" ht="12.75">
      <c r="A80" s="27" t="s">
        <v>309</v>
      </c>
      <c r="B80" s="28" t="s">
        <v>109</v>
      </c>
      <c r="C80" s="28" t="s">
        <v>110</v>
      </c>
      <c r="D80" s="29">
        <v>169.8</v>
      </c>
      <c r="E80" s="29">
        <v>49.7</v>
      </c>
      <c r="F80" s="26">
        <v>14908.97015767</v>
      </c>
      <c r="G80" s="26">
        <v>88917.1</v>
      </c>
      <c r="H80" s="29">
        <v>158</v>
      </c>
      <c r="I80" s="26">
        <v>2620460.23</v>
      </c>
      <c r="J80" s="26">
        <v>-228090.16019667467</v>
      </c>
      <c r="K80" s="26">
        <v>-835.5754853363233</v>
      </c>
      <c r="L80" s="26">
        <f t="shared" si="1"/>
        <v>2392370.0698033255</v>
      </c>
      <c r="M80" s="26">
        <v>7713.83</v>
      </c>
    </row>
    <row r="81" spans="1:13" ht="12.75">
      <c r="A81" s="27" t="s">
        <v>310</v>
      </c>
      <c r="B81" s="28" t="s">
        <v>111</v>
      </c>
      <c r="C81" s="28" t="s">
        <v>111</v>
      </c>
      <c r="D81" s="29">
        <v>81294.7</v>
      </c>
      <c r="E81" s="29">
        <v>20149.2</v>
      </c>
      <c r="F81" s="26">
        <v>8439.48986663</v>
      </c>
      <c r="G81" s="26">
        <v>20405876.31</v>
      </c>
      <c r="H81" s="29">
        <v>79396.5</v>
      </c>
      <c r="I81" s="26">
        <v>706409258.68</v>
      </c>
      <c r="J81" s="26">
        <v>-61487291.09952391</v>
      </c>
      <c r="K81" s="26">
        <v>-223483.07866974853</v>
      </c>
      <c r="L81" s="26">
        <f t="shared" si="1"/>
        <v>644921967.580476</v>
      </c>
      <c r="M81" s="26">
        <v>7713.83</v>
      </c>
    </row>
    <row r="82" spans="1:13" ht="12.75">
      <c r="A82" s="27" t="s">
        <v>311</v>
      </c>
      <c r="B82" s="28" t="s">
        <v>74</v>
      </c>
      <c r="C82" s="28" t="s">
        <v>112</v>
      </c>
      <c r="D82" s="29">
        <v>175.5</v>
      </c>
      <c r="E82" s="29">
        <v>47.2</v>
      </c>
      <c r="F82" s="26">
        <v>13693.76240585</v>
      </c>
      <c r="G82" s="26">
        <v>77561.47</v>
      </c>
      <c r="H82" s="29">
        <v>166</v>
      </c>
      <c r="I82" s="26">
        <v>2480816.77</v>
      </c>
      <c r="J82" s="26">
        <v>-215935.31090830444</v>
      </c>
      <c r="K82" s="26">
        <v>-791.0479437511782</v>
      </c>
      <c r="L82" s="26">
        <f t="shared" si="1"/>
        <v>2264881.4590916955</v>
      </c>
      <c r="M82" s="26">
        <v>7713.83</v>
      </c>
    </row>
    <row r="83" spans="1:13" ht="12.75">
      <c r="A83" s="27" t="s">
        <v>312</v>
      </c>
      <c r="B83" s="28" t="s">
        <v>74</v>
      </c>
      <c r="C83" s="28" t="s">
        <v>113</v>
      </c>
      <c r="D83" s="29">
        <v>56.3</v>
      </c>
      <c r="E83" s="29">
        <v>24.7</v>
      </c>
      <c r="F83" s="26">
        <v>16621.09494385</v>
      </c>
      <c r="G83" s="26">
        <v>49264.93</v>
      </c>
      <c r="H83" s="29">
        <v>44.5</v>
      </c>
      <c r="I83" s="26">
        <v>985032.58</v>
      </c>
      <c r="J83" s="26">
        <v>-85739.22870454848</v>
      </c>
      <c r="K83" s="26">
        <v>-314.0933286003698</v>
      </c>
      <c r="L83" s="26">
        <f t="shared" si="1"/>
        <v>899293.3512954515</v>
      </c>
      <c r="M83" s="26">
        <v>7713.83</v>
      </c>
    </row>
    <row r="84" spans="1:13" ht="12.75">
      <c r="A84" s="27" t="s">
        <v>313</v>
      </c>
      <c r="B84" s="28" t="s">
        <v>55</v>
      </c>
      <c r="C84" s="28" t="s">
        <v>114</v>
      </c>
      <c r="D84" s="29">
        <v>161.1</v>
      </c>
      <c r="E84" s="29">
        <v>49.5</v>
      </c>
      <c r="F84" s="26">
        <v>14197.55300044</v>
      </c>
      <c r="G84" s="26">
        <v>84333.46</v>
      </c>
      <c r="H84" s="29">
        <v>142</v>
      </c>
      <c r="I84" s="26">
        <v>2371559.25</v>
      </c>
      <c r="J84" s="26">
        <v>-206425.3153150909</v>
      </c>
      <c r="K84" s="26">
        <v>-756.2094431490748</v>
      </c>
      <c r="L84" s="26">
        <f t="shared" si="1"/>
        <v>2165133.934684909</v>
      </c>
      <c r="M84" s="26">
        <v>7713.83</v>
      </c>
    </row>
    <row r="85" spans="1:13" ht="12.75">
      <c r="A85" s="27" t="s">
        <v>314</v>
      </c>
      <c r="B85" s="28" t="s">
        <v>55</v>
      </c>
      <c r="C85" s="28" t="s">
        <v>115</v>
      </c>
      <c r="D85" s="29">
        <v>115.6</v>
      </c>
      <c r="E85" s="29">
        <v>41.1</v>
      </c>
      <c r="F85" s="26">
        <v>14967.49092275</v>
      </c>
      <c r="G85" s="26">
        <v>73819.67</v>
      </c>
      <c r="H85" s="29">
        <v>109.5</v>
      </c>
      <c r="I85" s="26">
        <v>1804061.6199999999</v>
      </c>
      <c r="J85" s="26">
        <v>-157029.17342518584</v>
      </c>
      <c r="K85" s="26">
        <v>-575.2537842210005</v>
      </c>
      <c r="L85" s="26">
        <f t="shared" si="1"/>
        <v>1647032.4465748142</v>
      </c>
      <c r="M85" s="26">
        <v>7713.83</v>
      </c>
    </row>
    <row r="86" spans="1:13" ht="12.75">
      <c r="A86" s="27" t="s">
        <v>315</v>
      </c>
      <c r="B86" s="28" t="s">
        <v>55</v>
      </c>
      <c r="C86" s="28" t="s">
        <v>116</v>
      </c>
      <c r="D86" s="29">
        <v>215.9</v>
      </c>
      <c r="E86" s="29">
        <v>72</v>
      </c>
      <c r="F86" s="26">
        <v>12721.29587357</v>
      </c>
      <c r="G86" s="26">
        <v>109912</v>
      </c>
      <c r="H86" s="29">
        <v>205</v>
      </c>
      <c r="I86" s="26">
        <v>2856439.78</v>
      </c>
      <c r="J86" s="26">
        <v>-248630.29766811384</v>
      </c>
      <c r="K86" s="26">
        <v>-910.8213237441424</v>
      </c>
      <c r="L86" s="26">
        <f t="shared" si="1"/>
        <v>2607809.482331886</v>
      </c>
      <c r="M86" s="26">
        <v>7713.83</v>
      </c>
    </row>
    <row r="87" spans="1:13" ht="12.75">
      <c r="A87" s="27" t="s">
        <v>316</v>
      </c>
      <c r="B87" s="28" t="s">
        <v>55</v>
      </c>
      <c r="C87" s="28" t="s">
        <v>117</v>
      </c>
      <c r="D87" s="29">
        <v>105.39999999999999</v>
      </c>
      <c r="E87" s="29">
        <v>54.5</v>
      </c>
      <c r="F87" s="26">
        <v>15697.47720945</v>
      </c>
      <c r="G87" s="26">
        <v>102661.5</v>
      </c>
      <c r="H87" s="29">
        <v>93</v>
      </c>
      <c r="I87" s="26">
        <v>1757175.6</v>
      </c>
      <c r="J87" s="26">
        <v>-152948.11938347484</v>
      </c>
      <c r="K87" s="26">
        <v>-560.3034299021379</v>
      </c>
      <c r="L87" s="26">
        <f t="shared" si="1"/>
        <v>1604227.4806165253</v>
      </c>
      <c r="M87" s="26">
        <v>7713.83</v>
      </c>
    </row>
    <row r="88" spans="1:13" ht="12.75">
      <c r="A88" s="27" t="s">
        <v>317</v>
      </c>
      <c r="B88" s="28" t="s">
        <v>55</v>
      </c>
      <c r="C88" s="28" t="s">
        <v>118</v>
      </c>
      <c r="D88" s="29">
        <v>720.1999999999999</v>
      </c>
      <c r="E88" s="29">
        <v>397.4</v>
      </c>
      <c r="F88" s="26">
        <v>8533.42954104</v>
      </c>
      <c r="G88" s="26">
        <v>499276.03</v>
      </c>
      <c r="H88" s="29">
        <v>687.5</v>
      </c>
      <c r="I88" s="26">
        <v>6645051.989999999</v>
      </c>
      <c r="J88" s="26">
        <v>-578398.7696368631</v>
      </c>
      <c r="K88" s="26">
        <v>-2118.880675258082</v>
      </c>
      <c r="L88" s="26">
        <f t="shared" si="1"/>
        <v>6066653.220363136</v>
      </c>
      <c r="M88" s="26">
        <v>7713.83</v>
      </c>
    </row>
    <row r="89" spans="1:13" ht="12.75">
      <c r="A89" s="27" t="s">
        <v>318</v>
      </c>
      <c r="B89" s="28" t="s">
        <v>119</v>
      </c>
      <c r="C89" s="28" t="s">
        <v>119</v>
      </c>
      <c r="D89" s="29">
        <v>978</v>
      </c>
      <c r="E89" s="29">
        <v>403</v>
      </c>
      <c r="F89" s="26">
        <v>8857.97629158</v>
      </c>
      <c r="G89" s="26">
        <v>443373.6</v>
      </c>
      <c r="H89" s="29">
        <v>945.5</v>
      </c>
      <c r="I89" s="26">
        <v>9106474.41</v>
      </c>
      <c r="J89" s="26">
        <v>-792645.9570820575</v>
      </c>
      <c r="K89" s="26">
        <v>-2903.7444215814553</v>
      </c>
      <c r="L89" s="26">
        <f t="shared" si="1"/>
        <v>8313828.452917943</v>
      </c>
      <c r="M89" s="26">
        <v>7713.83</v>
      </c>
    </row>
    <row r="90" spans="1:13" ht="12.75">
      <c r="A90" s="27" t="s">
        <v>319</v>
      </c>
      <c r="B90" s="28" t="s">
        <v>120</v>
      </c>
      <c r="C90" s="28" t="s">
        <v>121</v>
      </c>
      <c r="D90" s="29">
        <v>5671.3</v>
      </c>
      <c r="E90" s="29">
        <v>1339.4</v>
      </c>
      <c r="F90" s="26">
        <v>8539.78114227</v>
      </c>
      <c r="G90" s="26">
        <v>1372581.94</v>
      </c>
      <c r="H90" s="29">
        <v>5540.5</v>
      </c>
      <c r="I90" s="26">
        <v>49534884.78</v>
      </c>
      <c r="J90" s="26">
        <v>-4311616.591408457</v>
      </c>
      <c r="K90" s="26">
        <v>-14394.952181993609</v>
      </c>
      <c r="L90" s="26">
        <f t="shared" si="1"/>
        <v>45223268.18859155</v>
      </c>
      <c r="M90" s="26">
        <v>7713.83</v>
      </c>
    </row>
    <row r="91" spans="1:13" ht="12.75">
      <c r="A91" s="27" t="s">
        <v>320</v>
      </c>
      <c r="B91" s="28" t="s">
        <v>120</v>
      </c>
      <c r="C91" s="28" t="s">
        <v>122</v>
      </c>
      <c r="D91" s="29">
        <v>1358.6</v>
      </c>
      <c r="E91" s="29">
        <v>304.8</v>
      </c>
      <c r="F91" s="26">
        <v>8973.78826546</v>
      </c>
      <c r="G91" s="26">
        <v>328225.28</v>
      </c>
      <c r="H91" s="29">
        <v>1317.5</v>
      </c>
      <c r="I91" s="26">
        <v>12510678.45</v>
      </c>
      <c r="J91" s="26">
        <v>-1088954.7641902526</v>
      </c>
      <c r="K91" s="26">
        <v>-3989.229104898657</v>
      </c>
      <c r="L91" s="26">
        <f t="shared" si="1"/>
        <v>11421723.685809746</v>
      </c>
      <c r="M91" s="26">
        <v>7713.83</v>
      </c>
    </row>
    <row r="92" spans="1:13" ht="12.75">
      <c r="A92" s="27" t="s">
        <v>321</v>
      </c>
      <c r="B92" s="28" t="s">
        <v>120</v>
      </c>
      <c r="C92" s="28" t="s">
        <v>123</v>
      </c>
      <c r="D92" s="29">
        <v>835.8</v>
      </c>
      <c r="E92" s="29">
        <v>439.1</v>
      </c>
      <c r="F92" s="26">
        <v>9337.34393271</v>
      </c>
      <c r="G92" s="26">
        <v>639699.57</v>
      </c>
      <c r="H92" s="29">
        <v>705.5</v>
      </c>
      <c r="I92" s="26">
        <v>8412117.34</v>
      </c>
      <c r="J92" s="26">
        <v>-732207.7128695155</v>
      </c>
      <c r="K92" s="26">
        <v>-2682.3376094803775</v>
      </c>
      <c r="L92" s="26">
        <f t="shared" si="1"/>
        <v>7679909.627130484</v>
      </c>
      <c r="M92" s="26">
        <v>7713.83</v>
      </c>
    </row>
    <row r="93" spans="1:13" ht="12.75">
      <c r="A93" s="27" t="s">
        <v>322</v>
      </c>
      <c r="B93" s="28" t="s">
        <v>124</v>
      </c>
      <c r="C93" s="28" t="s">
        <v>125</v>
      </c>
      <c r="D93" s="29">
        <v>30469.5</v>
      </c>
      <c r="E93" s="29">
        <v>7468.7</v>
      </c>
      <c r="F93" s="26">
        <v>8136.72164737</v>
      </c>
      <c r="G93" s="26">
        <v>7292487.96</v>
      </c>
      <c r="H93" s="29">
        <v>30304.5</v>
      </c>
      <c r="I93" s="26">
        <v>257455408.73499998</v>
      </c>
      <c r="J93" s="26">
        <v>-22409439.66620188</v>
      </c>
      <c r="K93" s="26">
        <v>-77596.9371663509</v>
      </c>
      <c r="L93" s="26">
        <f t="shared" si="1"/>
        <v>235045969.0687981</v>
      </c>
      <c r="M93" s="26">
        <v>7713.83</v>
      </c>
    </row>
    <row r="94" spans="1:13" ht="12.75">
      <c r="A94" s="27" t="s">
        <v>323</v>
      </c>
      <c r="B94" s="28" t="s">
        <v>124</v>
      </c>
      <c r="C94" s="28" t="s">
        <v>126</v>
      </c>
      <c r="D94" s="29">
        <v>15194.5</v>
      </c>
      <c r="E94" s="29">
        <v>4546.5</v>
      </c>
      <c r="F94" s="26">
        <v>8125.78742126</v>
      </c>
      <c r="G94" s="26">
        <v>4433267.1</v>
      </c>
      <c r="H94" s="29">
        <v>15005</v>
      </c>
      <c r="I94" s="26">
        <v>128418992.065</v>
      </c>
      <c r="J94" s="26">
        <v>-11177848.889697265</v>
      </c>
      <c r="K94" s="26">
        <v>-40948.441190849066</v>
      </c>
      <c r="L94" s="26">
        <f t="shared" si="1"/>
        <v>117241143.17530273</v>
      </c>
      <c r="M94" s="26">
        <v>7713.83</v>
      </c>
    </row>
    <row r="95" spans="1:13" ht="12.75">
      <c r="A95" s="27" t="s">
        <v>324</v>
      </c>
      <c r="B95" s="28" t="s">
        <v>124</v>
      </c>
      <c r="C95" s="28" t="s">
        <v>127</v>
      </c>
      <c r="D95" s="29">
        <v>1064.3</v>
      </c>
      <c r="E95" s="29">
        <v>263.7</v>
      </c>
      <c r="F95" s="26">
        <v>9010.06620847</v>
      </c>
      <c r="G95" s="26">
        <v>285114.54</v>
      </c>
      <c r="H95" s="29">
        <v>1062.5</v>
      </c>
      <c r="I95" s="26">
        <v>9874528.01</v>
      </c>
      <c r="J95" s="26">
        <v>-859498.8963703719</v>
      </c>
      <c r="K95" s="26">
        <v>-3148.6505461763363</v>
      </c>
      <c r="L95" s="26">
        <f t="shared" si="1"/>
        <v>9015029.113629628</v>
      </c>
      <c r="M95" s="26">
        <v>7713.83</v>
      </c>
    </row>
    <row r="96" spans="1:13" ht="12.75">
      <c r="A96" s="27" t="s">
        <v>325</v>
      </c>
      <c r="B96" s="28" t="s">
        <v>47</v>
      </c>
      <c r="C96" s="28" t="s">
        <v>128</v>
      </c>
      <c r="D96" s="29">
        <v>1025.3</v>
      </c>
      <c r="E96" s="29">
        <v>590.4</v>
      </c>
      <c r="F96" s="26">
        <v>8630.58023466</v>
      </c>
      <c r="G96" s="26">
        <v>827835.59</v>
      </c>
      <c r="H96" s="29">
        <v>904</v>
      </c>
      <c r="I96" s="26">
        <v>9676769.5</v>
      </c>
      <c r="J96" s="26">
        <v>-842285.5955502501</v>
      </c>
      <c r="K96" s="26">
        <v>-3085.592095190939</v>
      </c>
      <c r="L96" s="26">
        <f t="shared" si="1"/>
        <v>8834483.90444975</v>
      </c>
      <c r="M96" s="26">
        <v>7713.83</v>
      </c>
    </row>
    <row r="97" spans="1:13" ht="12.75">
      <c r="A97" s="27" t="s">
        <v>326</v>
      </c>
      <c r="B97" s="28" t="s">
        <v>47</v>
      </c>
      <c r="C97" s="28" t="s">
        <v>129</v>
      </c>
      <c r="D97" s="29">
        <v>180.8</v>
      </c>
      <c r="E97" s="29">
        <v>75.6</v>
      </c>
      <c r="F97" s="26">
        <v>14062.38029593</v>
      </c>
      <c r="G97" s="26">
        <v>127573.91</v>
      </c>
      <c r="H97" s="29">
        <v>172</v>
      </c>
      <c r="I97" s="26">
        <v>2670052.27</v>
      </c>
      <c r="J97" s="26">
        <v>-232406.7516940697</v>
      </c>
      <c r="K97" s="26">
        <v>-851.3886972360582</v>
      </c>
      <c r="L97" s="26">
        <f t="shared" si="1"/>
        <v>2437645.5183059303</v>
      </c>
      <c r="M97" s="26">
        <v>7713.83</v>
      </c>
    </row>
    <row r="98" spans="1:13" ht="12.75">
      <c r="A98" s="27" t="s">
        <v>327</v>
      </c>
      <c r="B98" s="28" t="s">
        <v>47</v>
      </c>
      <c r="C98" s="28" t="s">
        <v>130</v>
      </c>
      <c r="D98" s="29">
        <v>367</v>
      </c>
      <c r="E98" s="29">
        <v>101.6</v>
      </c>
      <c r="F98" s="26">
        <v>10370.84371369</v>
      </c>
      <c r="G98" s="26">
        <v>126441.33</v>
      </c>
      <c r="H98" s="29">
        <v>355.5</v>
      </c>
      <c r="I98" s="26">
        <v>3932540.97</v>
      </c>
      <c r="J98" s="26">
        <v>-342296.3224392405</v>
      </c>
      <c r="K98" s="26">
        <v>-1253.9533292641213</v>
      </c>
      <c r="L98" s="26">
        <f t="shared" si="1"/>
        <v>3590244.6475607594</v>
      </c>
      <c r="M98" s="26">
        <v>7713.83</v>
      </c>
    </row>
    <row r="99" spans="1:13" ht="12.75">
      <c r="A99" s="27" t="s">
        <v>328</v>
      </c>
      <c r="B99" s="28" t="s">
        <v>47</v>
      </c>
      <c r="C99" s="28" t="s">
        <v>131</v>
      </c>
      <c r="D99" s="29">
        <v>110.7</v>
      </c>
      <c r="E99" s="29">
        <v>56</v>
      </c>
      <c r="F99" s="26">
        <v>15531.43353636</v>
      </c>
      <c r="G99" s="26">
        <v>104371.23</v>
      </c>
      <c r="H99" s="29">
        <v>99</v>
      </c>
      <c r="I99" s="26">
        <v>1823700.92</v>
      </c>
      <c r="J99" s="26">
        <v>-158738.6178318848</v>
      </c>
      <c r="K99" s="26">
        <v>-581.5160878580855</v>
      </c>
      <c r="L99" s="26">
        <f t="shared" si="1"/>
        <v>1664962.302168115</v>
      </c>
      <c r="M99" s="26">
        <v>7713.83</v>
      </c>
    </row>
    <row r="100" spans="1:13" ht="12.75">
      <c r="A100" s="27" t="s">
        <v>329</v>
      </c>
      <c r="B100" s="28" t="s">
        <v>47</v>
      </c>
      <c r="C100" s="28" t="s">
        <v>132</v>
      </c>
      <c r="D100" s="29">
        <v>458.9</v>
      </c>
      <c r="E100" s="29">
        <v>74.2</v>
      </c>
      <c r="F100" s="26">
        <v>8481.32782812</v>
      </c>
      <c r="G100" s="26">
        <v>75517.74</v>
      </c>
      <c r="H100" s="29">
        <v>458</v>
      </c>
      <c r="I100" s="26">
        <v>3844657.87</v>
      </c>
      <c r="J100" s="26">
        <v>-334646.79960806196</v>
      </c>
      <c r="K100" s="26">
        <v>-1225.930402949624</v>
      </c>
      <c r="L100" s="26">
        <f t="shared" si="1"/>
        <v>3510011.070391938</v>
      </c>
      <c r="M100" s="26">
        <v>7713.83</v>
      </c>
    </row>
    <row r="101" spans="1:13" ht="12.75">
      <c r="A101" s="27" t="s">
        <v>330</v>
      </c>
      <c r="B101" s="28" t="s">
        <v>47</v>
      </c>
      <c r="C101" s="28" t="s">
        <v>133</v>
      </c>
      <c r="D101" s="29">
        <v>50</v>
      </c>
      <c r="E101" s="29">
        <v>19.4</v>
      </c>
      <c r="F101" s="26">
        <v>16385.10335249</v>
      </c>
      <c r="G101" s="26">
        <v>38144.52</v>
      </c>
      <c r="H101" s="29">
        <v>42</v>
      </c>
      <c r="I101" s="26">
        <v>857399.69</v>
      </c>
      <c r="J101" s="26">
        <v>-74629.80372904922</v>
      </c>
      <c r="K101" s="26">
        <v>-273.3955485746727</v>
      </c>
      <c r="L101" s="26">
        <f t="shared" si="1"/>
        <v>782769.8862709508</v>
      </c>
      <c r="M101" s="26">
        <v>7713.83</v>
      </c>
    </row>
    <row r="102" spans="1:13" ht="12.75">
      <c r="A102" s="27" t="s">
        <v>331</v>
      </c>
      <c r="B102" s="28" t="s">
        <v>134</v>
      </c>
      <c r="C102" s="28" t="s">
        <v>135</v>
      </c>
      <c r="D102" s="29">
        <v>184.9</v>
      </c>
      <c r="E102" s="29">
        <v>65.4</v>
      </c>
      <c r="F102" s="26">
        <v>13948.91738307</v>
      </c>
      <c r="G102" s="26">
        <v>109471.1</v>
      </c>
      <c r="H102" s="29">
        <v>179</v>
      </c>
      <c r="I102" s="26">
        <v>2688625.92</v>
      </c>
      <c r="J102" s="26">
        <v>-234023.43976872024</v>
      </c>
      <c r="K102" s="26">
        <v>-857.3112013960305</v>
      </c>
      <c r="L102" s="26">
        <f t="shared" si="1"/>
        <v>2454602.4802312795</v>
      </c>
      <c r="M102" s="26">
        <v>7713.83</v>
      </c>
    </row>
    <row r="103" spans="1:13" ht="12.75">
      <c r="A103" s="27" t="s">
        <v>332</v>
      </c>
      <c r="B103" s="28" t="s">
        <v>134</v>
      </c>
      <c r="C103" s="28" t="s">
        <v>136</v>
      </c>
      <c r="D103" s="29">
        <v>482.1</v>
      </c>
      <c r="E103" s="29">
        <v>201.1</v>
      </c>
      <c r="F103" s="26">
        <v>9336.87203227</v>
      </c>
      <c r="G103" s="26">
        <v>236853.29</v>
      </c>
      <c r="H103" s="29">
        <v>452.5</v>
      </c>
      <c r="I103" s="26">
        <v>4738159.3</v>
      </c>
      <c r="J103" s="26">
        <v>-412418.97182861035</v>
      </c>
      <c r="K103" s="26">
        <v>-1510.8375663836398</v>
      </c>
      <c r="L103" s="26">
        <f t="shared" si="1"/>
        <v>4325740.328171389</v>
      </c>
      <c r="M103" s="26">
        <v>7713.83</v>
      </c>
    </row>
    <row r="104" spans="1:13" ht="12.75">
      <c r="A104" s="27" t="s">
        <v>333</v>
      </c>
      <c r="B104" s="28" t="s">
        <v>134</v>
      </c>
      <c r="C104" s="28" t="s">
        <v>137</v>
      </c>
      <c r="D104" s="29">
        <v>50</v>
      </c>
      <c r="E104" s="29">
        <v>27.5</v>
      </c>
      <c r="F104" s="26">
        <v>17292.32589511</v>
      </c>
      <c r="G104" s="26">
        <v>57064.68</v>
      </c>
      <c r="H104" s="29">
        <v>41</v>
      </c>
      <c r="I104" s="26">
        <v>921680.9700000001</v>
      </c>
      <c r="J104" s="26">
        <v>-80224.9763956641</v>
      </c>
      <c r="K104" s="26">
        <v>-293.89265863157294</v>
      </c>
      <c r="L104" s="26">
        <f t="shared" si="1"/>
        <v>841455.9936043359</v>
      </c>
      <c r="M104" s="26">
        <v>7713.83</v>
      </c>
    </row>
    <row r="105" spans="1:13" ht="12.75">
      <c r="A105" s="27" t="s">
        <v>334</v>
      </c>
      <c r="B105" s="28" t="s">
        <v>138</v>
      </c>
      <c r="C105" s="28" t="s">
        <v>139</v>
      </c>
      <c r="D105" s="29">
        <v>2120.6</v>
      </c>
      <c r="E105" s="29">
        <v>909.2</v>
      </c>
      <c r="F105" s="26">
        <v>8184.71407252</v>
      </c>
      <c r="G105" s="26">
        <v>940942.72</v>
      </c>
      <c r="H105" s="29">
        <v>2034</v>
      </c>
      <c r="I105" s="26">
        <v>18297447.380000003</v>
      </c>
      <c r="J105" s="26">
        <v>-1592646.8397860117</v>
      </c>
      <c r="K105" s="26">
        <v>-5834.432554986472</v>
      </c>
      <c r="L105" s="26">
        <f t="shared" si="1"/>
        <v>16704800.540213991</v>
      </c>
      <c r="M105" s="26">
        <v>7713.83</v>
      </c>
    </row>
    <row r="106" spans="1:13" ht="12.75">
      <c r="A106" s="27" t="s">
        <v>335</v>
      </c>
      <c r="B106" s="28" t="s">
        <v>138</v>
      </c>
      <c r="C106" s="28" t="s">
        <v>140</v>
      </c>
      <c r="D106" s="29">
        <v>182.3</v>
      </c>
      <c r="E106" s="29">
        <v>53</v>
      </c>
      <c r="F106" s="26">
        <v>14104.18293</v>
      </c>
      <c r="G106" s="26">
        <v>89702.6</v>
      </c>
      <c r="H106" s="29">
        <v>173.5</v>
      </c>
      <c r="I106" s="26">
        <v>2660895.15</v>
      </c>
      <c r="J106" s="26">
        <v>-231609.69744236668</v>
      </c>
      <c r="K106" s="26">
        <v>-848.4688036613776</v>
      </c>
      <c r="L106" s="26">
        <f t="shared" si="1"/>
        <v>2429285.452557633</v>
      </c>
      <c r="M106" s="26">
        <v>7713.83</v>
      </c>
    </row>
    <row r="107" spans="1:13" ht="12.75">
      <c r="A107" s="27" t="s">
        <v>336</v>
      </c>
      <c r="B107" s="28" t="s">
        <v>138</v>
      </c>
      <c r="C107" s="28" t="s">
        <v>141</v>
      </c>
      <c r="D107" s="29">
        <v>303.09999999999997</v>
      </c>
      <c r="E107" s="29">
        <v>75</v>
      </c>
      <c r="F107" s="26">
        <v>11404.78670614</v>
      </c>
      <c r="G107" s="26">
        <v>102643.08</v>
      </c>
      <c r="H107" s="29">
        <v>292.5</v>
      </c>
      <c r="I107" s="26">
        <v>3559433.93</v>
      </c>
      <c r="J107" s="26">
        <v>-309820.33079860144</v>
      </c>
      <c r="K107" s="26">
        <v>-1134.9822063822455</v>
      </c>
      <c r="L107" s="26">
        <f t="shared" si="1"/>
        <v>3249613.599201399</v>
      </c>
      <c r="M107" s="26">
        <v>7713.83</v>
      </c>
    </row>
    <row r="108" spans="1:13" ht="12.75">
      <c r="A108" s="27" t="s">
        <v>337</v>
      </c>
      <c r="B108" s="28" t="s">
        <v>138</v>
      </c>
      <c r="C108" s="28" t="s">
        <v>142</v>
      </c>
      <c r="D108" s="29">
        <v>154.79999999999998</v>
      </c>
      <c r="E108" s="29">
        <v>41.6</v>
      </c>
      <c r="F108" s="26">
        <v>14989.62937796</v>
      </c>
      <c r="G108" s="26">
        <v>74828.23</v>
      </c>
      <c r="H108" s="29">
        <v>145.5</v>
      </c>
      <c r="I108" s="26">
        <v>2395222.86</v>
      </c>
      <c r="J108" s="26">
        <v>-208485.04380626956</v>
      </c>
      <c r="K108" s="26">
        <v>-763.7549621324174</v>
      </c>
      <c r="L108" s="26">
        <f t="shared" si="1"/>
        <v>2186737.81619373</v>
      </c>
      <c r="M108" s="26">
        <v>7713.83</v>
      </c>
    </row>
    <row r="109" spans="1:13" ht="12.75">
      <c r="A109" s="27" t="s">
        <v>338</v>
      </c>
      <c r="B109" s="28" t="s">
        <v>143</v>
      </c>
      <c r="C109" s="28" t="s">
        <v>144</v>
      </c>
      <c r="D109" s="29">
        <v>162.5</v>
      </c>
      <c r="E109" s="29">
        <v>40.6</v>
      </c>
      <c r="F109" s="26">
        <v>14708.73204661</v>
      </c>
      <c r="G109" s="26">
        <v>71660.94</v>
      </c>
      <c r="H109" s="29">
        <v>155</v>
      </c>
      <c r="I109" s="26">
        <v>2461829.9</v>
      </c>
      <c r="J109" s="26">
        <v>-214282.65532881737</v>
      </c>
      <c r="K109" s="26">
        <v>-784.9936778120735</v>
      </c>
      <c r="L109" s="26">
        <f t="shared" si="1"/>
        <v>2247547.2446711827</v>
      </c>
      <c r="M109" s="26">
        <v>7713.83</v>
      </c>
    </row>
    <row r="110" spans="1:13" ht="12.75">
      <c r="A110" s="27" t="s">
        <v>339</v>
      </c>
      <c r="B110" s="28" t="s">
        <v>143</v>
      </c>
      <c r="C110" s="28" t="s">
        <v>145</v>
      </c>
      <c r="D110" s="29">
        <v>437.7</v>
      </c>
      <c r="E110" s="29">
        <v>138.8</v>
      </c>
      <c r="F110" s="26">
        <v>9656.01161364</v>
      </c>
      <c r="G110" s="26">
        <v>160830.53</v>
      </c>
      <c r="H110" s="29">
        <v>419</v>
      </c>
      <c r="I110" s="26">
        <v>4387266.81</v>
      </c>
      <c r="J110" s="26">
        <v>-381876.5795649773</v>
      </c>
      <c r="K110" s="26">
        <v>-1398.9499066222013</v>
      </c>
      <c r="L110" s="26">
        <f t="shared" si="1"/>
        <v>4005390.230435022</v>
      </c>
      <c r="M110" s="26">
        <v>7713.83</v>
      </c>
    </row>
    <row r="111" spans="1:13" ht="12.75">
      <c r="A111" s="27" t="s">
        <v>340</v>
      </c>
      <c r="B111" s="28" t="s">
        <v>143</v>
      </c>
      <c r="C111" s="28" t="s">
        <v>146</v>
      </c>
      <c r="D111" s="29">
        <v>21919.6</v>
      </c>
      <c r="E111" s="29">
        <v>8748.3</v>
      </c>
      <c r="F111" s="26">
        <v>7877.03726208</v>
      </c>
      <c r="G111" s="26">
        <v>8459077.84</v>
      </c>
      <c r="H111" s="29">
        <v>21314.5</v>
      </c>
      <c r="I111" s="26">
        <v>185263696.10799998</v>
      </c>
      <c r="J111" s="26">
        <v>-16125726.939157465</v>
      </c>
      <c r="K111" s="26">
        <v>-56817.91947747682</v>
      </c>
      <c r="L111" s="26">
        <f t="shared" si="1"/>
        <v>169137969.16884252</v>
      </c>
      <c r="M111" s="26">
        <v>7713.83</v>
      </c>
    </row>
    <row r="112" spans="1:13" ht="12.75">
      <c r="A112" s="27" t="s">
        <v>341</v>
      </c>
      <c r="B112" s="28" t="s">
        <v>147</v>
      </c>
      <c r="C112" s="28" t="s">
        <v>148</v>
      </c>
      <c r="D112" s="29">
        <v>93</v>
      </c>
      <c r="E112" s="29">
        <v>27.7</v>
      </c>
      <c r="F112" s="26">
        <v>16977.68257095</v>
      </c>
      <c r="G112" s="26">
        <v>56433.82</v>
      </c>
      <c r="H112" s="29">
        <v>89</v>
      </c>
      <c r="I112" s="26">
        <v>1635358.3</v>
      </c>
      <c r="J112" s="26">
        <v>-142344.8951278156</v>
      </c>
      <c r="K112" s="26">
        <v>-521.4600433837854</v>
      </c>
      <c r="L112" s="26">
        <f t="shared" si="1"/>
        <v>1493013.4048721844</v>
      </c>
      <c r="M112" s="26">
        <v>7713.83</v>
      </c>
    </row>
    <row r="113" spans="1:13" ht="12.75">
      <c r="A113" s="27" t="s">
        <v>342</v>
      </c>
      <c r="B113" s="28" t="s">
        <v>149</v>
      </c>
      <c r="C113" s="28" t="s">
        <v>149</v>
      </c>
      <c r="D113" s="29">
        <v>2106.1</v>
      </c>
      <c r="E113" s="29">
        <v>598.2</v>
      </c>
      <c r="F113" s="26">
        <v>8035.62797858</v>
      </c>
      <c r="G113" s="26">
        <v>576829.52</v>
      </c>
      <c r="H113" s="29">
        <v>2024</v>
      </c>
      <c r="I113" s="26">
        <v>17801241.603</v>
      </c>
      <c r="J113" s="26">
        <v>-1549456.0850205994</v>
      </c>
      <c r="K113" s="26">
        <v>-5676.209438986934</v>
      </c>
      <c r="L113" s="26">
        <f t="shared" si="1"/>
        <v>16251785.5179794</v>
      </c>
      <c r="M113" s="26">
        <v>7713.83</v>
      </c>
    </row>
    <row r="114" spans="1:13" ht="12.75">
      <c r="A114" s="27" t="s">
        <v>343</v>
      </c>
      <c r="B114" s="28" t="s">
        <v>150</v>
      </c>
      <c r="C114" s="28" t="s">
        <v>150</v>
      </c>
      <c r="D114" s="29">
        <v>2701.5</v>
      </c>
      <c r="E114" s="29">
        <v>1444.7</v>
      </c>
      <c r="F114" s="26">
        <v>7999.6170802</v>
      </c>
      <c r="G114" s="26">
        <v>1663946.35</v>
      </c>
      <c r="H114" s="29">
        <v>2576.5</v>
      </c>
      <c r="I114" s="26">
        <v>23275805</v>
      </c>
      <c r="J114" s="26">
        <v>-2025973.159362377</v>
      </c>
      <c r="K114" s="26">
        <v>-7421.8611817927185</v>
      </c>
      <c r="L114" s="26">
        <f t="shared" si="1"/>
        <v>21249831.840637624</v>
      </c>
      <c r="M114" s="26">
        <v>7713.83</v>
      </c>
    </row>
    <row r="115" spans="1:13" ht="12.75">
      <c r="A115" s="27" t="s">
        <v>344</v>
      </c>
      <c r="B115" s="28" t="s">
        <v>150</v>
      </c>
      <c r="C115" s="28" t="s">
        <v>69</v>
      </c>
      <c r="D115" s="29">
        <v>686.3000000000001</v>
      </c>
      <c r="E115" s="29">
        <v>266.2</v>
      </c>
      <c r="F115" s="26">
        <v>9126.96731833</v>
      </c>
      <c r="G115" s="26">
        <v>301056.76</v>
      </c>
      <c r="H115" s="29">
        <v>629</v>
      </c>
      <c r="I115" s="26">
        <v>6561034.56</v>
      </c>
      <c r="J115" s="26">
        <v>-571085.7225436001</v>
      </c>
      <c r="K115" s="26">
        <v>-2092.090379398885</v>
      </c>
      <c r="L115" s="26">
        <f t="shared" si="1"/>
        <v>5989948.8374564</v>
      </c>
      <c r="M115" s="26">
        <v>7713.83</v>
      </c>
    </row>
    <row r="116" spans="1:13" ht="12.75">
      <c r="A116" s="27" t="s">
        <v>345</v>
      </c>
      <c r="B116" s="28" t="s">
        <v>150</v>
      </c>
      <c r="C116" s="28" t="s">
        <v>151</v>
      </c>
      <c r="D116" s="29">
        <v>457.5</v>
      </c>
      <c r="E116" s="29">
        <v>201.3</v>
      </c>
      <c r="F116" s="26">
        <v>9418.88233459</v>
      </c>
      <c r="G116" s="26">
        <v>227522.52</v>
      </c>
      <c r="H116" s="29">
        <v>436.5</v>
      </c>
      <c r="I116" s="26">
        <v>4536661.19</v>
      </c>
      <c r="J116" s="26">
        <v>-394880.1686584409</v>
      </c>
      <c r="K116" s="26">
        <v>-1446.586684370597</v>
      </c>
      <c r="L116" s="26">
        <f t="shared" si="1"/>
        <v>4141781.0213415595</v>
      </c>
      <c r="M116" s="26">
        <v>7713.83</v>
      </c>
    </row>
    <row r="117" spans="1:13" ht="12.75">
      <c r="A117" s="27" t="s">
        <v>346</v>
      </c>
      <c r="B117" s="28" t="s">
        <v>152</v>
      </c>
      <c r="C117" s="28" t="s">
        <v>152</v>
      </c>
      <c r="D117" s="29">
        <v>5868.1</v>
      </c>
      <c r="E117" s="29">
        <v>2755</v>
      </c>
      <c r="F117" s="26">
        <v>8357.37444186</v>
      </c>
      <c r="G117" s="26">
        <v>3032172.45</v>
      </c>
      <c r="H117" s="29">
        <v>5659</v>
      </c>
      <c r="I117" s="26">
        <v>52074081.41</v>
      </c>
      <c r="J117" s="26">
        <v>-4532633.403446683</v>
      </c>
      <c r="K117" s="26">
        <v>-16604.650339457337</v>
      </c>
      <c r="L117" s="26">
        <f t="shared" si="1"/>
        <v>47541448.006553315</v>
      </c>
      <c r="M117" s="26">
        <v>7713.83</v>
      </c>
    </row>
    <row r="118" spans="1:13" ht="12.75">
      <c r="A118" s="27" t="s">
        <v>347</v>
      </c>
      <c r="B118" s="28" t="s">
        <v>152</v>
      </c>
      <c r="C118" s="28" t="s">
        <v>153</v>
      </c>
      <c r="D118" s="29">
        <v>267.9</v>
      </c>
      <c r="E118" s="29">
        <v>129.1</v>
      </c>
      <c r="F118" s="26">
        <v>13259.75412033</v>
      </c>
      <c r="G118" s="26">
        <v>205420.11</v>
      </c>
      <c r="H118" s="29">
        <v>240.5</v>
      </c>
      <c r="I118" s="26">
        <v>3757708.2399999998</v>
      </c>
      <c r="J118" s="26">
        <v>-327078.5278943021</v>
      </c>
      <c r="K118" s="26">
        <v>-1198.2051284137597</v>
      </c>
      <c r="L118" s="26">
        <f t="shared" si="1"/>
        <v>3430629.7121056975</v>
      </c>
      <c r="M118" s="26">
        <v>7713.83</v>
      </c>
    </row>
    <row r="119" spans="1:13" ht="12.75">
      <c r="A119" s="27" t="s">
        <v>348</v>
      </c>
      <c r="B119" s="28" t="s">
        <v>154</v>
      </c>
      <c r="C119" s="28" t="s">
        <v>155</v>
      </c>
      <c r="D119" s="29">
        <v>1453.5</v>
      </c>
      <c r="E119" s="29">
        <v>697.7</v>
      </c>
      <c r="F119" s="26">
        <v>8625.70821576</v>
      </c>
      <c r="G119" s="26">
        <v>822742.48</v>
      </c>
      <c r="H119" s="29">
        <v>1344</v>
      </c>
      <c r="I119" s="26">
        <v>13360209.37</v>
      </c>
      <c r="J119" s="26">
        <v>-1162899.6542582193</v>
      </c>
      <c r="K119" s="26">
        <v>-4260.115570818124</v>
      </c>
      <c r="L119" s="26">
        <f t="shared" si="1"/>
        <v>12197309.71574178</v>
      </c>
      <c r="M119" s="26">
        <v>7713.83</v>
      </c>
    </row>
    <row r="120" spans="1:13" ht="12.75">
      <c r="A120" s="27" t="s">
        <v>349</v>
      </c>
      <c r="B120" s="28" t="s">
        <v>154</v>
      </c>
      <c r="C120" s="28" t="s">
        <v>156</v>
      </c>
      <c r="D120" s="29">
        <v>3180</v>
      </c>
      <c r="E120" s="29">
        <v>1847.7</v>
      </c>
      <c r="F120" s="26">
        <v>8233.72645721</v>
      </c>
      <c r="G120" s="26">
        <v>2314945.7</v>
      </c>
      <c r="H120" s="29">
        <v>3062.5</v>
      </c>
      <c r="I120" s="26">
        <v>28498195.830000002</v>
      </c>
      <c r="J120" s="26">
        <v>-2480540.623270938</v>
      </c>
      <c r="K120" s="26">
        <v>-9087.103684783582</v>
      </c>
      <c r="L120" s="26">
        <f t="shared" si="1"/>
        <v>26017655.206729062</v>
      </c>
      <c r="M120" s="26">
        <v>7713.83</v>
      </c>
    </row>
    <row r="121" spans="1:13" ht="12.75">
      <c r="A121" s="27" t="s">
        <v>350</v>
      </c>
      <c r="B121" s="28" t="s">
        <v>154</v>
      </c>
      <c r="C121" s="28" t="s">
        <v>157</v>
      </c>
      <c r="D121" s="29">
        <v>209.3</v>
      </c>
      <c r="E121" s="29">
        <v>48.9</v>
      </c>
      <c r="F121" s="26">
        <v>13873.44182872</v>
      </c>
      <c r="G121" s="26">
        <v>81409.36</v>
      </c>
      <c r="H121" s="29">
        <v>183.5</v>
      </c>
      <c r="I121" s="26">
        <v>2985120.73</v>
      </c>
      <c r="J121" s="26">
        <v>-259830.94790647304</v>
      </c>
      <c r="K121" s="26">
        <v>-951.8532943952632</v>
      </c>
      <c r="L121" s="26">
        <f t="shared" si="1"/>
        <v>2725289.782093527</v>
      </c>
      <c r="M121" s="26">
        <v>7713.83</v>
      </c>
    </row>
    <row r="122" spans="1:13" ht="12.75">
      <c r="A122" s="27" t="s">
        <v>351</v>
      </c>
      <c r="B122" s="28" t="s">
        <v>154</v>
      </c>
      <c r="C122" s="28" t="s">
        <v>158</v>
      </c>
      <c r="D122" s="29">
        <v>637.7</v>
      </c>
      <c r="E122" s="29">
        <v>175.5</v>
      </c>
      <c r="F122" s="26">
        <v>9289.46755941</v>
      </c>
      <c r="G122" s="26">
        <v>195636.19</v>
      </c>
      <c r="H122" s="29">
        <v>587</v>
      </c>
      <c r="I122" s="26">
        <v>6119529.65</v>
      </c>
      <c r="J122" s="26">
        <v>-532656.2419139636</v>
      </c>
      <c r="K122" s="26">
        <v>-1951.3095061659344</v>
      </c>
      <c r="L122" s="26">
        <f t="shared" si="1"/>
        <v>5586873.408086037</v>
      </c>
      <c r="M122" s="26">
        <v>7713.83</v>
      </c>
    </row>
    <row r="123" spans="1:13" ht="12.75">
      <c r="A123" s="27" t="s">
        <v>352</v>
      </c>
      <c r="B123" s="28" t="s">
        <v>159</v>
      </c>
      <c r="C123" s="28" t="s">
        <v>160</v>
      </c>
      <c r="D123" s="29">
        <v>1418.7</v>
      </c>
      <c r="E123" s="29">
        <v>941</v>
      </c>
      <c r="F123" s="26">
        <v>8358.92106045</v>
      </c>
      <c r="G123" s="26">
        <v>1356229.59</v>
      </c>
      <c r="H123" s="29">
        <v>1347.5</v>
      </c>
      <c r="I123" s="26">
        <v>13215030.9</v>
      </c>
      <c r="J123" s="26">
        <v>-1150263.0265008851</v>
      </c>
      <c r="K123" s="26">
        <v>-4213.82310312796</v>
      </c>
      <c r="L123" s="26">
        <f t="shared" si="1"/>
        <v>12064767.873499116</v>
      </c>
      <c r="M123" s="26">
        <v>7713.83</v>
      </c>
    </row>
    <row r="124" spans="1:13" ht="12.75">
      <c r="A124" s="27" t="s">
        <v>353</v>
      </c>
      <c r="B124" s="28" t="s">
        <v>159</v>
      </c>
      <c r="C124" s="28" t="s">
        <v>161</v>
      </c>
      <c r="D124" s="29">
        <v>790.6999999999999</v>
      </c>
      <c r="E124" s="29">
        <v>532.8</v>
      </c>
      <c r="F124" s="26">
        <v>8794.26506418</v>
      </c>
      <c r="G124" s="26">
        <v>834209.21</v>
      </c>
      <c r="H124" s="29">
        <v>737</v>
      </c>
      <c r="I124" s="26">
        <v>7787834.6</v>
      </c>
      <c r="J124" s="26">
        <v>-677868.8801162251</v>
      </c>
      <c r="K124" s="26">
        <v>-2483.2751137055075</v>
      </c>
      <c r="L124" s="26">
        <f t="shared" si="1"/>
        <v>7109965.719883774</v>
      </c>
      <c r="M124" s="26">
        <v>7713.83</v>
      </c>
    </row>
    <row r="125" spans="1:13" ht="12.75">
      <c r="A125" s="27" t="s">
        <v>354</v>
      </c>
      <c r="B125" s="28" t="s">
        <v>159</v>
      </c>
      <c r="C125" s="28" t="s">
        <v>162</v>
      </c>
      <c r="D125" s="29">
        <v>137.3</v>
      </c>
      <c r="E125" s="29">
        <v>85.8</v>
      </c>
      <c r="F125" s="26">
        <v>15469.09990548</v>
      </c>
      <c r="G125" s="26">
        <v>159269.85</v>
      </c>
      <c r="H125" s="29">
        <v>137</v>
      </c>
      <c r="I125" s="26">
        <v>2283177.27</v>
      </c>
      <c r="J125" s="26">
        <v>-198732.36895936646</v>
      </c>
      <c r="K125" s="26">
        <v>-728.0274409999771</v>
      </c>
      <c r="L125" s="26">
        <f t="shared" si="1"/>
        <v>2084444.9010406337</v>
      </c>
      <c r="M125" s="26">
        <v>7713.83</v>
      </c>
    </row>
    <row r="126" spans="1:13" ht="12.75">
      <c r="A126" s="27" t="s">
        <v>355</v>
      </c>
      <c r="B126" s="28" t="s">
        <v>159</v>
      </c>
      <c r="C126" s="28" t="s">
        <v>163</v>
      </c>
      <c r="D126" s="29">
        <v>389</v>
      </c>
      <c r="E126" s="29">
        <v>179.2</v>
      </c>
      <c r="F126" s="26">
        <v>10105.20685547</v>
      </c>
      <c r="G126" s="26">
        <v>217302.37</v>
      </c>
      <c r="H126" s="29">
        <v>373</v>
      </c>
      <c r="I126" s="26">
        <v>4148227.84</v>
      </c>
      <c r="J126" s="26">
        <v>-361070.1439868468</v>
      </c>
      <c r="K126" s="26">
        <v>-1322.728523414243</v>
      </c>
      <c r="L126" s="26">
        <f t="shared" si="1"/>
        <v>3787157.696013153</v>
      </c>
      <c r="M126" s="26">
        <v>7713.83</v>
      </c>
    </row>
    <row r="127" spans="1:13" ht="12.75">
      <c r="A127" s="27" t="s">
        <v>356</v>
      </c>
      <c r="B127" s="28" t="s">
        <v>159</v>
      </c>
      <c r="C127" s="28" t="s">
        <v>164</v>
      </c>
      <c r="D127" s="29">
        <v>209.5</v>
      </c>
      <c r="E127" s="29">
        <v>66.5</v>
      </c>
      <c r="F127" s="26">
        <v>13345.82124291</v>
      </c>
      <c r="G127" s="26">
        <v>106499.65</v>
      </c>
      <c r="H127" s="29">
        <v>202.5</v>
      </c>
      <c r="I127" s="26">
        <v>2902449.1999999997</v>
      </c>
      <c r="J127" s="26">
        <v>-252635.0506722669</v>
      </c>
      <c r="K127" s="26">
        <v>-925.4921601897474</v>
      </c>
      <c r="L127" s="26">
        <f t="shared" si="1"/>
        <v>2649814.1493277326</v>
      </c>
      <c r="M127" s="26">
        <v>7713.83</v>
      </c>
    </row>
    <row r="128" spans="1:13" ht="12.75">
      <c r="A128" s="27" t="s">
        <v>357</v>
      </c>
      <c r="B128" s="28" t="s">
        <v>159</v>
      </c>
      <c r="C128" s="28" t="s">
        <v>165</v>
      </c>
      <c r="D128" s="29">
        <v>353.8</v>
      </c>
      <c r="E128" s="29">
        <v>112.5</v>
      </c>
      <c r="F128" s="26">
        <v>10613.49169357</v>
      </c>
      <c r="G128" s="26">
        <v>143282.14</v>
      </c>
      <c r="H128" s="29">
        <v>332.5</v>
      </c>
      <c r="I128" s="26">
        <v>3898335.5</v>
      </c>
      <c r="J128" s="26">
        <v>-339319.0091251199</v>
      </c>
      <c r="K128" s="26">
        <v>-1243.0463702997386</v>
      </c>
      <c r="L128" s="26">
        <f t="shared" si="1"/>
        <v>3559016.49087488</v>
      </c>
      <c r="M128" s="26">
        <v>7713.83</v>
      </c>
    </row>
    <row r="129" spans="1:13" ht="12.75">
      <c r="A129" s="27" t="s">
        <v>358</v>
      </c>
      <c r="B129" s="28" t="s">
        <v>166</v>
      </c>
      <c r="C129" s="28" t="s">
        <v>166</v>
      </c>
      <c r="D129" s="29">
        <v>167.70000000000002</v>
      </c>
      <c r="E129" s="29">
        <v>39.8</v>
      </c>
      <c r="F129" s="26">
        <v>16504.79452064</v>
      </c>
      <c r="G129" s="26">
        <v>78826.9</v>
      </c>
      <c r="H129" s="29">
        <v>156</v>
      </c>
      <c r="I129" s="26">
        <v>2846680.94</v>
      </c>
      <c r="J129" s="26">
        <v>-247780.86849019662</v>
      </c>
      <c r="K129" s="26">
        <v>-907.7095621627352</v>
      </c>
      <c r="L129" s="26">
        <f t="shared" si="1"/>
        <v>2598900.071509803</v>
      </c>
      <c r="M129" s="26">
        <v>7713.83</v>
      </c>
    </row>
    <row r="130" spans="1:13" ht="12.75">
      <c r="A130" s="27" t="s">
        <v>359</v>
      </c>
      <c r="B130" s="28" t="s">
        <v>166</v>
      </c>
      <c r="C130" s="28" t="s">
        <v>167</v>
      </c>
      <c r="D130" s="29">
        <v>331.8</v>
      </c>
      <c r="E130" s="29">
        <v>53.6</v>
      </c>
      <c r="F130" s="26">
        <v>12117.27406242</v>
      </c>
      <c r="G130" s="26">
        <v>77938.31</v>
      </c>
      <c r="H130" s="29">
        <v>320</v>
      </c>
      <c r="I130" s="26">
        <v>4098449.84</v>
      </c>
      <c r="J130" s="26">
        <v>-356737.36615481303</v>
      </c>
      <c r="K130" s="26">
        <v>-1306.856015206373</v>
      </c>
      <c r="L130" s="26">
        <f t="shared" si="1"/>
        <v>3741712.4738451866</v>
      </c>
      <c r="M130" s="26">
        <v>7713.83</v>
      </c>
    </row>
    <row r="131" spans="1:13" ht="12.75">
      <c r="A131" s="27" t="s">
        <v>360</v>
      </c>
      <c r="B131" s="28" t="s">
        <v>168</v>
      </c>
      <c r="C131" s="28" t="s">
        <v>169</v>
      </c>
      <c r="D131" s="29">
        <v>902.7</v>
      </c>
      <c r="E131" s="29">
        <v>179.1</v>
      </c>
      <c r="F131" s="26">
        <v>9308.17978712</v>
      </c>
      <c r="G131" s="26">
        <v>200051.4</v>
      </c>
      <c r="H131" s="29">
        <v>785</v>
      </c>
      <c r="I131" s="26">
        <v>8601399.11</v>
      </c>
      <c r="J131" s="26">
        <v>-748683.1810896953</v>
      </c>
      <c r="K131" s="26">
        <v>-2742.6931168917863</v>
      </c>
      <c r="L131" s="26">
        <f t="shared" si="1"/>
        <v>7852715.928910304</v>
      </c>
      <c r="M131" s="26">
        <v>7713.83</v>
      </c>
    </row>
    <row r="132" spans="1:13" ht="12.75">
      <c r="A132" s="27" t="s">
        <v>361</v>
      </c>
      <c r="B132" s="28" t="s">
        <v>168</v>
      </c>
      <c r="C132" s="28" t="s">
        <v>168</v>
      </c>
      <c r="D132" s="29">
        <v>647.7</v>
      </c>
      <c r="E132" s="29">
        <v>187.3</v>
      </c>
      <c r="F132" s="26">
        <v>9557.04837053</v>
      </c>
      <c r="G132" s="26">
        <v>214804.22</v>
      </c>
      <c r="H132" s="29">
        <v>596</v>
      </c>
      <c r="I132" s="26">
        <v>6404904.45</v>
      </c>
      <c r="J132" s="26">
        <v>-557495.8418830476</v>
      </c>
      <c r="K132" s="26">
        <v>-2042.305806847344</v>
      </c>
      <c r="L132" s="26">
        <f t="shared" si="1"/>
        <v>5847408.608116953</v>
      </c>
      <c r="M132" s="26">
        <v>7713.83</v>
      </c>
    </row>
    <row r="133" spans="1:13" ht="12.75">
      <c r="A133" s="27" t="s">
        <v>362</v>
      </c>
      <c r="B133" s="28" t="s">
        <v>170</v>
      </c>
      <c r="C133" s="28" t="s">
        <v>171</v>
      </c>
      <c r="D133" s="29">
        <v>585.4</v>
      </c>
      <c r="E133" s="29">
        <v>229.8</v>
      </c>
      <c r="F133" s="26">
        <v>9003.26416015</v>
      </c>
      <c r="G133" s="26">
        <v>254295.39</v>
      </c>
      <c r="H133" s="29">
        <v>557.5</v>
      </c>
      <c r="I133" s="26">
        <v>5524806.23</v>
      </c>
      <c r="J133" s="26">
        <v>-480890.3121785925</v>
      </c>
      <c r="K133" s="26">
        <v>-1761.6724704199737</v>
      </c>
      <c r="L133" s="26">
        <f aca="true" t="shared" si="2" ref="L133:L183">I133+J133</f>
        <v>5043915.917821408</v>
      </c>
      <c r="M133" s="26">
        <v>7713.83</v>
      </c>
    </row>
    <row r="134" spans="1:13" ht="12.75">
      <c r="A134" s="27" t="s">
        <v>363</v>
      </c>
      <c r="B134" s="28" t="s">
        <v>170</v>
      </c>
      <c r="C134" s="28" t="s">
        <v>172</v>
      </c>
      <c r="D134" s="29">
        <v>322.1</v>
      </c>
      <c r="E134" s="29">
        <v>82.8</v>
      </c>
      <c r="F134" s="26">
        <v>10539.15778027</v>
      </c>
      <c r="G134" s="26">
        <v>104717.07</v>
      </c>
      <c r="H134" s="29">
        <v>306</v>
      </c>
      <c r="I134" s="26">
        <v>3499379.79</v>
      </c>
      <c r="J134" s="26">
        <v>-304593.0969500368</v>
      </c>
      <c r="K134" s="26">
        <v>-1115.8329872479578</v>
      </c>
      <c r="L134" s="26">
        <f t="shared" si="2"/>
        <v>3194786.693049963</v>
      </c>
      <c r="M134" s="26">
        <v>7713.83</v>
      </c>
    </row>
    <row r="135" spans="1:13" ht="12.75">
      <c r="A135" s="27" t="s">
        <v>364</v>
      </c>
      <c r="B135" s="28" t="s">
        <v>173</v>
      </c>
      <c r="C135" s="28" t="s">
        <v>174</v>
      </c>
      <c r="D135" s="29">
        <v>1652.4</v>
      </c>
      <c r="E135" s="29">
        <v>46.7</v>
      </c>
      <c r="F135" s="26">
        <v>11478.54442193</v>
      </c>
      <c r="G135" s="26">
        <v>64325.76</v>
      </c>
      <c r="H135" s="29">
        <v>1600</v>
      </c>
      <c r="I135" s="26">
        <v>19031472.560000002</v>
      </c>
      <c r="J135" s="26">
        <v>-1656537.8765504174</v>
      </c>
      <c r="K135" s="26">
        <v>-6068.488175829678</v>
      </c>
      <c r="L135" s="26">
        <f t="shared" si="2"/>
        <v>17374934.683449585</v>
      </c>
      <c r="M135" s="26">
        <v>7713.83</v>
      </c>
    </row>
    <row r="136" spans="1:13" ht="12.75">
      <c r="A136" s="27" t="s">
        <v>365</v>
      </c>
      <c r="B136" s="28" t="s">
        <v>175</v>
      </c>
      <c r="C136" s="28" t="s">
        <v>176</v>
      </c>
      <c r="D136" s="29">
        <v>195.3</v>
      </c>
      <c r="E136" s="29">
        <v>114.3</v>
      </c>
      <c r="F136" s="26">
        <v>13256.27466477</v>
      </c>
      <c r="G136" s="26">
        <v>181823.06</v>
      </c>
      <c r="H136" s="29">
        <v>192</v>
      </c>
      <c r="I136" s="26">
        <v>2750396.4000000004</v>
      </c>
      <c r="J136" s="26">
        <v>-239400.06732342485</v>
      </c>
      <c r="K136" s="26">
        <v>-877.0077028786949</v>
      </c>
      <c r="L136" s="26">
        <f t="shared" si="2"/>
        <v>2510996.3326765755</v>
      </c>
      <c r="M136" s="26">
        <v>7713.83</v>
      </c>
    </row>
    <row r="137" spans="1:13" ht="12.75">
      <c r="A137" s="27" t="s">
        <v>366</v>
      </c>
      <c r="B137" s="28" t="s">
        <v>175</v>
      </c>
      <c r="C137" s="28" t="s">
        <v>177</v>
      </c>
      <c r="D137" s="29">
        <v>1487.4</v>
      </c>
      <c r="E137" s="29">
        <v>822.2</v>
      </c>
      <c r="F137" s="26">
        <v>8263.06458611</v>
      </c>
      <c r="G137" s="26">
        <v>1005351.29</v>
      </c>
      <c r="H137" s="29">
        <v>1413</v>
      </c>
      <c r="I137" s="26">
        <v>13295429.3</v>
      </c>
      <c r="J137" s="26">
        <v>-1157261.0659008408</v>
      </c>
      <c r="K137" s="26">
        <v>-4239.459413624558</v>
      </c>
      <c r="L137" s="26">
        <f t="shared" si="2"/>
        <v>12138168.23409916</v>
      </c>
      <c r="M137" s="26">
        <v>7713.83</v>
      </c>
    </row>
    <row r="138" spans="1:13" ht="12.75">
      <c r="A138" s="27" t="s">
        <v>367</v>
      </c>
      <c r="B138" s="28" t="s">
        <v>175</v>
      </c>
      <c r="C138" s="28" t="s">
        <v>178</v>
      </c>
      <c r="D138" s="29">
        <v>286.3</v>
      </c>
      <c r="E138" s="29">
        <v>149.5</v>
      </c>
      <c r="F138" s="26">
        <v>10699.20654716</v>
      </c>
      <c r="G138" s="26">
        <v>191943.77</v>
      </c>
      <c r="H138" s="29">
        <v>271</v>
      </c>
      <c r="I138" s="26">
        <v>3255126.6</v>
      </c>
      <c r="J138" s="26">
        <v>-283332.80511357234</v>
      </c>
      <c r="K138" s="26">
        <v>-1037.9489669363063</v>
      </c>
      <c r="L138" s="26">
        <f t="shared" si="2"/>
        <v>2971793.794886428</v>
      </c>
      <c r="M138" s="26">
        <v>7713.83</v>
      </c>
    </row>
    <row r="139" spans="1:13" ht="12.75">
      <c r="A139" s="27" t="s">
        <v>368</v>
      </c>
      <c r="B139" s="28" t="s">
        <v>175</v>
      </c>
      <c r="C139" s="28" t="s">
        <v>179</v>
      </c>
      <c r="D139" s="29">
        <v>233.20000000000002</v>
      </c>
      <c r="E139" s="29">
        <v>59.9</v>
      </c>
      <c r="F139" s="26">
        <v>12226.73613458</v>
      </c>
      <c r="G139" s="26">
        <v>87885.78</v>
      </c>
      <c r="H139" s="29">
        <v>206</v>
      </c>
      <c r="I139" s="26">
        <v>2931031.17</v>
      </c>
      <c r="J139" s="26">
        <v>-255122.88316878854</v>
      </c>
      <c r="K139" s="26">
        <v>-934.6059766030645</v>
      </c>
      <c r="L139" s="26">
        <f t="shared" si="2"/>
        <v>2675908.2868312113</v>
      </c>
      <c r="M139" s="26">
        <v>7713.83</v>
      </c>
    </row>
    <row r="140" spans="1:13" ht="12.75">
      <c r="A140" s="27" t="s">
        <v>369</v>
      </c>
      <c r="B140" s="28" t="s">
        <v>180</v>
      </c>
      <c r="C140" s="28" t="s">
        <v>181</v>
      </c>
      <c r="D140" s="29">
        <v>16415.5</v>
      </c>
      <c r="E140" s="29">
        <v>11779.4</v>
      </c>
      <c r="F140" s="26">
        <v>8058.76440676</v>
      </c>
      <c r="G140" s="26">
        <v>18326179.86</v>
      </c>
      <c r="H140" s="29">
        <v>14972.5</v>
      </c>
      <c r="I140" s="26">
        <v>150615239.92000002</v>
      </c>
      <c r="J140" s="26">
        <v>-13109855.210973147</v>
      </c>
      <c r="K140" s="26">
        <v>-48026.068380820565</v>
      </c>
      <c r="L140" s="26">
        <f t="shared" si="2"/>
        <v>137505384.70902687</v>
      </c>
      <c r="M140" s="26">
        <v>7713.83</v>
      </c>
    </row>
    <row r="141" spans="1:13" ht="12.75">
      <c r="A141" s="27" t="s">
        <v>370</v>
      </c>
      <c r="B141" s="28" t="s">
        <v>180</v>
      </c>
      <c r="C141" s="28" t="s">
        <v>182</v>
      </c>
      <c r="D141" s="29">
        <v>9578.6</v>
      </c>
      <c r="E141" s="29">
        <v>3089.5</v>
      </c>
      <c r="F141" s="26">
        <v>7983.22847552</v>
      </c>
      <c r="G141" s="26">
        <v>2959702.13</v>
      </c>
      <c r="H141" s="29">
        <v>9411.5</v>
      </c>
      <c r="I141" s="26">
        <v>80901468.473</v>
      </c>
      <c r="J141" s="26">
        <v>-7041827.497665475</v>
      </c>
      <c r="K141" s="26">
        <v>-25796.721892531154</v>
      </c>
      <c r="L141" s="26">
        <f t="shared" si="2"/>
        <v>73859640.97533453</v>
      </c>
      <c r="M141" s="26">
        <v>7713.83</v>
      </c>
    </row>
    <row r="142" spans="1:13" ht="12.75">
      <c r="A142" s="27" t="s">
        <v>371</v>
      </c>
      <c r="B142" s="28" t="s">
        <v>183</v>
      </c>
      <c r="C142" s="28" t="s">
        <v>184</v>
      </c>
      <c r="D142" s="29">
        <v>700.7</v>
      </c>
      <c r="E142" s="29">
        <v>212.7</v>
      </c>
      <c r="F142" s="26">
        <v>8890.12731959</v>
      </c>
      <c r="G142" s="26">
        <v>226911.61</v>
      </c>
      <c r="H142" s="29">
        <v>682</v>
      </c>
      <c r="I142" s="26">
        <v>6456223.82</v>
      </c>
      <c r="J142" s="26">
        <v>-561962.7836784178</v>
      </c>
      <c r="K142" s="26">
        <v>-2058.669805432014</v>
      </c>
      <c r="L142" s="26">
        <f t="shared" si="2"/>
        <v>5894261.036321582</v>
      </c>
      <c r="M142" s="26">
        <v>7713.83</v>
      </c>
    </row>
    <row r="143" spans="1:13" ht="12.75">
      <c r="A143" s="27" t="s">
        <v>372</v>
      </c>
      <c r="B143" s="28" t="s">
        <v>183</v>
      </c>
      <c r="C143" s="28" t="s">
        <v>185</v>
      </c>
      <c r="D143" s="29">
        <v>483.7</v>
      </c>
      <c r="E143" s="29">
        <v>114.1</v>
      </c>
      <c r="F143" s="26">
        <v>9072.58741531</v>
      </c>
      <c r="G143" s="26">
        <v>124221.87</v>
      </c>
      <c r="H143" s="29">
        <v>458</v>
      </c>
      <c r="I143" s="26">
        <v>4512632.4</v>
      </c>
      <c r="J143" s="26">
        <v>-392788.65416122135</v>
      </c>
      <c r="K143" s="26">
        <v>-1438.9247219273452</v>
      </c>
      <c r="L143" s="26">
        <f t="shared" si="2"/>
        <v>4119843.745838779</v>
      </c>
      <c r="M143" s="26">
        <v>7713.83</v>
      </c>
    </row>
    <row r="144" spans="1:13" ht="12.75">
      <c r="A144" s="27" t="s">
        <v>373</v>
      </c>
      <c r="B144" s="28" t="s">
        <v>186</v>
      </c>
      <c r="C144" s="28" t="s">
        <v>187</v>
      </c>
      <c r="D144" s="29">
        <v>432.8</v>
      </c>
      <c r="E144" s="29">
        <v>199</v>
      </c>
      <c r="F144" s="26">
        <v>9553.30809511</v>
      </c>
      <c r="G144" s="26">
        <v>228133</v>
      </c>
      <c r="H144" s="29">
        <v>398</v>
      </c>
      <c r="I144" s="26">
        <v>4362804.739999999</v>
      </c>
      <c r="J144" s="26">
        <v>-379747.3514999353</v>
      </c>
      <c r="K144" s="26">
        <v>-1391.1497859492838</v>
      </c>
      <c r="L144" s="26">
        <f t="shared" si="2"/>
        <v>3983057.388500064</v>
      </c>
      <c r="M144" s="26">
        <v>7713.83</v>
      </c>
    </row>
    <row r="145" spans="1:13" ht="12.75">
      <c r="A145" s="27" t="s">
        <v>374</v>
      </c>
      <c r="B145" s="28" t="s">
        <v>186</v>
      </c>
      <c r="C145" s="28" t="s">
        <v>188</v>
      </c>
      <c r="D145" s="29">
        <v>1103.5</v>
      </c>
      <c r="E145" s="29">
        <v>618.8</v>
      </c>
      <c r="F145" s="26">
        <v>8343.22921049</v>
      </c>
      <c r="G145" s="26">
        <v>770314.16</v>
      </c>
      <c r="H145" s="29">
        <v>1052</v>
      </c>
      <c r="I145" s="26">
        <v>9956045.01</v>
      </c>
      <c r="J145" s="26">
        <v>-866594.3009775055</v>
      </c>
      <c r="K145" s="26">
        <v>-3174.64354010098</v>
      </c>
      <c r="L145" s="26">
        <f t="shared" si="2"/>
        <v>9089450.709022494</v>
      </c>
      <c r="M145" s="26">
        <v>7713.83</v>
      </c>
    </row>
    <row r="146" spans="1:13" ht="12.75">
      <c r="A146" s="27" t="s">
        <v>375</v>
      </c>
      <c r="B146" s="28" t="s">
        <v>186</v>
      </c>
      <c r="C146" s="28" t="s">
        <v>189</v>
      </c>
      <c r="D146" s="29">
        <v>387.5</v>
      </c>
      <c r="E146" s="29">
        <v>107</v>
      </c>
      <c r="F146" s="26">
        <v>10048.24866582</v>
      </c>
      <c r="G146" s="26">
        <v>129019.51</v>
      </c>
      <c r="H146" s="29">
        <v>330.5</v>
      </c>
      <c r="I146" s="26">
        <v>4022715.8699999996</v>
      </c>
      <c r="J146" s="26">
        <v>-350145.3281792433</v>
      </c>
      <c r="K146" s="26">
        <v>-1282.7070325144293</v>
      </c>
      <c r="L146" s="26">
        <f t="shared" si="2"/>
        <v>3672570.541820756</v>
      </c>
      <c r="M146" s="26">
        <v>7713.83</v>
      </c>
    </row>
    <row r="147" spans="1:13" ht="12.75">
      <c r="A147" s="27" t="s">
        <v>376</v>
      </c>
      <c r="B147" s="28" t="s">
        <v>190</v>
      </c>
      <c r="C147" s="28" t="s">
        <v>191</v>
      </c>
      <c r="D147" s="29">
        <v>398.2</v>
      </c>
      <c r="E147" s="29">
        <v>94</v>
      </c>
      <c r="F147" s="26">
        <v>10922.92063755</v>
      </c>
      <c r="G147" s="26">
        <v>123210.54</v>
      </c>
      <c r="H147" s="29">
        <v>383</v>
      </c>
      <c r="I147" s="26">
        <v>4472717.54</v>
      </c>
      <c r="J147" s="26">
        <v>-389314.383990127</v>
      </c>
      <c r="K147" s="26">
        <v>-1426.1972330172648</v>
      </c>
      <c r="L147" s="26">
        <f t="shared" si="2"/>
        <v>4083403.156009873</v>
      </c>
      <c r="M147" s="26">
        <v>7713.83</v>
      </c>
    </row>
    <row r="148" spans="1:13" ht="12.75">
      <c r="A148" s="27" t="s">
        <v>377</v>
      </c>
      <c r="B148" s="28" t="s">
        <v>190</v>
      </c>
      <c r="C148" s="28" t="s">
        <v>192</v>
      </c>
      <c r="D148" s="29">
        <v>2725.8</v>
      </c>
      <c r="E148" s="29">
        <v>350.5</v>
      </c>
      <c r="F148" s="26">
        <v>8745.77088189</v>
      </c>
      <c r="G148" s="26">
        <v>367847.12</v>
      </c>
      <c r="H148" s="29">
        <v>2691.5</v>
      </c>
      <c r="I148" s="26">
        <v>24207069.39</v>
      </c>
      <c r="J148" s="26">
        <v>-2107032.2960242443</v>
      </c>
      <c r="K148" s="26">
        <v>-7368.237646025484</v>
      </c>
      <c r="L148" s="26">
        <f t="shared" si="2"/>
        <v>22100037.093975756</v>
      </c>
      <c r="M148" s="26">
        <v>7713.83</v>
      </c>
    </row>
    <row r="149" spans="1:13" ht="12.75">
      <c r="A149" s="27" t="s">
        <v>378</v>
      </c>
      <c r="B149" s="28" t="s">
        <v>190</v>
      </c>
      <c r="C149" s="28" t="s">
        <v>193</v>
      </c>
      <c r="D149" s="29">
        <v>330.5</v>
      </c>
      <c r="E149" s="29">
        <v>114.5</v>
      </c>
      <c r="F149" s="26">
        <v>11829.72534495</v>
      </c>
      <c r="G149" s="26">
        <v>162540.43</v>
      </c>
      <c r="H149" s="29">
        <v>300.5</v>
      </c>
      <c r="I149" s="26">
        <v>4066763.0700000003</v>
      </c>
      <c r="J149" s="26">
        <v>-353979.2855845862</v>
      </c>
      <c r="K149" s="26">
        <v>-1296.7521838570647</v>
      </c>
      <c r="L149" s="26">
        <f t="shared" si="2"/>
        <v>3712783.784415414</v>
      </c>
      <c r="M149" s="26">
        <v>7713.83</v>
      </c>
    </row>
    <row r="150" spans="1:13" ht="12.75">
      <c r="A150" s="27" t="s">
        <v>379</v>
      </c>
      <c r="B150" s="28" t="s">
        <v>194</v>
      </c>
      <c r="C150" s="28" t="s">
        <v>195</v>
      </c>
      <c r="D150" s="29">
        <v>131.2</v>
      </c>
      <c r="E150" s="29">
        <v>75.7</v>
      </c>
      <c r="F150" s="26">
        <v>15071.36317244</v>
      </c>
      <c r="G150" s="26">
        <v>136908.26</v>
      </c>
      <c r="H150" s="29">
        <v>120.5</v>
      </c>
      <c r="I150" s="26">
        <v>2114271.1100000003</v>
      </c>
      <c r="J150" s="26">
        <v>-184030.43505800553</v>
      </c>
      <c r="K150" s="26">
        <v>-674.1690213977478</v>
      </c>
      <c r="L150" s="26">
        <f t="shared" si="2"/>
        <v>1930240.6749419947</v>
      </c>
      <c r="M150" s="26">
        <v>7713.83</v>
      </c>
    </row>
    <row r="151" spans="1:13" ht="12.75">
      <c r="A151" s="27" t="s">
        <v>380</v>
      </c>
      <c r="B151" s="28" t="s">
        <v>194</v>
      </c>
      <c r="C151" s="28" t="s">
        <v>149</v>
      </c>
      <c r="D151" s="29">
        <v>220</v>
      </c>
      <c r="E151" s="29">
        <v>151.5</v>
      </c>
      <c r="F151" s="26">
        <v>14338.71608055</v>
      </c>
      <c r="G151" s="26">
        <v>260677.86</v>
      </c>
      <c r="H151" s="29">
        <v>202.5</v>
      </c>
      <c r="I151" s="26">
        <v>3409018.6799999997</v>
      </c>
      <c r="J151" s="26">
        <v>-296727.88311488944</v>
      </c>
      <c r="K151" s="26">
        <v>-1087.0199079730326</v>
      </c>
      <c r="L151" s="26">
        <f t="shared" si="2"/>
        <v>3112290.7968851104</v>
      </c>
      <c r="M151" s="26">
        <v>7713.83</v>
      </c>
    </row>
    <row r="152" spans="1:13" ht="12.75">
      <c r="A152" s="27" t="s">
        <v>381</v>
      </c>
      <c r="B152" s="28" t="s">
        <v>194</v>
      </c>
      <c r="C152" s="28" t="s">
        <v>196</v>
      </c>
      <c r="D152" s="29">
        <v>652</v>
      </c>
      <c r="E152" s="29">
        <v>466.3</v>
      </c>
      <c r="F152" s="26">
        <v>8727.36640179</v>
      </c>
      <c r="G152" s="26">
        <v>809621.72</v>
      </c>
      <c r="H152" s="29">
        <v>575</v>
      </c>
      <c r="I152" s="26">
        <v>6499864.609999999</v>
      </c>
      <c r="J152" s="26">
        <v>-565761.3663351021</v>
      </c>
      <c r="K152" s="26">
        <v>-2072.585366472492</v>
      </c>
      <c r="L152" s="26">
        <f t="shared" si="2"/>
        <v>5934103.243664897</v>
      </c>
      <c r="M152" s="26">
        <v>7713.83</v>
      </c>
    </row>
    <row r="153" spans="1:13" ht="12.75">
      <c r="A153" s="27" t="s">
        <v>382</v>
      </c>
      <c r="B153" s="28" t="s">
        <v>197</v>
      </c>
      <c r="C153" s="28" t="s">
        <v>198</v>
      </c>
      <c r="D153" s="29">
        <v>66.1</v>
      </c>
      <c r="E153" s="29">
        <v>30</v>
      </c>
      <c r="F153" s="26">
        <v>18071.25242429</v>
      </c>
      <c r="G153" s="26">
        <v>65056.51</v>
      </c>
      <c r="H153" s="29">
        <v>60</v>
      </c>
      <c r="I153" s="26">
        <v>1259566.2999999998</v>
      </c>
      <c r="J153" s="26">
        <v>-109635.19913650159</v>
      </c>
      <c r="K153" s="26">
        <v>-401.6327782374994</v>
      </c>
      <c r="L153" s="26">
        <f t="shared" si="2"/>
        <v>1149931.1008634982</v>
      </c>
      <c r="M153" s="26">
        <v>7713.83</v>
      </c>
    </row>
    <row r="154" spans="1:13" ht="12.75">
      <c r="A154" s="27" t="s">
        <v>383</v>
      </c>
      <c r="B154" s="28" t="s">
        <v>199</v>
      </c>
      <c r="C154" s="28" t="s">
        <v>200</v>
      </c>
      <c r="D154" s="29">
        <v>910.4</v>
      </c>
      <c r="E154" s="29">
        <v>141.4</v>
      </c>
      <c r="F154" s="26">
        <v>11618.23019295</v>
      </c>
      <c r="G154" s="26">
        <v>197138.13</v>
      </c>
      <c r="H154" s="29">
        <v>883.5</v>
      </c>
      <c r="I154" s="26">
        <v>10774374.9</v>
      </c>
      <c r="J154" s="26">
        <v>-937823.390267606</v>
      </c>
      <c r="K154" s="26">
        <v>-3435.5810606074333</v>
      </c>
      <c r="L154" s="26">
        <f t="shared" si="2"/>
        <v>9836551.509732394</v>
      </c>
      <c r="M154" s="26">
        <v>7713.83</v>
      </c>
    </row>
    <row r="155" spans="1:13" ht="12.75">
      <c r="A155" s="27" t="s">
        <v>384</v>
      </c>
      <c r="B155" s="28" t="s">
        <v>199</v>
      </c>
      <c r="C155" s="28" t="s">
        <v>201</v>
      </c>
      <c r="D155" s="29">
        <v>230.8</v>
      </c>
      <c r="E155" s="29">
        <v>40.3</v>
      </c>
      <c r="F155" s="26">
        <v>13788.26666892</v>
      </c>
      <c r="G155" s="26">
        <v>66680.06</v>
      </c>
      <c r="H155" s="29">
        <v>175.5</v>
      </c>
      <c r="I155" s="26">
        <v>3249012.01</v>
      </c>
      <c r="J155" s="26">
        <v>-282800.57882878836</v>
      </c>
      <c r="K155" s="26">
        <v>-1035.999232516226</v>
      </c>
      <c r="L155" s="26">
        <f t="shared" si="2"/>
        <v>2966211.4311712114</v>
      </c>
      <c r="M155" s="26">
        <v>7713.83</v>
      </c>
    </row>
    <row r="156" spans="1:13" ht="12.75">
      <c r="A156" s="27" t="s">
        <v>385</v>
      </c>
      <c r="B156" s="28" t="s">
        <v>202</v>
      </c>
      <c r="C156" s="28" t="s">
        <v>203</v>
      </c>
      <c r="D156" s="29">
        <v>516.3</v>
      </c>
      <c r="E156" s="29">
        <v>222.9</v>
      </c>
      <c r="F156" s="26">
        <v>9092.83527799</v>
      </c>
      <c r="G156" s="26">
        <v>254977.56</v>
      </c>
      <c r="H156" s="29">
        <v>505</v>
      </c>
      <c r="I156" s="26">
        <v>4605933.05</v>
      </c>
      <c r="J156" s="26">
        <v>-400909.73150531587</v>
      </c>
      <c r="K156" s="26">
        <v>-1468.6751203548552</v>
      </c>
      <c r="L156" s="26">
        <f t="shared" si="2"/>
        <v>4205023.318494684</v>
      </c>
      <c r="M156" s="26">
        <v>7713.83</v>
      </c>
    </row>
    <row r="157" spans="1:13" ht="12.75">
      <c r="A157" s="27" t="s">
        <v>386</v>
      </c>
      <c r="B157" s="28" t="s">
        <v>202</v>
      </c>
      <c r="C157" s="28" t="s">
        <v>204</v>
      </c>
      <c r="D157" s="29">
        <v>139.4</v>
      </c>
      <c r="E157" s="29">
        <v>52.5</v>
      </c>
      <c r="F157" s="26">
        <v>15095.99669679</v>
      </c>
      <c r="G157" s="26">
        <v>95104.78</v>
      </c>
      <c r="H157" s="29">
        <v>130.5</v>
      </c>
      <c r="I157" s="26">
        <v>2199486.7199999997</v>
      </c>
      <c r="J157" s="26">
        <v>-191447.7741626548</v>
      </c>
      <c r="K157" s="26">
        <v>-701.3413760356124</v>
      </c>
      <c r="L157" s="26">
        <f t="shared" si="2"/>
        <v>2008038.945837345</v>
      </c>
      <c r="M157" s="26">
        <v>7713.83</v>
      </c>
    </row>
    <row r="158" spans="1:13" ht="12.75">
      <c r="A158" s="27" t="s">
        <v>387</v>
      </c>
      <c r="B158" s="28" t="s">
        <v>205</v>
      </c>
      <c r="C158" s="28" t="s">
        <v>205</v>
      </c>
      <c r="D158" s="29">
        <v>3397.5</v>
      </c>
      <c r="E158" s="29">
        <v>821.6</v>
      </c>
      <c r="F158" s="26">
        <v>8974.49544678</v>
      </c>
      <c r="G158" s="26">
        <v>884813.46</v>
      </c>
      <c r="H158" s="29">
        <v>3319</v>
      </c>
      <c r="I158" s="26">
        <v>31374849.24</v>
      </c>
      <c r="J158" s="26">
        <v>-2730930.3561909487</v>
      </c>
      <c r="K158" s="26">
        <v>-10004.370446433742</v>
      </c>
      <c r="L158" s="26">
        <f t="shared" si="2"/>
        <v>28643918.88380905</v>
      </c>
      <c r="M158" s="26">
        <v>7713.83</v>
      </c>
    </row>
    <row r="159" spans="1:13" ht="12.75">
      <c r="A159" s="27" t="s">
        <v>388</v>
      </c>
      <c r="B159" s="28" t="s">
        <v>206</v>
      </c>
      <c r="C159" s="28" t="s">
        <v>207</v>
      </c>
      <c r="D159" s="29">
        <v>357.9</v>
      </c>
      <c r="E159" s="29">
        <v>185.2</v>
      </c>
      <c r="F159" s="26">
        <v>10647.97931194</v>
      </c>
      <c r="G159" s="26">
        <v>236640.69</v>
      </c>
      <c r="H159" s="29">
        <v>329</v>
      </c>
      <c r="I159" s="26">
        <v>4047552.4899999998</v>
      </c>
      <c r="J159" s="26">
        <v>-64435.68999999971</v>
      </c>
      <c r="K159" s="26">
        <v>-1391.1705364149077</v>
      </c>
      <c r="L159" s="26">
        <f t="shared" si="2"/>
        <v>3983116.8</v>
      </c>
      <c r="M159" s="26">
        <v>7713.83</v>
      </c>
    </row>
    <row r="160" spans="1:13" ht="12.75">
      <c r="A160" s="27" t="s">
        <v>389</v>
      </c>
      <c r="B160" s="28" t="s">
        <v>206</v>
      </c>
      <c r="C160" s="28" t="s">
        <v>208</v>
      </c>
      <c r="D160" s="29">
        <v>2301</v>
      </c>
      <c r="E160" s="29">
        <v>531.5</v>
      </c>
      <c r="F160" s="26">
        <v>8316.38337031</v>
      </c>
      <c r="G160" s="26">
        <v>530418.93</v>
      </c>
      <c r="H160" s="29">
        <v>2182.5</v>
      </c>
      <c r="I160" s="26">
        <v>19666262.68</v>
      </c>
      <c r="J160" s="26">
        <v>-1711791.2929176888</v>
      </c>
      <c r="K160" s="26">
        <v>-6270.9011170883605</v>
      </c>
      <c r="L160" s="26">
        <f t="shared" si="2"/>
        <v>17954471.387082312</v>
      </c>
      <c r="M160" s="26">
        <v>7713.83</v>
      </c>
    </row>
    <row r="161" spans="1:13" ht="12.75">
      <c r="A161" s="27" t="s">
        <v>390</v>
      </c>
      <c r="B161" s="28" t="s">
        <v>209</v>
      </c>
      <c r="C161" s="28" t="s">
        <v>210</v>
      </c>
      <c r="D161" s="29">
        <v>362.9</v>
      </c>
      <c r="E161" s="29">
        <v>158.6</v>
      </c>
      <c r="F161" s="26">
        <v>10592.63178969</v>
      </c>
      <c r="G161" s="26">
        <v>201598.97</v>
      </c>
      <c r="H161" s="29">
        <v>351.5</v>
      </c>
      <c r="I161" s="26">
        <v>4045665.0500000003</v>
      </c>
      <c r="J161" s="26">
        <v>-352142.87123777025</v>
      </c>
      <c r="K161" s="26">
        <v>-1290.0247441122015</v>
      </c>
      <c r="L161" s="26">
        <f t="shared" si="2"/>
        <v>3693522.17876223</v>
      </c>
      <c r="M161" s="26">
        <v>7713.83</v>
      </c>
    </row>
    <row r="162" spans="1:13" ht="12.75">
      <c r="A162" s="27" t="s">
        <v>391</v>
      </c>
      <c r="B162" s="28" t="s">
        <v>209</v>
      </c>
      <c r="C162" s="28" t="s">
        <v>211</v>
      </c>
      <c r="D162" s="29">
        <v>105.6</v>
      </c>
      <c r="E162" s="29">
        <v>51.6</v>
      </c>
      <c r="F162" s="26">
        <v>16167.75214876</v>
      </c>
      <c r="G162" s="26">
        <v>100110.72</v>
      </c>
      <c r="H162" s="29">
        <v>101.5</v>
      </c>
      <c r="I162" s="26">
        <v>1807425.3499999999</v>
      </c>
      <c r="J162" s="26">
        <v>-157321.9592899644</v>
      </c>
      <c r="K162" s="26">
        <v>-576.3263631119574</v>
      </c>
      <c r="L162" s="26">
        <f t="shared" si="2"/>
        <v>1650103.3907100353</v>
      </c>
      <c r="M162" s="26">
        <v>7713.83</v>
      </c>
    </row>
    <row r="163" spans="1:13" ht="12.75">
      <c r="A163" s="27" t="s">
        <v>392</v>
      </c>
      <c r="B163" s="28" t="s">
        <v>209</v>
      </c>
      <c r="C163" s="28" t="s">
        <v>212</v>
      </c>
      <c r="D163" s="29">
        <v>226.3</v>
      </c>
      <c r="E163" s="29">
        <v>84.5</v>
      </c>
      <c r="F163" s="26">
        <v>12992.51184071</v>
      </c>
      <c r="G163" s="26">
        <v>131744.07</v>
      </c>
      <c r="H163" s="29">
        <v>204</v>
      </c>
      <c r="I163" s="26">
        <v>3071949.5</v>
      </c>
      <c r="J163" s="26">
        <v>-267388.69972130604</v>
      </c>
      <c r="K163" s="26">
        <v>-979.5400307949628</v>
      </c>
      <c r="L163" s="26">
        <f t="shared" si="2"/>
        <v>2804560.800278694</v>
      </c>
      <c r="M163" s="26">
        <v>7713.83</v>
      </c>
    </row>
    <row r="164" spans="1:13" ht="12.75">
      <c r="A164" s="27" t="s">
        <v>393</v>
      </c>
      <c r="B164" s="28" t="s">
        <v>209</v>
      </c>
      <c r="C164" s="28" t="s">
        <v>213</v>
      </c>
      <c r="D164" s="29">
        <v>117.6</v>
      </c>
      <c r="E164" s="29">
        <v>36.9</v>
      </c>
      <c r="F164" s="26">
        <v>16160.84058039</v>
      </c>
      <c r="G164" s="26">
        <v>71560.2</v>
      </c>
      <c r="H164" s="29">
        <v>117</v>
      </c>
      <c r="I164" s="26">
        <v>1972075.05</v>
      </c>
      <c r="J164" s="26">
        <v>-171653.40230115424</v>
      </c>
      <c r="K164" s="26">
        <v>-628.8275426425395</v>
      </c>
      <c r="L164" s="26">
        <f t="shared" si="2"/>
        <v>1800421.6476988457</v>
      </c>
      <c r="M164" s="26">
        <v>7713.83</v>
      </c>
    </row>
    <row r="165" spans="1:13" ht="12.75">
      <c r="A165" s="27" t="s">
        <v>394</v>
      </c>
      <c r="B165" s="28" t="s">
        <v>209</v>
      </c>
      <c r="C165" s="28" t="s">
        <v>214</v>
      </c>
      <c r="D165" s="29">
        <v>93.5</v>
      </c>
      <c r="E165" s="29">
        <v>48</v>
      </c>
      <c r="F165" s="26">
        <v>16393.71581847</v>
      </c>
      <c r="G165" s="26">
        <v>94427.8</v>
      </c>
      <c r="H165" s="29">
        <v>92</v>
      </c>
      <c r="I165" s="26">
        <v>1627240.23</v>
      </c>
      <c r="J165" s="26">
        <v>-141638.28189034326</v>
      </c>
      <c r="K165" s="26">
        <v>-518.8714674525094</v>
      </c>
      <c r="L165" s="26">
        <f t="shared" si="2"/>
        <v>1485601.9481096568</v>
      </c>
      <c r="M165" s="26">
        <v>7713.83</v>
      </c>
    </row>
    <row r="166" spans="1:13" ht="12.75">
      <c r="A166" s="27" t="s">
        <v>395</v>
      </c>
      <c r="B166" s="28" t="s">
        <v>215</v>
      </c>
      <c r="C166" s="28" t="s">
        <v>216</v>
      </c>
      <c r="D166" s="29">
        <v>1857.6999999999998</v>
      </c>
      <c r="E166" s="29">
        <v>693.7</v>
      </c>
      <c r="F166" s="26">
        <v>8385.91667489</v>
      </c>
      <c r="G166" s="26">
        <v>707913.26</v>
      </c>
      <c r="H166" s="29">
        <v>1751</v>
      </c>
      <c r="I166" s="26">
        <v>16286430.67</v>
      </c>
      <c r="J166" s="26">
        <v>-1417603.8766107645</v>
      </c>
      <c r="K166" s="26">
        <v>-5193.187843755839</v>
      </c>
      <c r="L166" s="26">
        <f t="shared" si="2"/>
        <v>14868826.793389235</v>
      </c>
      <c r="M166" s="26">
        <v>7713.83</v>
      </c>
    </row>
    <row r="167" spans="1:13" ht="12.75">
      <c r="A167" s="27" t="s">
        <v>396</v>
      </c>
      <c r="B167" s="28" t="s">
        <v>215</v>
      </c>
      <c r="C167" s="28" t="s">
        <v>217</v>
      </c>
      <c r="D167" s="29">
        <v>1911.4</v>
      </c>
      <c r="E167" s="29">
        <v>454.3</v>
      </c>
      <c r="F167" s="26">
        <v>8308.02930416</v>
      </c>
      <c r="G167" s="26">
        <v>452920.53</v>
      </c>
      <c r="H167" s="29">
        <v>1844.5</v>
      </c>
      <c r="I167" s="26">
        <v>16332887.74</v>
      </c>
      <c r="J167" s="26">
        <v>-1421647.5939766136</v>
      </c>
      <c r="K167" s="26">
        <v>-5208.001420534508</v>
      </c>
      <c r="L167" s="26">
        <f t="shared" si="2"/>
        <v>14911240.146023387</v>
      </c>
      <c r="M167" s="26">
        <v>7713.83</v>
      </c>
    </row>
    <row r="168" spans="1:13" ht="12.75">
      <c r="A168" s="27" t="s">
        <v>397</v>
      </c>
      <c r="B168" s="28" t="s">
        <v>215</v>
      </c>
      <c r="C168" s="28" t="s">
        <v>218</v>
      </c>
      <c r="D168" s="29">
        <v>2347</v>
      </c>
      <c r="E168" s="29">
        <v>619.6</v>
      </c>
      <c r="F168" s="26">
        <v>8262.71383861</v>
      </c>
      <c r="G168" s="26">
        <v>614349.3</v>
      </c>
      <c r="H168" s="29">
        <v>2273.5</v>
      </c>
      <c r="I168" s="26">
        <v>20006938.68</v>
      </c>
      <c r="J168" s="26">
        <v>-1741444.4212214763</v>
      </c>
      <c r="K168" s="26">
        <v>-6379.531086276038</v>
      </c>
      <c r="L168" s="26">
        <f t="shared" si="2"/>
        <v>18265494.258778524</v>
      </c>
      <c r="M168" s="26">
        <v>7713.83</v>
      </c>
    </row>
    <row r="169" spans="1:13" ht="12.75">
      <c r="A169" s="27" t="s">
        <v>398</v>
      </c>
      <c r="B169" s="28" t="s">
        <v>215</v>
      </c>
      <c r="C169" s="28" t="s">
        <v>219</v>
      </c>
      <c r="D169" s="29">
        <v>6430</v>
      </c>
      <c r="E169" s="29">
        <v>777.8</v>
      </c>
      <c r="F169" s="26">
        <v>8041.50578188</v>
      </c>
      <c r="G169" s="26">
        <v>750561.98</v>
      </c>
      <c r="H169" s="29">
        <v>6332.5</v>
      </c>
      <c r="I169" s="26">
        <v>54347838.9</v>
      </c>
      <c r="J169" s="26">
        <v>-4730545.855696526</v>
      </c>
      <c r="K169" s="26">
        <v>-17329.674133557754</v>
      </c>
      <c r="L169" s="26">
        <f t="shared" si="2"/>
        <v>49617293.04430347</v>
      </c>
      <c r="M169" s="26">
        <v>7713.83</v>
      </c>
    </row>
    <row r="170" spans="1:13" ht="12.75">
      <c r="A170" s="27" t="s">
        <v>399</v>
      </c>
      <c r="B170" s="28" t="s">
        <v>215</v>
      </c>
      <c r="C170" s="28" t="s">
        <v>220</v>
      </c>
      <c r="D170" s="29">
        <v>3789.9</v>
      </c>
      <c r="E170" s="29">
        <v>836.1</v>
      </c>
      <c r="F170" s="26">
        <v>8082.12502404</v>
      </c>
      <c r="G170" s="26">
        <v>810895.77</v>
      </c>
      <c r="H170" s="29">
        <v>3691.5</v>
      </c>
      <c r="I170" s="26">
        <v>32033106.476999998</v>
      </c>
      <c r="J170" s="26">
        <v>-2788226.39790113</v>
      </c>
      <c r="K170" s="26">
        <v>-10214.266251752804</v>
      </c>
      <c r="L170" s="26">
        <f t="shared" si="2"/>
        <v>29244880.07909887</v>
      </c>
      <c r="M170" s="26">
        <v>7713.83</v>
      </c>
    </row>
    <row r="171" spans="1:13" ht="12.75">
      <c r="A171" s="27" t="s">
        <v>400</v>
      </c>
      <c r="B171" s="28" t="s">
        <v>215</v>
      </c>
      <c r="C171" s="28" t="s">
        <v>221</v>
      </c>
      <c r="D171" s="29">
        <v>21751.4</v>
      </c>
      <c r="E171" s="29">
        <v>11718.6</v>
      </c>
      <c r="F171" s="26">
        <v>8120.9238931</v>
      </c>
      <c r="G171" s="26">
        <v>13415261.55</v>
      </c>
      <c r="H171" s="29">
        <v>21543</v>
      </c>
      <c r="I171" s="26">
        <v>190056889.82000002</v>
      </c>
      <c r="J171" s="26">
        <v>-16542936.21755349</v>
      </c>
      <c r="K171" s="26">
        <v>-60602.66671280816</v>
      </c>
      <c r="L171" s="26">
        <f t="shared" si="2"/>
        <v>173513953.60244653</v>
      </c>
      <c r="M171" s="26">
        <v>7713.83</v>
      </c>
    </row>
    <row r="172" spans="1:13" ht="12.75">
      <c r="A172" s="27" t="s">
        <v>401</v>
      </c>
      <c r="B172" s="28" t="s">
        <v>215</v>
      </c>
      <c r="C172" s="28" t="s">
        <v>204</v>
      </c>
      <c r="D172" s="29">
        <v>1118.3000000000002</v>
      </c>
      <c r="E172" s="29">
        <v>424.4</v>
      </c>
      <c r="F172" s="26">
        <v>8676.44269196</v>
      </c>
      <c r="G172" s="26">
        <v>450321.34</v>
      </c>
      <c r="H172" s="29">
        <v>1049</v>
      </c>
      <c r="I172" s="26">
        <v>10153187.2</v>
      </c>
      <c r="J172" s="26">
        <v>-400.00999999861233</v>
      </c>
      <c r="K172" s="26">
        <v>-3546.031690865482</v>
      </c>
      <c r="L172" s="26">
        <f t="shared" si="2"/>
        <v>10152787.190000001</v>
      </c>
      <c r="M172" s="26">
        <v>7713.83</v>
      </c>
    </row>
    <row r="173" spans="1:13" ht="12.75">
      <c r="A173" s="27" t="s">
        <v>402</v>
      </c>
      <c r="B173" s="28" t="s">
        <v>215</v>
      </c>
      <c r="C173" s="28" t="s">
        <v>222</v>
      </c>
      <c r="D173" s="29">
        <v>2325.5</v>
      </c>
      <c r="E173" s="29">
        <v>1296.9</v>
      </c>
      <c r="F173" s="26">
        <v>8387.97466627</v>
      </c>
      <c r="G173" s="26">
        <v>1619005.94</v>
      </c>
      <c r="H173" s="29">
        <v>2211.5</v>
      </c>
      <c r="I173" s="26">
        <v>21125241.03</v>
      </c>
      <c r="J173" s="26">
        <v>-1838783.720341394</v>
      </c>
      <c r="K173" s="26">
        <v>-6736.1196038793</v>
      </c>
      <c r="L173" s="26">
        <f t="shared" si="2"/>
        <v>19286457.309658606</v>
      </c>
      <c r="M173" s="26">
        <v>7713.83</v>
      </c>
    </row>
    <row r="174" spans="1:13" ht="12.75">
      <c r="A174" s="27" t="s">
        <v>403</v>
      </c>
      <c r="B174" s="28" t="s">
        <v>215</v>
      </c>
      <c r="C174" s="28" t="s">
        <v>223</v>
      </c>
      <c r="D174" s="29">
        <v>924.4</v>
      </c>
      <c r="E174" s="29">
        <v>322.8</v>
      </c>
      <c r="F174" s="26">
        <v>8811.91155081</v>
      </c>
      <c r="G174" s="26">
        <v>341488.36</v>
      </c>
      <c r="H174" s="29">
        <v>904.5</v>
      </c>
      <c r="I174" s="26">
        <v>8487219.4</v>
      </c>
      <c r="J174" s="26">
        <v>-738744.74812019</v>
      </c>
      <c r="K174" s="26">
        <v>-2706.285097603202</v>
      </c>
      <c r="L174" s="26">
        <f t="shared" si="2"/>
        <v>7748474.651879811</v>
      </c>
      <c r="M174" s="26">
        <v>7713.83</v>
      </c>
    </row>
    <row r="175" spans="1:13" ht="12.75">
      <c r="A175" s="27" t="s">
        <v>404</v>
      </c>
      <c r="B175" s="28" t="s">
        <v>215</v>
      </c>
      <c r="C175" s="28" t="s">
        <v>224</v>
      </c>
      <c r="D175" s="29">
        <v>167.5</v>
      </c>
      <c r="E175" s="29">
        <v>40</v>
      </c>
      <c r="F175" s="26">
        <v>14793.08711834</v>
      </c>
      <c r="G175" s="26">
        <v>71006.82</v>
      </c>
      <c r="H175" s="29">
        <v>160.5</v>
      </c>
      <c r="I175" s="26">
        <v>2548848.9099999997</v>
      </c>
      <c r="J175" s="26">
        <v>-221856.96601814847</v>
      </c>
      <c r="K175" s="26">
        <v>-812.7410752660834</v>
      </c>
      <c r="L175" s="26">
        <f t="shared" si="2"/>
        <v>2326991.9439818515</v>
      </c>
      <c r="M175" s="26">
        <v>7713.83</v>
      </c>
    </row>
    <row r="176" spans="1:13" ht="12.75">
      <c r="A176" s="27" t="s">
        <v>405</v>
      </c>
      <c r="B176" s="28" t="s">
        <v>215</v>
      </c>
      <c r="C176" s="28" t="s">
        <v>225</v>
      </c>
      <c r="D176" s="29">
        <v>194.20000000000002</v>
      </c>
      <c r="E176" s="29">
        <v>34</v>
      </c>
      <c r="F176" s="26">
        <v>14005.6244925</v>
      </c>
      <c r="G176" s="26">
        <v>57142.95</v>
      </c>
      <c r="H176" s="29">
        <v>188.5</v>
      </c>
      <c r="I176" s="26">
        <v>2777035.23</v>
      </c>
      <c r="J176" s="26">
        <v>-241718.76498293938</v>
      </c>
      <c r="K176" s="26">
        <v>-885.5019181509647</v>
      </c>
      <c r="L176" s="26">
        <f t="shared" si="2"/>
        <v>2535316.4650170607</v>
      </c>
      <c r="M176" s="26">
        <v>7713.83</v>
      </c>
    </row>
    <row r="177" spans="1:13" ht="12.75">
      <c r="A177" s="27" t="s">
        <v>406</v>
      </c>
      <c r="B177" s="28" t="s">
        <v>215</v>
      </c>
      <c r="C177" s="28" t="s">
        <v>226</v>
      </c>
      <c r="D177" s="29">
        <v>78.7</v>
      </c>
      <c r="E177" s="29">
        <v>36.6</v>
      </c>
      <c r="F177" s="26">
        <v>17272.74008331</v>
      </c>
      <c r="G177" s="26">
        <v>75861.87</v>
      </c>
      <c r="H177" s="29">
        <v>67.5</v>
      </c>
      <c r="I177" s="26">
        <v>1435226.51</v>
      </c>
      <c r="J177" s="26">
        <v>-11025.910000000062</v>
      </c>
      <c r="K177" s="26">
        <v>-497.42601388551634</v>
      </c>
      <c r="L177" s="26">
        <f t="shared" si="2"/>
        <v>1424200.5999999999</v>
      </c>
      <c r="M177" s="26">
        <v>7713.83</v>
      </c>
    </row>
    <row r="178" spans="1:13" ht="12.75">
      <c r="A178" s="30" t="s">
        <v>407</v>
      </c>
      <c r="B178" s="28" t="s">
        <v>227</v>
      </c>
      <c r="C178" s="28" t="s">
        <v>228</v>
      </c>
      <c r="D178" s="29">
        <v>797.2</v>
      </c>
      <c r="E178" s="29">
        <v>419.9</v>
      </c>
      <c r="F178" s="26">
        <v>9193.81695932</v>
      </c>
      <c r="G178" s="26">
        <v>546267.19</v>
      </c>
      <c r="H178" s="29">
        <v>767.5</v>
      </c>
      <c r="I178" s="26">
        <v>7875578.07</v>
      </c>
      <c r="J178" s="26">
        <v>-685506.249269701</v>
      </c>
      <c r="K178" s="26">
        <v>-2511.2535167703554</v>
      </c>
      <c r="L178" s="26">
        <f t="shared" si="2"/>
        <v>7190071.8207303</v>
      </c>
      <c r="M178" s="26">
        <v>7713.83</v>
      </c>
    </row>
    <row r="179" spans="1:13" ht="12.75">
      <c r="A179" s="30" t="s">
        <v>408</v>
      </c>
      <c r="B179" s="28" t="s">
        <v>227</v>
      </c>
      <c r="C179" s="28" t="s">
        <v>229</v>
      </c>
      <c r="D179" s="29">
        <v>677.6</v>
      </c>
      <c r="E179" s="29">
        <v>271.4</v>
      </c>
      <c r="F179" s="26">
        <v>9053.00335304</v>
      </c>
      <c r="G179" s="26">
        <v>302083.24</v>
      </c>
      <c r="H179" s="29">
        <v>657.5</v>
      </c>
      <c r="I179" s="26">
        <v>6436398.3100000005</v>
      </c>
      <c r="J179" s="26">
        <v>-560237.1311765744</v>
      </c>
      <c r="K179" s="26">
        <v>-2052.348125770312</v>
      </c>
      <c r="L179" s="26">
        <f t="shared" si="2"/>
        <v>5876161.178823426</v>
      </c>
      <c r="M179" s="26">
        <v>7713.83</v>
      </c>
    </row>
    <row r="180" spans="1:13" ht="12.75">
      <c r="A180" s="30" t="s">
        <v>409</v>
      </c>
      <c r="B180" s="28" t="s">
        <v>227</v>
      </c>
      <c r="C180" s="28" t="s">
        <v>230</v>
      </c>
      <c r="D180" s="29">
        <v>198.8</v>
      </c>
      <c r="E180" s="29">
        <v>71.9</v>
      </c>
      <c r="F180" s="26">
        <v>13885.48077109</v>
      </c>
      <c r="G180" s="26">
        <v>119803.93</v>
      </c>
      <c r="H180" s="29">
        <v>182</v>
      </c>
      <c r="I180" s="26">
        <v>2880237.5100000002</v>
      </c>
      <c r="J180" s="26">
        <v>-250701.70023544732</v>
      </c>
      <c r="K180" s="26">
        <v>-918.4096090258669</v>
      </c>
      <c r="L180" s="26">
        <f t="shared" si="2"/>
        <v>2629535.809764553</v>
      </c>
      <c r="M180" s="26">
        <v>7713.83</v>
      </c>
    </row>
    <row r="181" spans="1:13" ht="12.75">
      <c r="A181" s="30" t="s">
        <v>410</v>
      </c>
      <c r="B181" s="28" t="s">
        <v>227</v>
      </c>
      <c r="C181" s="28" t="s">
        <v>231</v>
      </c>
      <c r="D181" s="29">
        <v>63.3</v>
      </c>
      <c r="E181" s="29">
        <v>10.6</v>
      </c>
      <c r="F181" s="26">
        <v>18342.78234207</v>
      </c>
      <c r="G181" s="26">
        <v>23332.02</v>
      </c>
      <c r="H181" s="29">
        <v>50</v>
      </c>
      <c r="I181" s="26">
        <v>1184430.1400000001</v>
      </c>
      <c r="J181" s="26">
        <v>-103095.19575283531</v>
      </c>
      <c r="K181" s="26">
        <v>-377.6744167865006</v>
      </c>
      <c r="L181" s="26">
        <f t="shared" si="2"/>
        <v>1081334.9442471648</v>
      </c>
      <c r="M181" s="26">
        <v>7713.83</v>
      </c>
    </row>
    <row r="182" ht="12.75">
      <c r="L182" s="26">
        <f t="shared" si="2"/>
        <v>0</v>
      </c>
    </row>
    <row r="183" spans="4:12" ht="12.75">
      <c r="D183" s="26">
        <v>870082.9250000007</v>
      </c>
      <c r="E183" s="26">
        <v>294126.1000000001</v>
      </c>
      <c r="F183" s="26"/>
      <c r="G183" s="26">
        <v>343051776.53</v>
      </c>
      <c r="H183" s="29">
        <v>842793.5</v>
      </c>
      <c r="I183" s="26">
        <v>7739667537.785941</v>
      </c>
      <c r="J183" s="26">
        <v>-672396893.9999996</v>
      </c>
      <c r="L183" s="26">
        <f t="shared" si="2"/>
        <v>7067270643.785941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gerard_j</dc:creator>
  <cp:keywords/>
  <dc:description/>
  <cp:lastModifiedBy>Tim Kahle</cp:lastModifiedBy>
  <cp:lastPrinted>2019-01-24T20:46:09Z</cp:lastPrinted>
  <dcterms:created xsi:type="dcterms:W3CDTF">2005-04-07T14:33:00Z</dcterms:created>
  <dcterms:modified xsi:type="dcterms:W3CDTF">2019-02-14T20:28:56Z</dcterms:modified>
  <cp:category/>
  <cp:version/>
  <cp:contentType/>
  <cp:contentStatus/>
</cp:coreProperties>
</file>